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4'!$C$1:$T$172</definedName>
    <definedName name="_xlnm._FilterDatabase" localSheetId="4" hidden="1">'پیوست 5'!$AI$4:$AI$44</definedName>
    <definedName name="_xlnm._FilterDatabase" localSheetId="0" hidden="1">پیوست1!$C$3:$AH$173</definedName>
    <definedName name="_xlnm._FilterDatabase" localSheetId="1" hidden="1">پیوست2!$A$1:$V$174</definedName>
    <definedName name="_xlnm._FilterDatabase" localSheetId="2" hidden="1">پیوست3!$C$71:$Q$83</definedName>
    <definedName name="_xlnm._FilterDatabase" localSheetId="5" hidden="1">'سایر صندوقهای سرمایه گذاری'!$A$4:$H$4</definedName>
    <definedName name="_xlnm.Print_Area" localSheetId="3">'پیوست 4'!$D$1:$M$172</definedName>
    <definedName name="_xlnm.Print_Area" localSheetId="4">'پیوست 5'!$C$1:$W$49</definedName>
    <definedName name="_xlnm.Print_Area" localSheetId="0">پیوست1!$D$1:$W$175</definedName>
    <definedName name="_xlnm.Print_Area" localSheetId="1">پیوست2!$B$1:$J$172</definedName>
    <definedName name="_xlnm.Print_Area" localSheetId="2">پیوست3!$B$1:$Q$173</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E83" i="4" l="1"/>
  <c r="AE47" i="13"/>
  <c r="I104" i="12" l="1"/>
  <c r="I83" i="12" l="1"/>
  <c r="W93" i="8"/>
  <c r="J83" i="12" l="1"/>
  <c r="J104" i="12"/>
  <c r="N83" i="12"/>
  <c r="K49" i="13" l="1"/>
  <c r="E104" i="4"/>
  <c r="E171" i="4"/>
  <c r="N104" i="12"/>
  <c r="J47" i="13"/>
  <c r="AD13" i="13" s="1"/>
  <c r="R47" i="13"/>
  <c r="P47" i="13"/>
  <c r="L47" i="13"/>
  <c r="S47" i="13"/>
  <c r="O47" i="13"/>
  <c r="I171" i="12"/>
  <c r="AB35" i="13" l="1"/>
  <c r="AD8" i="13"/>
  <c r="AD32" i="13"/>
  <c r="AC37" i="13"/>
  <c r="AC45" i="13"/>
  <c r="AC11" i="13"/>
  <c r="AB34" i="13"/>
  <c r="AD46" i="13"/>
  <c r="AB9" i="13"/>
  <c r="AC18" i="13"/>
  <c r="L49" i="13"/>
  <c r="AC35" i="13"/>
  <c r="AD11" i="13"/>
  <c r="AD33" i="13"/>
  <c r="AD9" i="13"/>
  <c r="AC8" i="13"/>
  <c r="AB43" i="13"/>
  <c r="AC32" i="13"/>
  <c r="AB37" i="13"/>
  <c r="AB36" i="13"/>
  <c r="AD35" i="13"/>
  <c r="AC44" i="13"/>
  <c r="AC22" i="13"/>
  <c r="AD12" i="13"/>
  <c r="AB10" i="13"/>
  <c r="AD42" i="13"/>
  <c r="AB21" i="13"/>
  <c r="AD39" i="13"/>
  <c r="AC36" i="13"/>
  <c r="AD45" i="13"/>
  <c r="AD37" i="13"/>
  <c r="AD36" i="13"/>
  <c r="AB11" i="13"/>
  <c r="AB44" i="13"/>
  <c r="AD22" i="13"/>
  <c r="AC46" i="13"/>
  <c r="AD23" i="13"/>
  <c r="AC42" i="13"/>
  <c r="AC19" i="13"/>
  <c r="AB16" i="13"/>
  <c r="AC31" i="13"/>
  <c r="AC29" i="13"/>
  <c r="AC40" i="13"/>
  <c r="AC20" i="13"/>
  <c r="AB18" i="13"/>
  <c r="AD41" i="13"/>
  <c r="AC39" i="13"/>
  <c r="AD28" i="13"/>
  <c r="AB19" i="13"/>
  <c r="AB17" i="13"/>
  <c r="AD40" i="13"/>
  <c r="AB31" i="13"/>
  <c r="AD24" i="13"/>
  <c r="AC15" i="13"/>
  <c r="AB45" i="13"/>
  <c r="AC34" i="13"/>
  <c r="AC33" i="13"/>
  <c r="AB22" i="13"/>
  <c r="AB23" i="13"/>
  <c r="AC12" i="13"/>
  <c r="AB12" i="13"/>
  <c r="AB46" i="13"/>
  <c r="AC43" i="13"/>
  <c r="AB42" i="13"/>
  <c r="AD21" i="13"/>
  <c r="AB20" i="13"/>
  <c r="AD19" i="13"/>
  <c r="AD17" i="13"/>
  <c r="AD16" i="13"/>
  <c r="AC41" i="13"/>
  <c r="AB40" i="13"/>
  <c r="AC38" i="13"/>
  <c r="AD30" i="13"/>
  <c r="AC27" i="13"/>
  <c r="AB14" i="13"/>
  <c r="AD44" i="13"/>
  <c r="AD34" i="13"/>
  <c r="AB33" i="13"/>
  <c r="AC9" i="13"/>
  <c r="AD10" i="13"/>
  <c r="AB8" i="13"/>
  <c r="AC10" i="13"/>
  <c r="AC23" i="13"/>
  <c r="AD43" i="13"/>
  <c r="AB32" i="13"/>
  <c r="AC21" i="13"/>
  <c r="AD20" i="13"/>
  <c r="AD18" i="13"/>
  <c r="AC17" i="13"/>
  <c r="AC16" i="13"/>
  <c r="AB41" i="13"/>
  <c r="AB39" i="13"/>
  <c r="AB38" i="13"/>
  <c r="AB30" i="13"/>
  <c r="AB26" i="13"/>
  <c r="AB6" i="13"/>
  <c r="AD38" i="13"/>
  <c r="AD31" i="13"/>
  <c r="AB29" i="13"/>
  <c r="AC28" i="13"/>
  <c r="AD27" i="13"/>
  <c r="AD25" i="13"/>
  <c r="AC24" i="13"/>
  <c r="AD15" i="13"/>
  <c r="AC13" i="13"/>
  <c r="AD6" i="13"/>
  <c r="AB28" i="13"/>
  <c r="AC26" i="13"/>
  <c r="AB25" i="13"/>
  <c r="AB24" i="13"/>
  <c r="AC14" i="13"/>
  <c r="AB13" i="13"/>
  <c r="AC6" i="13"/>
  <c r="AC30" i="13"/>
  <c r="AD29" i="13"/>
  <c r="AB27" i="13"/>
  <c r="AD26" i="13"/>
  <c r="AC25" i="13"/>
  <c r="AB15" i="13"/>
  <c r="AD14" i="13"/>
  <c r="AA83" i="8"/>
  <c r="F82" i="9" l="1"/>
  <c r="N82" i="9"/>
  <c r="J82" i="9"/>
  <c r="G82" i="9"/>
  <c r="Q82" i="9"/>
  <c r="K82" i="9"/>
  <c r="R77" i="4" l="1"/>
  <c r="S77" i="4" s="1"/>
  <c r="T77" i="4" s="1"/>
  <c r="P77" i="4"/>
  <c r="N171" i="12"/>
  <c r="P105" i="9"/>
  <c r="I105" i="9"/>
  <c r="R80" i="4"/>
  <c r="S80" i="4" s="1"/>
  <c r="T80" i="4" s="1"/>
  <c r="R54" i="4"/>
  <c r="S54" i="4" s="1"/>
  <c r="T54" i="4" s="1"/>
  <c r="L105" i="9" l="1"/>
  <c r="O105" i="9"/>
  <c r="H105" i="9"/>
  <c r="D84" i="9"/>
  <c r="H84" i="9"/>
  <c r="L84" i="9"/>
  <c r="O84" i="9"/>
  <c r="I84" i="9"/>
  <c r="M84" i="9"/>
  <c r="P84" i="9"/>
  <c r="E84" i="9"/>
  <c r="M105" i="9"/>
  <c r="I172" i="9"/>
  <c r="M172" i="9"/>
  <c r="P172" i="9"/>
  <c r="D172" i="9"/>
  <c r="H172" i="9"/>
  <c r="L172" i="9"/>
  <c r="O172" i="9"/>
  <c r="E172" i="9"/>
  <c r="E105" i="9"/>
  <c r="D105" i="9"/>
  <c r="U54" i="4"/>
  <c r="U80" i="4"/>
  <c r="U77" i="4"/>
  <c r="O20" i="12" l="1"/>
  <c r="O63" i="12"/>
  <c r="O72" i="12"/>
  <c r="O56" i="12"/>
  <c r="O54" i="12"/>
  <c r="O60" i="12"/>
  <c r="O45" i="12"/>
  <c r="O37" i="12"/>
  <c r="O34" i="12"/>
  <c r="O28" i="12"/>
  <c r="O16" i="12"/>
  <c r="O11" i="12"/>
  <c r="O8" i="12"/>
  <c r="O17" i="12"/>
  <c r="O40" i="12"/>
  <c r="O6" i="12"/>
  <c r="O77" i="12"/>
  <c r="O53" i="12"/>
  <c r="O36" i="12"/>
  <c r="O15" i="12"/>
  <c r="O46" i="12"/>
  <c r="O80" i="12"/>
  <c r="O76" i="12"/>
  <c r="O64" i="12"/>
  <c r="O69" i="12"/>
  <c r="O49" i="12"/>
  <c r="O52" i="12"/>
  <c r="O41" i="12"/>
  <c r="O42" i="12"/>
  <c r="O39" i="12"/>
  <c r="O31" i="12"/>
  <c r="O18" i="12"/>
  <c r="O19" i="12"/>
  <c r="O9" i="12"/>
  <c r="O26" i="12"/>
  <c r="O67" i="12"/>
  <c r="O74" i="12"/>
  <c r="O51" i="12"/>
  <c r="O35" i="12"/>
  <c r="O38" i="12"/>
  <c r="O21" i="12"/>
  <c r="O79" i="12"/>
  <c r="O68" i="12"/>
  <c r="O55" i="12"/>
  <c r="O14" i="12"/>
  <c r="O13" i="12"/>
  <c r="O81" i="12"/>
  <c r="O65" i="12"/>
  <c r="O71" i="12"/>
  <c r="O57" i="12"/>
  <c r="O33" i="12"/>
  <c r="O32" i="12"/>
  <c r="O24" i="12"/>
  <c r="O12" i="12"/>
  <c r="O43" i="12"/>
  <c r="O5" i="12"/>
  <c r="O61" i="12"/>
  <c r="O75" i="12"/>
  <c r="O66" i="12"/>
  <c r="O29" i="12"/>
  <c r="O27" i="12"/>
  <c r="O7" i="12"/>
  <c r="O4" i="12"/>
  <c r="O48" i="12"/>
  <c r="O59" i="12"/>
  <c r="O73" i="12"/>
  <c r="O70" i="12"/>
  <c r="O25" i="12"/>
  <c r="O50" i="12"/>
  <c r="O58" i="12"/>
  <c r="O30" i="12"/>
  <c r="O22" i="12"/>
  <c r="O82" i="12"/>
  <c r="O10" i="12"/>
  <c r="O44" i="12"/>
  <c r="O62" i="12"/>
  <c r="O78" i="12"/>
  <c r="O23" i="12"/>
  <c r="O47" i="12"/>
  <c r="L17" i="4"/>
  <c r="M17" i="4"/>
  <c r="M7" i="4"/>
  <c r="L14" i="4"/>
  <c r="K18" i="4"/>
  <c r="M15" i="4"/>
  <c r="L15" i="4"/>
  <c r="N19" i="4"/>
  <c r="L34" i="4"/>
  <c r="L27" i="4"/>
  <c r="M24" i="4"/>
  <c r="L24" i="4"/>
  <c r="K78" i="4"/>
  <c r="L6" i="4"/>
  <c r="L45" i="4"/>
  <c r="M29" i="4"/>
  <c r="L29" i="4"/>
  <c r="M44" i="4"/>
  <c r="L49" i="4"/>
  <c r="L25" i="4"/>
  <c r="M39" i="4"/>
  <c r="L39" i="4"/>
  <c r="M52" i="4"/>
  <c r="L51" i="4"/>
  <c r="L41" i="4"/>
  <c r="M69" i="4"/>
  <c r="L69" i="4"/>
  <c r="M48" i="4"/>
  <c r="L61" i="4"/>
  <c r="L73" i="4"/>
  <c r="M55" i="4"/>
  <c r="O55" i="4"/>
  <c r="M56" i="4"/>
  <c r="K50" i="4"/>
  <c r="N68" i="4"/>
  <c r="M76" i="4"/>
  <c r="L76" i="4"/>
  <c r="M80" i="4"/>
  <c r="K82" i="4"/>
  <c r="N77" i="4"/>
  <c r="L21" i="4"/>
  <c r="K21" i="4"/>
  <c r="O36" i="4"/>
  <c r="O10" i="4"/>
  <c r="N4" i="4"/>
  <c r="K60" i="4"/>
  <c r="M8" i="4"/>
  <c r="L8" i="4"/>
  <c r="N40" i="4"/>
  <c r="L11" i="4"/>
  <c r="K9" i="4"/>
  <c r="M33" i="4"/>
  <c r="K33" i="4"/>
  <c r="N13" i="4"/>
  <c r="L12" i="4"/>
  <c r="O63" i="4"/>
  <c r="L57" i="4"/>
  <c r="K57" i="4"/>
  <c r="L5" i="4"/>
  <c r="O66" i="4"/>
  <c r="N74" i="4"/>
  <c r="L22" i="4"/>
  <c r="K22" i="4"/>
  <c r="L16" i="4"/>
  <c r="O32" i="4"/>
  <c r="K28" i="4"/>
  <c r="L26" i="4"/>
  <c r="K26" i="4"/>
  <c r="N64" i="4"/>
  <c r="O20" i="4"/>
  <c r="K31" i="4"/>
  <c r="L30" i="4"/>
  <c r="K30" i="4"/>
  <c r="L35" i="4"/>
  <c r="O37" i="4"/>
  <c r="K47" i="4"/>
  <c r="L42" i="4"/>
  <c r="K42" i="4"/>
  <c r="N46" i="4"/>
  <c r="O38" i="4"/>
  <c r="K59" i="4"/>
  <c r="L58" i="4"/>
  <c r="K58" i="4"/>
  <c r="L53" i="4"/>
  <c r="O62" i="4"/>
  <c r="N17" i="4"/>
  <c r="N7" i="4"/>
  <c r="K14" i="4"/>
  <c r="L18" i="4"/>
  <c r="K15" i="4"/>
  <c r="L19" i="4"/>
  <c r="K34" i="4"/>
  <c r="N27" i="4"/>
  <c r="K24" i="4"/>
  <c r="M78" i="4"/>
  <c r="K6" i="4"/>
  <c r="K45" i="4"/>
  <c r="O44" i="4"/>
  <c r="M49" i="4"/>
  <c r="O25" i="4"/>
  <c r="N39" i="4"/>
  <c r="L52" i="4"/>
  <c r="N51" i="4"/>
  <c r="K41" i="4"/>
  <c r="O69" i="4"/>
  <c r="N48" i="4"/>
  <c r="K61" i="4"/>
  <c r="M73" i="4"/>
  <c r="N55" i="4"/>
  <c r="K56" i="4"/>
  <c r="N50" i="4"/>
  <c r="K68" i="4"/>
  <c r="L80" i="4"/>
  <c r="M82" i="4"/>
  <c r="M77" i="4"/>
  <c r="N21" i="4"/>
  <c r="K36" i="4"/>
  <c r="N10" i="4"/>
  <c r="L4" i="4"/>
  <c r="M60" i="4"/>
  <c r="O8" i="4"/>
  <c r="M40" i="4"/>
  <c r="O11" i="4"/>
  <c r="N9" i="4"/>
  <c r="O13" i="4"/>
  <c r="M12" i="4"/>
  <c r="M63" i="4"/>
  <c r="N57" i="4"/>
  <c r="K5" i="4"/>
  <c r="K66" i="4"/>
  <c r="O74" i="4"/>
  <c r="O22" i="4"/>
  <c r="O16" i="4"/>
  <c r="K32" i="4"/>
  <c r="L28" i="4"/>
  <c r="M26" i="4"/>
  <c r="L64" i="4"/>
  <c r="K20" i="4"/>
  <c r="O31" i="4"/>
  <c r="M35" i="4"/>
  <c r="L37" i="4"/>
  <c r="M47" i="4"/>
  <c r="N42" i="4"/>
  <c r="O46" i="4"/>
  <c r="N38" i="4"/>
  <c r="L59" i="4"/>
  <c r="O58" i="4"/>
  <c r="K53" i="4"/>
  <c r="M62" i="4"/>
  <c r="N67" i="4"/>
  <c r="N65" i="4"/>
  <c r="O72" i="4"/>
  <c r="K72" i="4"/>
  <c r="O70" i="4"/>
  <c r="K71" i="4"/>
  <c r="N75" i="4"/>
  <c r="O79" i="4"/>
  <c r="K79" i="4"/>
  <c r="K43" i="4"/>
  <c r="M81" i="4"/>
  <c r="N54" i="4"/>
  <c r="M23" i="4"/>
  <c r="O23" i="4"/>
  <c r="O17" i="4"/>
  <c r="O7" i="4"/>
  <c r="N14" i="4"/>
  <c r="M18" i="4"/>
  <c r="O15" i="4"/>
  <c r="M19" i="4"/>
  <c r="O34" i="4"/>
  <c r="K27" i="4"/>
  <c r="O78" i="4"/>
  <c r="M6" i="4"/>
  <c r="O45" i="4"/>
  <c r="N29" i="4"/>
  <c r="L44" i="4"/>
  <c r="N49" i="4"/>
  <c r="K25" i="4"/>
  <c r="O39" i="4"/>
  <c r="N52" i="4"/>
  <c r="O51" i="4"/>
  <c r="M41" i="4"/>
  <c r="K69" i="4"/>
  <c r="K48" i="4"/>
  <c r="O61" i="4"/>
  <c r="N73" i="4"/>
  <c r="L56" i="4"/>
  <c r="M50" i="4"/>
  <c r="L68" i="4"/>
  <c r="K76" i="4"/>
  <c r="N80" i="4"/>
  <c r="O82" i="4"/>
  <c r="L77" i="4"/>
  <c r="O21" i="4"/>
  <c r="N36" i="4"/>
  <c r="K10" i="4"/>
  <c r="O4" i="4"/>
  <c r="N60" i="4"/>
  <c r="O40" i="4"/>
  <c r="M11" i="4"/>
  <c r="O9" i="4"/>
  <c r="N33" i="4"/>
  <c r="K13" i="4"/>
  <c r="N12" i="4"/>
  <c r="K63" i="4"/>
  <c r="O57" i="4"/>
  <c r="O5" i="4"/>
  <c r="N66" i="4"/>
  <c r="K74" i="4"/>
  <c r="M22" i="4"/>
  <c r="N16" i="4"/>
  <c r="M32" i="4"/>
  <c r="O28" i="4"/>
  <c r="M64" i="4"/>
  <c r="L20" i="4"/>
  <c r="M31" i="4"/>
  <c r="N30" i="4"/>
  <c r="O35" i="4"/>
  <c r="N37" i="4"/>
  <c r="N47" i="4"/>
  <c r="O42" i="4"/>
  <c r="K46" i="4"/>
  <c r="M38" i="4"/>
  <c r="N59" i="4"/>
  <c r="M58" i="4"/>
  <c r="N53" i="4"/>
  <c r="K62" i="4"/>
  <c r="O67" i="4"/>
  <c r="O65" i="4"/>
  <c r="L72" i="4"/>
  <c r="M70" i="4"/>
  <c r="K70" i="4"/>
  <c r="M71" i="4"/>
  <c r="O75" i="4"/>
  <c r="L79" i="4"/>
  <c r="M43" i="4"/>
  <c r="O43" i="4"/>
  <c r="K81" i="4"/>
  <c r="O54" i="4"/>
  <c r="N23" i="4"/>
  <c r="K17" i="4"/>
  <c r="K7" i="4"/>
  <c r="O14" i="4"/>
  <c r="N18" i="4"/>
  <c r="O19" i="4"/>
  <c r="M34" i="4"/>
  <c r="O27" i="4"/>
  <c r="N24" i="4"/>
  <c r="L78" i="4"/>
  <c r="N6" i="4"/>
  <c r="M45" i="4"/>
  <c r="O29" i="4"/>
  <c r="N44" i="4"/>
  <c r="K49" i="4"/>
  <c r="M25" i="4"/>
  <c r="L7" i="4"/>
  <c r="K19" i="4"/>
  <c r="N78" i="4"/>
  <c r="K44" i="4"/>
  <c r="O52" i="4"/>
  <c r="O41" i="4"/>
  <c r="L48" i="4"/>
  <c r="K73" i="4"/>
  <c r="O56" i="4"/>
  <c r="M68" i="4"/>
  <c r="K80" i="4"/>
  <c r="O77" i="4"/>
  <c r="L10" i="4"/>
  <c r="L60" i="4"/>
  <c r="L40" i="4"/>
  <c r="M9" i="4"/>
  <c r="M13" i="4"/>
  <c r="L63" i="4"/>
  <c r="M66" i="4"/>
  <c r="N22" i="4"/>
  <c r="N32" i="4"/>
  <c r="O26" i="4"/>
  <c r="M20" i="4"/>
  <c r="M30" i="4"/>
  <c r="K37" i="4"/>
  <c r="M46" i="4"/>
  <c r="M59" i="4"/>
  <c r="O53" i="4"/>
  <c r="K67" i="4"/>
  <c r="K65" i="4"/>
  <c r="L70" i="4"/>
  <c r="M75" i="4"/>
  <c r="M79" i="4"/>
  <c r="L81" i="4"/>
  <c r="L54" i="4"/>
  <c r="M14" i="4"/>
  <c r="N34" i="4"/>
  <c r="O6" i="4"/>
  <c r="O49" i="4"/>
  <c r="K52" i="4"/>
  <c r="N41" i="4"/>
  <c r="M61" i="4"/>
  <c r="K55" i="4"/>
  <c r="O50" i="4"/>
  <c r="N76" i="4"/>
  <c r="N82" i="4"/>
  <c r="M21" i="4"/>
  <c r="M10" i="4"/>
  <c r="N8" i="4"/>
  <c r="N11" i="4"/>
  <c r="O33" i="4"/>
  <c r="O12" i="4"/>
  <c r="M57" i="4"/>
  <c r="L66" i="4"/>
  <c r="M16" i="4"/>
  <c r="M28" i="4"/>
  <c r="O64" i="4"/>
  <c r="L31" i="4"/>
  <c r="K35" i="4"/>
  <c r="O47" i="4"/>
  <c r="L46" i="4"/>
  <c r="O59" i="4"/>
  <c r="L62" i="4"/>
  <c r="L67" i="4"/>
  <c r="N72" i="4"/>
  <c r="O71" i="4"/>
  <c r="K75" i="4"/>
  <c r="N43" i="4"/>
  <c r="N81" i="4"/>
  <c r="L23" i="4"/>
  <c r="O18" i="4"/>
  <c r="M27" i="4"/>
  <c r="N45" i="4"/>
  <c r="N25" i="4"/>
  <c r="M51" i="4"/>
  <c r="N69" i="4"/>
  <c r="N61" i="4"/>
  <c r="L55" i="4"/>
  <c r="L50" i="4"/>
  <c r="O76" i="4"/>
  <c r="L82" i="4"/>
  <c r="M36" i="4"/>
  <c r="M4" i="4"/>
  <c r="K8" i="4"/>
  <c r="K11" i="4"/>
  <c r="L33" i="4"/>
  <c r="K12" i="4"/>
  <c r="M5" i="4"/>
  <c r="M74" i="4"/>
  <c r="K16" i="4"/>
  <c r="N28" i="4"/>
  <c r="K64" i="4"/>
  <c r="N31" i="4"/>
  <c r="N35" i="4"/>
  <c r="L47" i="4"/>
  <c r="L38" i="4"/>
  <c r="N58" i="4"/>
  <c r="N62" i="4"/>
  <c r="L65" i="4"/>
  <c r="M72" i="4"/>
  <c r="L71" i="4"/>
  <c r="L75" i="4"/>
  <c r="L43" i="4"/>
  <c r="M54" i="4"/>
  <c r="K23" i="4"/>
  <c r="N15" i="4"/>
  <c r="O24" i="4"/>
  <c r="K29" i="4"/>
  <c r="K39" i="4"/>
  <c r="K51" i="4"/>
  <c r="O48" i="4"/>
  <c r="O73" i="4"/>
  <c r="N56" i="4"/>
  <c r="O68" i="4"/>
  <c r="O80" i="4"/>
  <c r="K77" i="4"/>
  <c r="L36" i="4"/>
  <c r="O60" i="4"/>
  <c r="K40" i="4"/>
  <c r="L9" i="4"/>
  <c r="L13" i="4"/>
  <c r="N63" i="4"/>
  <c r="N5" i="4"/>
  <c r="L74" i="4"/>
  <c r="L32" i="4"/>
  <c r="N26" i="4"/>
  <c r="N20" i="4"/>
  <c r="O30" i="4"/>
  <c r="M37" i="4"/>
  <c r="M42" i="4"/>
  <c r="K38" i="4"/>
  <c r="M53" i="4"/>
  <c r="M67" i="4"/>
  <c r="M65" i="4"/>
  <c r="N70" i="4"/>
  <c r="N71" i="4"/>
  <c r="N79" i="4"/>
  <c r="O81" i="4"/>
  <c r="K54" i="4"/>
  <c r="T46" i="13"/>
  <c r="T45" i="13"/>
  <c r="Q45" i="13"/>
  <c r="Q46" i="13"/>
  <c r="O83" i="4" l="1"/>
  <c r="N83" i="4"/>
  <c r="O83" i="12"/>
  <c r="L83" i="4"/>
  <c r="M83" i="4"/>
  <c r="W168" i="8"/>
  <c r="W166" i="8"/>
  <c r="W165" i="8"/>
  <c r="W160" i="8"/>
  <c r="W158" i="8"/>
  <c r="W156" i="8"/>
  <c r="W155" i="8"/>
  <c r="W154" i="8"/>
  <c r="W152" i="8"/>
  <c r="W151" i="8"/>
  <c r="W150" i="8"/>
  <c r="W149" i="8"/>
  <c r="W148" i="8"/>
  <c r="W147" i="8"/>
  <c r="W139" i="8"/>
  <c r="W136" i="8"/>
  <c r="W135" i="8"/>
  <c r="W132" i="8"/>
  <c r="W129" i="8"/>
  <c r="W128" i="8"/>
  <c r="W127" i="8"/>
  <c r="W126" i="8"/>
  <c r="W125" i="8"/>
  <c r="W124" i="8"/>
  <c r="W123" i="8"/>
  <c r="W122" i="8"/>
  <c r="W119" i="8"/>
  <c r="W118" i="8"/>
  <c r="W117" i="8"/>
  <c r="W116" i="8"/>
  <c r="W115" i="8"/>
  <c r="W114" i="8"/>
  <c r="W112" i="8"/>
  <c r="W111" i="8"/>
  <c r="W110" i="8"/>
  <c r="W109" i="8"/>
  <c r="W106" i="8"/>
  <c r="W104" i="8"/>
  <c r="W102" i="8"/>
  <c r="W101" i="8"/>
  <c r="W100" i="8"/>
  <c r="W96" i="8"/>
  <c r="W94" i="8"/>
  <c r="W91" i="8"/>
  <c r="W90" i="8"/>
  <c r="W89" i="8"/>
  <c r="W88" i="8"/>
  <c r="W87" i="8"/>
  <c r="W86" i="8"/>
  <c r="W82" i="8"/>
  <c r="W80" i="8"/>
  <c r="W78" i="8"/>
  <c r="W75" i="8"/>
  <c r="W74" i="8"/>
  <c r="W72" i="8"/>
  <c r="W69" i="8"/>
  <c r="W67" i="8"/>
  <c r="W66" i="8"/>
  <c r="W63" i="8"/>
  <c r="W61" i="8"/>
  <c r="W60" i="8"/>
  <c r="W58" i="8"/>
  <c r="W55" i="8"/>
  <c r="W53" i="8"/>
  <c r="W52" i="8"/>
  <c r="W50" i="8"/>
  <c r="W49" i="8"/>
  <c r="W48" i="8"/>
  <c r="W44" i="8"/>
  <c r="W43" i="8"/>
  <c r="W41" i="8"/>
  <c r="W40" i="8"/>
  <c r="W39" i="8"/>
  <c r="W38" i="8"/>
  <c r="W36" i="8"/>
  <c r="W35" i="8"/>
  <c r="W34" i="8"/>
  <c r="W33" i="8"/>
  <c r="W32" i="8"/>
  <c r="W30" i="8"/>
  <c r="W29" i="8"/>
  <c r="W28" i="8"/>
  <c r="W27" i="8"/>
  <c r="W25" i="8"/>
  <c r="W24" i="8"/>
  <c r="W23" i="8"/>
  <c r="W22" i="8"/>
  <c r="W19" i="8"/>
  <c r="W18" i="8"/>
  <c r="W17" i="8"/>
  <c r="W14" i="8"/>
  <c r="W13" i="8"/>
  <c r="W12" i="8"/>
  <c r="W11" i="8"/>
  <c r="W10" i="8"/>
  <c r="W68" i="8" l="1"/>
  <c r="W113" i="8"/>
  <c r="W59" i="8"/>
  <c r="W131" i="8"/>
  <c r="W70" i="8"/>
  <c r="W51" i="8"/>
  <c r="W16" i="8"/>
  <c r="W85" i="8"/>
  <c r="W57" i="8"/>
  <c r="W130" i="8"/>
  <c r="W121" i="8"/>
  <c r="W120" i="8"/>
  <c r="W99" i="8"/>
  <c r="W9" i="8"/>
  <c r="W161" i="8"/>
  <c r="W162" i="8"/>
  <c r="W169" i="8"/>
  <c r="W20" i="8"/>
  <c r="W21" i="8"/>
  <c r="W167" i="8"/>
  <c r="W54" i="8"/>
  <c r="W26" i="8"/>
  <c r="W6" i="8"/>
  <c r="W98" i="8"/>
  <c r="W15" i="8"/>
  <c r="W8" i="8"/>
  <c r="W31" i="8"/>
  <c r="W37" i="8"/>
  <c r="W133" i="8"/>
  <c r="W134" i="8"/>
  <c r="W137" i="8"/>
  <c r="W107" i="8"/>
  <c r="W7" i="8"/>
  <c r="W138" i="8"/>
  <c r="W141" i="8"/>
  <c r="W140" i="8"/>
  <c r="W108" i="8"/>
  <c r="I47" i="13"/>
  <c r="I172" i="8" l="1"/>
  <c r="G20" i="9" l="1"/>
  <c r="K20" i="9"/>
  <c r="N20" i="9"/>
  <c r="Q20" i="9"/>
  <c r="G81" i="9"/>
  <c r="K81" i="9"/>
  <c r="N81" i="9"/>
  <c r="Q81" i="9"/>
  <c r="F81" i="9"/>
  <c r="J81" i="9"/>
  <c r="F20" i="9"/>
  <c r="J20" i="9"/>
  <c r="AB82" i="8"/>
  <c r="K74" i="9" l="1"/>
  <c r="F74" i="9"/>
  <c r="Q74" i="9"/>
  <c r="N74" i="9"/>
  <c r="AC82" i="8"/>
  <c r="J74" i="9"/>
  <c r="G74" i="9"/>
  <c r="I84" i="8"/>
  <c r="V174" i="4"/>
  <c r="V173" i="4"/>
  <c r="P80" i="4"/>
  <c r="P54" i="4"/>
  <c r="AD81" i="8" l="1"/>
  <c r="AE81" i="8"/>
  <c r="AA81" i="8"/>
  <c r="AD82" i="8"/>
  <c r="AE82" i="8"/>
  <c r="AA82" i="8"/>
  <c r="J84" i="8" l="1"/>
  <c r="M84" i="8"/>
  <c r="P40" i="4"/>
  <c r="X82" i="8" l="1"/>
  <c r="AF58" i="8"/>
  <c r="AH58" i="8"/>
  <c r="AG6" i="8"/>
  <c r="AH8" i="8"/>
  <c r="AH9" i="8"/>
  <c r="AG10" i="8"/>
  <c r="AH12" i="8"/>
  <c r="AH13" i="8"/>
  <c r="AF7" i="8"/>
  <c r="AG8" i="8"/>
  <c r="AG9" i="8"/>
  <c r="AF11" i="8"/>
  <c r="AG12" i="8"/>
  <c r="AG13" i="8"/>
  <c r="AF6" i="8"/>
  <c r="AH7" i="8"/>
  <c r="AF8" i="8"/>
  <c r="AF10" i="8"/>
  <c r="AH11" i="8"/>
  <c r="AF12" i="8"/>
  <c r="AF14" i="8"/>
  <c r="AH15" i="8"/>
  <c r="AG16" i="8"/>
  <c r="AF18" i="8"/>
  <c r="AG19" i="8"/>
  <c r="AF20" i="8"/>
  <c r="AF22" i="8"/>
  <c r="AH23" i="8"/>
  <c r="AF24" i="8"/>
  <c r="AH26" i="8"/>
  <c r="AF28" i="8"/>
  <c r="AH30" i="8"/>
  <c r="AH32" i="8"/>
  <c r="AH34" i="8"/>
  <c r="AH36" i="8"/>
  <c r="AH38" i="8"/>
  <c r="AF40" i="8"/>
  <c r="AH42" i="8"/>
  <c r="AF44" i="8"/>
  <c r="AH46" i="8"/>
  <c r="AH48" i="8"/>
  <c r="AH50" i="8"/>
  <c r="AH6" i="8"/>
  <c r="AG7" i="8"/>
  <c r="AF9" i="8"/>
  <c r="AH10" i="8"/>
  <c r="AG11" i="8"/>
  <c r="AF13" i="8"/>
  <c r="AH14" i="8"/>
  <c r="AG15" i="8"/>
  <c r="AF17" i="8"/>
  <c r="AH18" i="8"/>
  <c r="AH19" i="8"/>
  <c r="AF21" i="8"/>
  <c r="AH22" i="8"/>
  <c r="AG23" i="8"/>
  <c r="AF25" i="8"/>
  <c r="AF27" i="8"/>
  <c r="AF29" i="8"/>
  <c r="AF31" i="8"/>
  <c r="AF33" i="8"/>
  <c r="AF35" i="8"/>
  <c r="AF37" i="8"/>
  <c r="AF39" i="8"/>
  <c r="AF41" i="8"/>
  <c r="AF43" i="8"/>
  <c r="AF45" i="8"/>
  <c r="AF47" i="8"/>
  <c r="AF49" i="8"/>
  <c r="AF51" i="8"/>
  <c r="AG14" i="8"/>
  <c r="AH17" i="8"/>
  <c r="AH20" i="8"/>
  <c r="AG22" i="8"/>
  <c r="AH25" i="8"/>
  <c r="AH29" i="8"/>
  <c r="AH33" i="8"/>
  <c r="AH37" i="8"/>
  <c r="AH41" i="8"/>
  <c r="AH45" i="8"/>
  <c r="AH49" i="8"/>
  <c r="AH52" i="8"/>
  <c r="AH54" i="8"/>
  <c r="AF56" i="8"/>
  <c r="AH59" i="8"/>
  <c r="AH61" i="8"/>
  <c r="AH64" i="8"/>
  <c r="AH68" i="8"/>
  <c r="AH72" i="8"/>
  <c r="AH76" i="8"/>
  <c r="AH80" i="8"/>
  <c r="AF83" i="8"/>
  <c r="AG21" i="8"/>
  <c r="AF36" i="8"/>
  <c r="AF54" i="8"/>
  <c r="AF61" i="8"/>
  <c r="AH71" i="8"/>
  <c r="AG83" i="8"/>
  <c r="AF15" i="8"/>
  <c r="AG17" i="8"/>
  <c r="AG20" i="8"/>
  <c r="AF23" i="8"/>
  <c r="AF26" i="8"/>
  <c r="AF30" i="8"/>
  <c r="AF34" i="8"/>
  <c r="AF38" i="8"/>
  <c r="AF42" i="8"/>
  <c r="AF46" i="8"/>
  <c r="AF50" i="8"/>
  <c r="AF53" i="8"/>
  <c r="AF55" i="8"/>
  <c r="AF57" i="8"/>
  <c r="AH60" i="8"/>
  <c r="AF62" i="8"/>
  <c r="AH65" i="8"/>
  <c r="AH69" i="8"/>
  <c r="AH73" i="8"/>
  <c r="AH77" i="8"/>
  <c r="AH81" i="8"/>
  <c r="AH83" i="8"/>
  <c r="AF19" i="8"/>
  <c r="AH28" i="8"/>
  <c r="AH44" i="8"/>
  <c r="AF52" i="8"/>
  <c r="AF59" i="8"/>
  <c r="AH67" i="8"/>
  <c r="AH79" i="8"/>
  <c r="AH16" i="8"/>
  <c r="AG18" i="8"/>
  <c r="AH21" i="8"/>
  <c r="AG24" i="8"/>
  <c r="AH27" i="8"/>
  <c r="AH31" i="8"/>
  <c r="AH35" i="8"/>
  <c r="AH39" i="8"/>
  <c r="AH43" i="8"/>
  <c r="AH47" i="8"/>
  <c r="AH51" i="8"/>
  <c r="AH53" i="8"/>
  <c r="AH55" i="8"/>
  <c r="AH57" i="8"/>
  <c r="AF60" i="8"/>
  <c r="AH62" i="8"/>
  <c r="AH66" i="8"/>
  <c r="AH70" i="8"/>
  <c r="AH74" i="8"/>
  <c r="AH78" i="8"/>
  <c r="AH82" i="8"/>
  <c r="AF16" i="8"/>
  <c r="AH24" i="8"/>
  <c r="AF32" i="8"/>
  <c r="AH40" i="8"/>
  <c r="AF48" i="8"/>
  <c r="AH56" i="8"/>
  <c r="AH63" i="8"/>
  <c r="AH75" i="8"/>
  <c r="M133" i="4"/>
  <c r="L133" i="4"/>
  <c r="K133" i="4"/>
  <c r="O133" i="4"/>
  <c r="N133" i="4"/>
  <c r="AG81" i="8"/>
  <c r="AG82" i="8"/>
  <c r="AF82" i="8"/>
  <c r="AF81" i="8"/>
  <c r="F64" i="9"/>
  <c r="N64" i="9"/>
  <c r="J64" i="9"/>
  <c r="G64" i="9"/>
  <c r="Q64" i="9"/>
  <c r="K64" i="9"/>
  <c r="N172" i="12" l="1"/>
  <c r="Q44" i="13" l="1"/>
  <c r="T44" i="13"/>
  <c r="AB80" i="8" l="1"/>
  <c r="AA80" i="8"/>
  <c r="AE80" i="8"/>
  <c r="AD80" i="8"/>
  <c r="AC80" i="8"/>
  <c r="U23" i="4" l="1"/>
  <c r="K4" i="4"/>
  <c r="K83" i="4" s="1"/>
  <c r="AG80" i="8" l="1"/>
  <c r="AF80" i="8"/>
  <c r="X80" i="8"/>
  <c r="Q42" i="13" l="1"/>
  <c r="T42" i="13"/>
  <c r="Q43" i="13"/>
  <c r="T43" i="13"/>
  <c r="Q83" i="4" l="1"/>
  <c r="Q104" i="4"/>
  <c r="AE171" i="8" l="1"/>
  <c r="AD171" i="8"/>
  <c r="J146" i="9" l="1"/>
  <c r="U148" i="4"/>
  <c r="N146" i="9"/>
  <c r="K146" i="9"/>
  <c r="F146" i="9"/>
  <c r="AA171" i="8"/>
  <c r="P148" i="4"/>
  <c r="Q146" i="9"/>
  <c r="G146" i="9"/>
  <c r="U31" i="4" l="1"/>
  <c r="U26" i="4"/>
  <c r="U64" i="4"/>
  <c r="U40" i="4"/>
  <c r="U61" i="4"/>
  <c r="U30" i="4"/>
  <c r="U36" i="4"/>
  <c r="U17" i="4"/>
  <c r="U43" i="4"/>
  <c r="U37" i="4"/>
  <c r="U24" i="4"/>
  <c r="U78" i="4"/>
  <c r="U33" i="4"/>
  <c r="U7" i="4"/>
  <c r="U16" i="4"/>
  <c r="U35" i="4"/>
  <c r="U6" i="4"/>
  <c r="U20" i="4"/>
  <c r="U79" i="4"/>
  <c r="U12" i="4"/>
  <c r="U15" i="4"/>
  <c r="U19" i="4"/>
  <c r="U25" i="4"/>
  <c r="U82" i="4"/>
  <c r="U28" i="4"/>
  <c r="U57" i="4"/>
  <c r="U75" i="4"/>
  <c r="U69" i="4"/>
  <c r="U55" i="4"/>
  <c r="U41" i="4"/>
  <c r="U18" i="4"/>
  <c r="U44" i="4"/>
  <c r="U59" i="4"/>
  <c r="U51" i="4"/>
  <c r="U76" i="4"/>
  <c r="U70" i="4"/>
  <c r="U39" i="4"/>
  <c r="U133" i="4"/>
  <c r="U86" i="4"/>
  <c r="U94" i="4"/>
  <c r="U85" i="4"/>
  <c r="U100" i="4"/>
  <c r="U93" i="4"/>
  <c r="U91" i="4"/>
  <c r="U98" i="4"/>
  <c r="U95" i="4"/>
  <c r="U84" i="4"/>
  <c r="U105" i="4"/>
  <c r="U126" i="4"/>
  <c r="U155" i="4"/>
  <c r="U171" i="4"/>
  <c r="U173" i="4"/>
  <c r="U104" i="4"/>
  <c r="U172" i="4"/>
  <c r="U83" i="4"/>
  <c r="U174" i="4"/>
  <c r="U11" i="4"/>
  <c r="U81" i="4"/>
  <c r="U50" i="4"/>
  <c r="U5" i="4"/>
  <c r="U32" i="4"/>
  <c r="U4" i="4"/>
  <c r="U72" i="4"/>
  <c r="U68" i="4"/>
  <c r="U52" i="4"/>
  <c r="U45" i="4"/>
  <c r="U8" i="4"/>
  <c r="U63" i="4"/>
  <c r="U66" i="4"/>
  <c r="U22" i="4"/>
  <c r="U53" i="4"/>
  <c r="U34" i="4"/>
  <c r="U73" i="4"/>
  <c r="U29" i="4"/>
  <c r="U14" i="4"/>
  <c r="U9" i="4"/>
  <c r="U47" i="4"/>
  <c r="U42" i="4"/>
  <c r="U71" i="4"/>
  <c r="U49" i="4"/>
  <c r="U27" i="4"/>
  <c r="U13" i="4"/>
  <c r="U58" i="4"/>
  <c r="U65" i="4"/>
  <c r="U10" i="4"/>
  <c r="U46" i="4"/>
  <c r="U56" i="4"/>
  <c r="U38" i="4"/>
  <c r="U62" i="4"/>
  <c r="U60" i="4"/>
  <c r="U48" i="4"/>
  <c r="U67" i="4"/>
  <c r="U89" i="4"/>
  <c r="U90" i="4"/>
  <c r="U97" i="4"/>
  <c r="U102" i="4"/>
  <c r="U101" i="4"/>
  <c r="U87" i="4"/>
  <c r="U88" i="4"/>
  <c r="U92" i="4"/>
  <c r="U99" i="4"/>
  <c r="U96" i="4"/>
  <c r="U103" i="4"/>
  <c r="U116" i="4"/>
  <c r="U115" i="4"/>
  <c r="U154" i="4"/>
  <c r="U119" i="4"/>
  <c r="U150" i="4"/>
  <c r="U134" i="4"/>
  <c r="U145" i="4"/>
  <c r="U159" i="4"/>
  <c r="U141" i="4"/>
  <c r="U117" i="4"/>
  <c r="U139" i="4"/>
  <c r="U158" i="4"/>
  <c r="U106" i="4"/>
  <c r="U123" i="4"/>
  <c r="U169" i="4"/>
  <c r="U160" i="4"/>
  <c r="U166" i="4"/>
  <c r="U138" i="4"/>
  <c r="U129" i="4"/>
  <c r="U112" i="4"/>
  <c r="U136" i="4"/>
  <c r="U165" i="4"/>
  <c r="U162" i="4"/>
  <c r="U21" i="4"/>
  <c r="U132" i="4"/>
  <c r="U163" i="4"/>
  <c r="U108" i="4"/>
  <c r="U111" i="4"/>
  <c r="U151" i="4"/>
  <c r="U131" i="4"/>
  <c r="U168" i="4"/>
  <c r="U118" i="4"/>
  <c r="U170" i="4"/>
  <c r="U125" i="4"/>
  <c r="U142" i="4"/>
  <c r="U120" i="4"/>
  <c r="U152" i="4"/>
  <c r="U128" i="4"/>
  <c r="U143" i="4"/>
  <c r="U149" i="4"/>
  <c r="U153" i="4"/>
  <c r="U144" i="4"/>
  <c r="U114" i="4"/>
  <c r="U137" i="4"/>
  <c r="U122" i="4"/>
  <c r="U109" i="4"/>
  <c r="U110" i="4"/>
  <c r="U107" i="4"/>
  <c r="U167" i="4"/>
  <c r="U121" i="4"/>
  <c r="U147" i="4"/>
  <c r="U156" i="4"/>
  <c r="U164" i="4"/>
  <c r="U130" i="4"/>
  <c r="U140" i="4"/>
  <c r="U146" i="4"/>
  <c r="U124" i="4"/>
  <c r="U161" i="4"/>
  <c r="U127" i="4"/>
  <c r="U113" i="4"/>
  <c r="U157" i="4"/>
  <c r="U135" i="4"/>
  <c r="K148" i="4" l="1"/>
  <c r="M148" i="4"/>
  <c r="O148" i="4"/>
  <c r="L148" i="4"/>
  <c r="N148" i="4"/>
  <c r="H20" i="14" l="1"/>
  <c r="G20" i="14"/>
  <c r="H173" i="9" l="1"/>
  <c r="M173" i="9"/>
  <c r="P173" i="9"/>
  <c r="F7" i="9"/>
  <c r="F8" i="9"/>
  <c r="F9" i="9"/>
  <c r="F27" i="9"/>
  <c r="F17" i="9"/>
  <c r="F10" i="9"/>
  <c r="F12" i="9"/>
  <c r="F15" i="9"/>
  <c r="F23" i="9"/>
  <c r="F36" i="9"/>
  <c r="F21" i="9"/>
  <c r="F32" i="9"/>
  <c r="F31" i="9"/>
  <c r="F33" i="9"/>
  <c r="F42" i="9"/>
  <c r="F30" i="9"/>
  <c r="F39" i="9"/>
  <c r="F57" i="9"/>
  <c r="F35" i="9"/>
  <c r="F40" i="9"/>
  <c r="F66" i="9"/>
  <c r="F63" i="9"/>
  <c r="F28" i="9"/>
  <c r="F54" i="9"/>
  <c r="F65" i="9"/>
  <c r="F67" i="9"/>
  <c r="F59" i="9"/>
  <c r="F70" i="9"/>
  <c r="F75" i="9"/>
  <c r="F56" i="9"/>
  <c r="F73" i="9"/>
  <c r="F61" i="9"/>
  <c r="F58" i="9"/>
  <c r="F77" i="9"/>
  <c r="F79" i="9"/>
  <c r="F86" i="9"/>
  <c r="F90" i="9"/>
  <c r="F91" i="9"/>
  <c r="F99" i="9"/>
  <c r="F92" i="9"/>
  <c r="F100" i="9"/>
  <c r="F94" i="9"/>
  <c r="F95" i="9"/>
  <c r="F103" i="9"/>
  <c r="F109" i="9"/>
  <c r="F107" i="9"/>
  <c r="F115" i="9"/>
  <c r="F119" i="9"/>
  <c r="F41" i="9"/>
  <c r="F141" i="9"/>
  <c r="F145" i="9"/>
  <c r="F117" i="9"/>
  <c r="F114" i="9"/>
  <c r="F126" i="9"/>
  <c r="F130" i="9"/>
  <c r="F132" i="9"/>
  <c r="F149" i="9"/>
  <c r="F150" i="9"/>
  <c r="F165" i="9"/>
  <c r="F140" i="9"/>
  <c r="F144" i="9"/>
  <c r="F133" i="9"/>
  <c r="F127" i="9"/>
  <c r="F161" i="9"/>
  <c r="F156" i="9"/>
  <c r="F148" i="9"/>
  <c r="F147" i="9"/>
  <c r="F164" i="9"/>
  <c r="F151" i="9"/>
  <c r="F159" i="9"/>
  <c r="F152" i="9"/>
  <c r="F157" i="9"/>
  <c r="F160" i="9"/>
  <c r="F169" i="9"/>
  <c r="F154" i="9"/>
  <c r="F171" i="9"/>
  <c r="I173" i="9"/>
  <c r="L173" i="9"/>
  <c r="F85" i="9"/>
  <c r="F108" i="9"/>
  <c r="F5" i="9"/>
  <c r="F18" i="9"/>
  <c r="F6" i="9"/>
  <c r="F11" i="9"/>
  <c r="F24" i="9"/>
  <c r="F13" i="9"/>
  <c r="F49" i="9"/>
  <c r="F22" i="9"/>
  <c r="F16" i="9"/>
  <c r="F25" i="9"/>
  <c r="F19" i="9"/>
  <c r="F14" i="9"/>
  <c r="F34" i="9"/>
  <c r="F26" i="9"/>
  <c r="F38" i="9"/>
  <c r="F37" i="9"/>
  <c r="F62" i="9"/>
  <c r="F51" i="9"/>
  <c r="F47" i="9"/>
  <c r="F53" i="9"/>
  <c r="F45" i="9"/>
  <c r="F46" i="9"/>
  <c r="F50" i="9"/>
  <c r="F60" i="9"/>
  <c r="F43" i="9"/>
  <c r="F48" i="9"/>
  <c r="F29" i="9"/>
  <c r="F76" i="9"/>
  <c r="F68" i="9"/>
  <c r="F44" i="9"/>
  <c r="F55" i="9"/>
  <c r="F80" i="9"/>
  <c r="F69" i="9"/>
  <c r="F52" i="9"/>
  <c r="F72" i="9"/>
  <c r="F78" i="9"/>
  <c r="F83" i="9"/>
  <c r="F111" i="9"/>
  <c r="F93" i="9"/>
  <c r="F87" i="9"/>
  <c r="F88" i="9"/>
  <c r="F97" i="9"/>
  <c r="F96" i="9"/>
  <c r="F89" i="9"/>
  <c r="F98" i="9"/>
  <c r="F102" i="9"/>
  <c r="F104" i="9"/>
  <c r="F112" i="9"/>
  <c r="F124" i="9"/>
  <c r="F123" i="9"/>
  <c r="F113" i="9"/>
  <c r="F110" i="9"/>
  <c r="F116" i="9"/>
  <c r="F106" i="9"/>
  <c r="F120" i="9"/>
  <c r="F122" i="9"/>
  <c r="F137" i="9"/>
  <c r="F136" i="9"/>
  <c r="F135" i="9"/>
  <c r="F128" i="9"/>
  <c r="F158" i="9"/>
  <c r="F134" i="9"/>
  <c r="F129" i="9"/>
  <c r="F131" i="9"/>
  <c r="F163" i="9"/>
  <c r="F143" i="9"/>
  <c r="F121" i="9"/>
  <c r="F125" i="9"/>
  <c r="F139" i="9"/>
  <c r="F138" i="9"/>
  <c r="F142" i="9"/>
  <c r="F166" i="9"/>
  <c r="F118" i="9"/>
  <c r="F155" i="9"/>
  <c r="F168" i="9"/>
  <c r="F153" i="9"/>
  <c r="F162" i="9"/>
  <c r="F170" i="9"/>
  <c r="F167" i="9"/>
  <c r="F71" i="9"/>
  <c r="F101" i="9"/>
  <c r="L103" i="4"/>
  <c r="F84" i="9" l="1"/>
  <c r="F172" i="9"/>
  <c r="F105" i="9"/>
  <c r="E173" i="9"/>
  <c r="O173" i="9"/>
  <c r="N84" i="4"/>
  <c r="N103" i="4"/>
  <c r="K84" i="4"/>
  <c r="O84" i="4"/>
  <c r="M103" i="4"/>
  <c r="L84" i="4"/>
  <c r="M84" i="4"/>
  <c r="O103" i="4"/>
  <c r="K103" i="4"/>
  <c r="F173" i="9" l="1"/>
  <c r="N52" i="9"/>
  <c r="J52" i="9"/>
  <c r="G52" i="9"/>
  <c r="Q52" i="9"/>
  <c r="K52" i="9"/>
  <c r="P57" i="4" l="1"/>
  <c r="AE79" i="8"/>
  <c r="AD79" i="8"/>
  <c r="AA79" i="8" l="1"/>
  <c r="R173" i="4"/>
  <c r="S173" i="4" s="1"/>
  <c r="T173" i="4" s="1"/>
  <c r="R174" i="4"/>
  <c r="S174" i="4" s="1"/>
  <c r="T174" i="4" s="1"/>
  <c r="Q40" i="13" l="1"/>
  <c r="T40" i="13"/>
  <c r="AD78" i="8" l="1"/>
  <c r="AA78" i="8"/>
  <c r="AB78" i="8"/>
  <c r="AC5" i="13" l="1"/>
  <c r="AC47" i="13" s="1"/>
  <c r="R171" i="4"/>
  <c r="S171" i="4" s="1"/>
  <c r="J105" i="8"/>
  <c r="J172" i="8"/>
  <c r="G61" i="9"/>
  <c r="R104" i="4"/>
  <c r="S104" i="4" s="1"/>
  <c r="Q61" i="9"/>
  <c r="J61" i="9"/>
  <c r="P36" i="4"/>
  <c r="N61" i="9"/>
  <c r="K61" i="9"/>
  <c r="AC78" i="8"/>
  <c r="AE78" i="8"/>
  <c r="AF143" i="8" l="1"/>
  <c r="AG143" i="8"/>
  <c r="AH143" i="8"/>
  <c r="AG106" i="8"/>
  <c r="AH109" i="8"/>
  <c r="AF115" i="8"/>
  <c r="AH118" i="8"/>
  <c r="AH121" i="8"/>
  <c r="AG126" i="8"/>
  <c r="AF129" i="8"/>
  <c r="AH133" i="8"/>
  <c r="AF139" i="8"/>
  <c r="AF141" i="8"/>
  <c r="AH107" i="8"/>
  <c r="AG113" i="8"/>
  <c r="AH114" i="8"/>
  <c r="AF116" i="8"/>
  <c r="AG122" i="8"/>
  <c r="AG127" i="8"/>
  <c r="AF130" i="8"/>
  <c r="AG137" i="8"/>
  <c r="AH140" i="8"/>
  <c r="AF144" i="8"/>
  <c r="AG146" i="8"/>
  <c r="AG147" i="8"/>
  <c r="AF148" i="8"/>
  <c r="AG150" i="8"/>
  <c r="AG151" i="8"/>
  <c r="AF152" i="8"/>
  <c r="AG154" i="8"/>
  <c r="AG155" i="8"/>
  <c r="AF156" i="8"/>
  <c r="AG158" i="8"/>
  <c r="AG159" i="8"/>
  <c r="AF160" i="8"/>
  <c r="AG162" i="8"/>
  <c r="AG163" i="8"/>
  <c r="AF164" i="8"/>
  <c r="AG166" i="8"/>
  <c r="AG167" i="8"/>
  <c r="AF168" i="8"/>
  <c r="AG170" i="8"/>
  <c r="AG171" i="8"/>
  <c r="AF108" i="8"/>
  <c r="AG117" i="8"/>
  <c r="AG119" i="8"/>
  <c r="AH123" i="8"/>
  <c r="AG128" i="8"/>
  <c r="AG131" i="8"/>
  <c r="AF132" i="8"/>
  <c r="AG138" i="8"/>
  <c r="AH142" i="8"/>
  <c r="AH106" i="8"/>
  <c r="AG112" i="8"/>
  <c r="AG115" i="8"/>
  <c r="AF118" i="8"/>
  <c r="AG124" i="8"/>
  <c r="AH126" i="8"/>
  <c r="AH129" i="8"/>
  <c r="AF135" i="8"/>
  <c r="AG139" i="8"/>
  <c r="AH141" i="8"/>
  <c r="AF111" i="8"/>
  <c r="AF113" i="8"/>
  <c r="AF114" i="8"/>
  <c r="AG120" i="8"/>
  <c r="AH122" i="8"/>
  <c r="AH127" i="8"/>
  <c r="AG134" i="8"/>
  <c r="AF137" i="8"/>
  <c r="AF140" i="8"/>
  <c r="AG145" i="8"/>
  <c r="AH146" i="8"/>
  <c r="AH147" i="8"/>
  <c r="AG149" i="8"/>
  <c r="AH150" i="8"/>
  <c r="AH151" i="8"/>
  <c r="AG153" i="8"/>
  <c r="AH154" i="8"/>
  <c r="AH155" i="8"/>
  <c r="AG157" i="8"/>
  <c r="AH158" i="8"/>
  <c r="AH159" i="8"/>
  <c r="AG161" i="8"/>
  <c r="AH162" i="8"/>
  <c r="AH163" i="8"/>
  <c r="AG165" i="8"/>
  <c r="AH166" i="8"/>
  <c r="AH167" i="8"/>
  <c r="AG169" i="8"/>
  <c r="AH170" i="8"/>
  <c r="AH171" i="8"/>
  <c r="AG110" i="8"/>
  <c r="AF117" i="8"/>
  <c r="AH119" i="8"/>
  <c r="AG125" i="8"/>
  <c r="AH128" i="8"/>
  <c r="AH131" i="8"/>
  <c r="AG136" i="8"/>
  <c r="AH138" i="8"/>
  <c r="AF142" i="8"/>
  <c r="AG109" i="8"/>
  <c r="AH112" i="8"/>
  <c r="AH115" i="8"/>
  <c r="AG121" i="8"/>
  <c r="AH124" i="8"/>
  <c r="AF126" i="8"/>
  <c r="AG133" i="8"/>
  <c r="AG135" i="8"/>
  <c r="AH139" i="8"/>
  <c r="AF107" i="8"/>
  <c r="AG111" i="8"/>
  <c r="AH113" i="8"/>
  <c r="AG116" i="8"/>
  <c r="AH120" i="8"/>
  <c r="AF122" i="8"/>
  <c r="AG130" i="8"/>
  <c r="AH134" i="8"/>
  <c r="AH137" i="8"/>
  <c r="AG144" i="8"/>
  <c r="AF145" i="8"/>
  <c r="AF146" i="8"/>
  <c r="AG148" i="8"/>
  <c r="AF149" i="8"/>
  <c r="AF150" i="8"/>
  <c r="AG152" i="8"/>
  <c r="AF153" i="8"/>
  <c r="AF154" i="8"/>
  <c r="AG156" i="8"/>
  <c r="AF157" i="8"/>
  <c r="AF158" i="8"/>
  <c r="AG160" i="8"/>
  <c r="AF161" i="8"/>
  <c r="AF162" i="8"/>
  <c r="AG164" i="8"/>
  <c r="AF165" i="8"/>
  <c r="AF166" i="8"/>
  <c r="AG168" i="8"/>
  <c r="AF169" i="8"/>
  <c r="AF170" i="8"/>
  <c r="AG108" i="8"/>
  <c r="AH110" i="8"/>
  <c r="AH117" i="8"/>
  <c r="AF123" i="8"/>
  <c r="AF125" i="8"/>
  <c r="AF128" i="8"/>
  <c r="AG132" i="8"/>
  <c r="AH136" i="8"/>
  <c r="AF138" i="8"/>
  <c r="AF109" i="8"/>
  <c r="AF112" i="8"/>
  <c r="AG118" i="8"/>
  <c r="AF121" i="8"/>
  <c r="AF124" i="8"/>
  <c r="AG129" i="8"/>
  <c r="AF133" i="8"/>
  <c r="AH135" i="8"/>
  <c r="AG141" i="8"/>
  <c r="AG107" i="8"/>
  <c r="AH111" i="8"/>
  <c r="AG114" i="8"/>
  <c r="AH116" i="8"/>
  <c r="AF120" i="8"/>
  <c r="AF127" i="8"/>
  <c r="AH130" i="8"/>
  <c r="AF134" i="8"/>
  <c r="AG140" i="8"/>
  <c r="AH144" i="8"/>
  <c r="AH145" i="8"/>
  <c r="AF147" i="8"/>
  <c r="AH148" i="8"/>
  <c r="AH149" i="8"/>
  <c r="AF151" i="8"/>
  <c r="AH152" i="8"/>
  <c r="AH153" i="8"/>
  <c r="AF155" i="8"/>
  <c r="AH156" i="8"/>
  <c r="AH157" i="8"/>
  <c r="AF159" i="8"/>
  <c r="AH160" i="8"/>
  <c r="AH161" i="8"/>
  <c r="AF163" i="8"/>
  <c r="AH164" i="8"/>
  <c r="AH165" i="8"/>
  <c r="AF167" i="8"/>
  <c r="AH168" i="8"/>
  <c r="AH169" i="8"/>
  <c r="AF171" i="8"/>
  <c r="AH108" i="8"/>
  <c r="AF110" i="8"/>
  <c r="AF119" i="8"/>
  <c r="AG123" i="8"/>
  <c r="AH125" i="8"/>
  <c r="AF131" i="8"/>
  <c r="AH132" i="8"/>
  <c r="AF136" i="8"/>
  <c r="AG142" i="8"/>
  <c r="AH92" i="8"/>
  <c r="AG92" i="8"/>
  <c r="AF92" i="8"/>
  <c r="AF93" i="8"/>
  <c r="AG97" i="8"/>
  <c r="AF100" i="8"/>
  <c r="AG94" i="8"/>
  <c r="AF101" i="8"/>
  <c r="AF104" i="8"/>
  <c r="AF95" i="8"/>
  <c r="AG99" i="8"/>
  <c r="AH103" i="8"/>
  <c r="AG93" i="8"/>
  <c r="AH97" i="8"/>
  <c r="AH102" i="8"/>
  <c r="AH98" i="8"/>
  <c r="AG101" i="8"/>
  <c r="AG104" i="8"/>
  <c r="AH96" i="8"/>
  <c r="AH99" i="8"/>
  <c r="AF103" i="8"/>
  <c r="AH93" i="8"/>
  <c r="AH100" i="8"/>
  <c r="AF102" i="8"/>
  <c r="AH94" i="8"/>
  <c r="AF98" i="8"/>
  <c r="AH101" i="8"/>
  <c r="AG95" i="8"/>
  <c r="AF96" i="8"/>
  <c r="AF99" i="8"/>
  <c r="AF97" i="8"/>
  <c r="AG100" i="8"/>
  <c r="AG102" i="8"/>
  <c r="AF94" i="8"/>
  <c r="AG98" i="8"/>
  <c r="AH104" i="8"/>
  <c r="AH95" i="8"/>
  <c r="AG96" i="8"/>
  <c r="AG103" i="8"/>
  <c r="AH86" i="8"/>
  <c r="AH87" i="8"/>
  <c r="AF88" i="8"/>
  <c r="AH90" i="8"/>
  <c r="AH91" i="8"/>
  <c r="AG87" i="8"/>
  <c r="AG91" i="8"/>
  <c r="AF86" i="8"/>
  <c r="AF87" i="8"/>
  <c r="AF89" i="8"/>
  <c r="AF90" i="8"/>
  <c r="AF91" i="8"/>
  <c r="AG88" i="8"/>
  <c r="AG85" i="8"/>
  <c r="AG86" i="8"/>
  <c r="AH88" i="8"/>
  <c r="AG89" i="8"/>
  <c r="AG90" i="8"/>
  <c r="AH85" i="8"/>
  <c r="AH89" i="8"/>
  <c r="V47" i="13"/>
  <c r="R83" i="4"/>
  <c r="S83" i="4" s="1"/>
  <c r="T41" i="13"/>
  <c r="Q41" i="13"/>
  <c r="Q39" i="13"/>
  <c r="T39" i="13"/>
  <c r="I105" i="8" l="1"/>
  <c r="I173" i="8" l="1"/>
  <c r="M105" i="8"/>
  <c r="X78" i="8" l="1"/>
  <c r="Q27" i="13" l="1"/>
  <c r="Q35" i="13"/>
  <c r="Q37" i="13"/>
  <c r="Q19" i="13"/>
  <c r="Q31" i="13"/>
  <c r="Q36" i="13"/>
  <c r="Q38" i="13"/>
  <c r="Q15" i="13"/>
  <c r="Q23" i="13"/>
  <c r="T10" i="13"/>
  <c r="T12" i="13"/>
  <c r="Q17" i="13"/>
  <c r="Q21" i="13"/>
  <c r="Q25" i="13"/>
  <c r="Q29" i="13"/>
  <c r="Q33" i="13"/>
  <c r="T9" i="13"/>
  <c r="T11" i="13"/>
  <c r="Q14" i="13"/>
  <c r="Q16" i="13"/>
  <c r="Q18" i="13"/>
  <c r="Q20" i="13"/>
  <c r="Q22" i="13"/>
  <c r="Q24" i="13"/>
  <c r="Q26" i="13"/>
  <c r="Q30" i="13"/>
  <c r="Q32" i="13"/>
  <c r="Q34" i="13"/>
  <c r="Q28" i="13"/>
  <c r="T6" i="13"/>
  <c r="T8" i="13"/>
  <c r="Q10" i="13"/>
  <c r="Q11" i="13"/>
  <c r="Q12" i="13"/>
  <c r="T13" i="13"/>
  <c r="T14" i="13"/>
  <c r="T15" i="13"/>
  <c r="T16" i="13"/>
  <c r="T17" i="13"/>
  <c r="T18" i="13"/>
  <c r="T19" i="13"/>
  <c r="T20" i="13"/>
  <c r="T21" i="13"/>
  <c r="T22" i="13"/>
  <c r="T23" i="13"/>
  <c r="T24" i="13"/>
  <c r="T25" i="13"/>
  <c r="T26" i="13"/>
  <c r="T27" i="13"/>
  <c r="T28" i="13"/>
  <c r="T29" i="13"/>
  <c r="T30" i="13"/>
  <c r="T31" i="13"/>
  <c r="T34" i="13"/>
  <c r="T35" i="13"/>
  <c r="T36" i="13"/>
  <c r="T37" i="13"/>
  <c r="T38" i="13"/>
  <c r="T32" i="13"/>
  <c r="T33" i="13"/>
  <c r="Q6" i="13"/>
  <c r="Q8" i="13"/>
  <c r="Q9" i="13"/>
  <c r="Q13" i="13"/>
  <c r="Q5" i="13"/>
  <c r="T5" i="13"/>
  <c r="T47" i="13" l="1"/>
  <c r="Q47" i="13"/>
  <c r="N122" i="9"/>
  <c r="Q158" i="9"/>
  <c r="J135" i="9"/>
  <c r="Q132" i="9"/>
  <c r="G134" i="9"/>
  <c r="K130" i="9"/>
  <c r="Q145" i="9"/>
  <c r="J110" i="9"/>
  <c r="Q123" i="9"/>
  <c r="G124" i="9"/>
  <c r="K41" i="9"/>
  <c r="Q112" i="9"/>
  <c r="J162" i="9"/>
  <c r="J169" i="9"/>
  <c r="G118" i="9"/>
  <c r="J121" i="9"/>
  <c r="N129" i="9"/>
  <c r="N147" i="9"/>
  <c r="N149" i="9"/>
  <c r="N143" i="9"/>
  <c r="J119" i="9"/>
  <c r="Q141" i="9"/>
  <c r="G158" i="9"/>
  <c r="K120" i="9"/>
  <c r="Q116" i="9"/>
  <c r="Q134" i="9"/>
  <c r="J126" i="9"/>
  <c r="Q107" i="9"/>
  <c r="G145" i="9"/>
  <c r="K115" i="9"/>
  <c r="Q124" i="9"/>
  <c r="J113" i="9"/>
  <c r="Q109" i="9"/>
  <c r="G112" i="9"/>
  <c r="K104" i="9"/>
  <c r="Q91" i="9"/>
  <c r="Q102" i="9"/>
  <c r="J96" i="9"/>
  <c r="J95" i="9"/>
  <c r="J100" i="9"/>
  <c r="J89" i="9"/>
  <c r="K87" i="9"/>
  <c r="Q99" i="9"/>
  <c r="K111" i="9"/>
  <c r="Q86" i="9"/>
  <c r="G85" i="9"/>
  <c r="J50" i="9"/>
  <c r="G44" i="9"/>
  <c r="Q40" i="9"/>
  <c r="Q30" i="9"/>
  <c r="K73" i="9"/>
  <c r="Q54" i="9"/>
  <c r="K79" i="9"/>
  <c r="Q75" i="9"/>
  <c r="K78" i="9"/>
  <c r="Q29" i="9"/>
  <c r="K14" i="9"/>
  <c r="Q83" i="9"/>
  <c r="G28" i="9"/>
  <c r="K69" i="9"/>
  <c r="P51" i="4"/>
  <c r="G60" i="9" l="1"/>
  <c r="J39" i="9"/>
  <c r="K62" i="9"/>
  <c r="K48" i="9"/>
  <c r="K72" i="9"/>
  <c r="Q56" i="9"/>
  <c r="K77" i="9"/>
  <c r="K10" i="9"/>
  <c r="N159" i="9"/>
  <c r="N167" i="9"/>
  <c r="Q70" i="9"/>
  <c r="G83" i="9"/>
  <c r="K67" i="9"/>
  <c r="Q28" i="9"/>
  <c r="Q47" i="9"/>
  <c r="Q43" i="9"/>
  <c r="Q44" i="9"/>
  <c r="G40" i="9"/>
  <c r="K65" i="9"/>
  <c r="J30" i="9"/>
  <c r="G48" i="9"/>
  <c r="Q48" i="9"/>
  <c r="G73" i="9"/>
  <c r="Q73" i="9"/>
  <c r="J54" i="9"/>
  <c r="G72" i="9"/>
  <c r="Q72" i="9"/>
  <c r="J56" i="9"/>
  <c r="G79" i="9"/>
  <c r="Q79" i="9"/>
  <c r="J75" i="9"/>
  <c r="G77" i="9"/>
  <c r="Q77" i="9"/>
  <c r="G78" i="9"/>
  <c r="Q78" i="9"/>
  <c r="J29" i="9"/>
  <c r="G10" i="9"/>
  <c r="Q10" i="9"/>
  <c r="J70" i="9"/>
  <c r="G14" i="9"/>
  <c r="Q14" i="9"/>
  <c r="K83" i="9"/>
  <c r="G67" i="9"/>
  <c r="Q67" i="9"/>
  <c r="K28" i="9"/>
  <c r="G69" i="9"/>
  <c r="Q69" i="9"/>
  <c r="J136" i="9"/>
  <c r="N150" i="9"/>
  <c r="J148" i="9"/>
  <c r="G164" i="9"/>
  <c r="G160" i="9"/>
  <c r="J108" i="9"/>
  <c r="J63" i="9"/>
  <c r="K93" i="9"/>
  <c r="G99" i="9"/>
  <c r="Q88" i="9"/>
  <c r="Q103" i="9"/>
  <c r="K97" i="9"/>
  <c r="K94" i="9"/>
  <c r="K98" i="9"/>
  <c r="K92" i="9"/>
  <c r="G102" i="9"/>
  <c r="Q85" i="9"/>
  <c r="Q90" i="9"/>
  <c r="N139" i="9"/>
  <c r="Q139" i="9"/>
  <c r="J125" i="9"/>
  <c r="Q34" i="9"/>
  <c r="J66" i="9"/>
  <c r="G37" i="9"/>
  <c r="Q55" i="9"/>
  <c r="K53" i="9"/>
  <c r="G43" i="9"/>
  <c r="G36" i="9"/>
  <c r="N125" i="9"/>
  <c r="Q35" i="9"/>
  <c r="J57" i="9"/>
  <c r="G32" i="9"/>
  <c r="G33" i="9"/>
  <c r="J51" i="9"/>
  <c r="Q125" i="9"/>
  <c r="G142" i="9"/>
  <c r="K142" i="9"/>
  <c r="N142" i="9"/>
  <c r="Q142" i="9"/>
  <c r="K160" i="9"/>
  <c r="N160" i="9"/>
  <c r="Q160" i="9"/>
  <c r="N154" i="9"/>
  <c r="Q154" i="9"/>
  <c r="G19" i="9"/>
  <c r="Q42" i="9"/>
  <c r="J38" i="9"/>
  <c r="J45" i="9"/>
  <c r="P70" i="4"/>
  <c r="P92" i="4"/>
  <c r="G166" i="9"/>
  <c r="K166" i="9"/>
  <c r="N166" i="9"/>
  <c r="Q166" i="9"/>
  <c r="K169" i="9"/>
  <c r="N169" i="9"/>
  <c r="Q169" i="9"/>
  <c r="G170" i="9"/>
  <c r="K170" i="9"/>
  <c r="N170" i="9"/>
  <c r="Q170" i="9"/>
  <c r="G153" i="9"/>
  <c r="N153" i="9"/>
  <c r="Q153" i="9"/>
  <c r="G159" i="9"/>
  <c r="K159" i="9"/>
  <c r="Q159" i="9"/>
  <c r="N71" i="9"/>
  <c r="Q71" i="9"/>
  <c r="G167" i="9"/>
  <c r="Q167" i="9"/>
  <c r="K162" i="9"/>
  <c r="N162" i="9"/>
  <c r="J157" i="9"/>
  <c r="N157" i="9"/>
  <c r="Q157" i="9"/>
  <c r="J171" i="9"/>
  <c r="N171" i="9"/>
  <c r="Q171" i="9"/>
  <c r="Q59" i="9"/>
  <c r="J59" i="9"/>
  <c r="Q162" i="9"/>
  <c r="P43" i="4"/>
  <c r="P23" i="4"/>
  <c r="P48" i="4"/>
  <c r="P9" i="4"/>
  <c r="P133" i="4"/>
  <c r="P47" i="4"/>
  <c r="P46" i="4"/>
  <c r="P98" i="4"/>
  <c r="P86" i="4"/>
  <c r="P100" i="4"/>
  <c r="P95" i="4"/>
  <c r="P8" i="4"/>
  <c r="P59" i="4"/>
  <c r="P79" i="4"/>
  <c r="P75" i="4"/>
  <c r="P38" i="4"/>
  <c r="P103" i="4"/>
  <c r="P135" i="4"/>
  <c r="G101" i="9"/>
  <c r="K101" i="9"/>
  <c r="N101" i="9"/>
  <c r="Q101" i="9"/>
  <c r="P81" i="4"/>
  <c r="P25" i="4"/>
  <c r="P68" i="4"/>
  <c r="P35" i="4"/>
  <c r="P44" i="4"/>
  <c r="P49" i="4"/>
  <c r="K12" i="9"/>
  <c r="G25" i="9"/>
  <c r="Q19" i="9"/>
  <c r="G42" i="9"/>
  <c r="J8" i="9"/>
  <c r="Q32" i="9"/>
  <c r="G35" i="9"/>
  <c r="J21" i="9"/>
  <c r="Q33" i="9"/>
  <c r="G34" i="9"/>
  <c r="J58" i="9"/>
  <c r="Q60" i="9"/>
  <c r="G47" i="9"/>
  <c r="J46" i="9"/>
  <c r="Q37" i="9"/>
  <c r="K76" i="9"/>
  <c r="Q31" i="9"/>
  <c r="Q39" i="9"/>
  <c r="K43" i="9"/>
  <c r="Q45" i="9"/>
  <c r="K44" i="9"/>
  <c r="G62" i="9"/>
  <c r="Q62" i="9"/>
  <c r="J40" i="9"/>
  <c r="G65" i="9"/>
  <c r="Q65" i="9"/>
  <c r="P45" i="4"/>
  <c r="P56" i="4"/>
  <c r="P41" i="4"/>
  <c r="K16" i="9"/>
  <c r="P76" i="4"/>
  <c r="P73" i="4"/>
  <c r="P37" i="4"/>
  <c r="N90" i="9"/>
  <c r="J87" i="9"/>
  <c r="N87" i="9"/>
  <c r="Q87" i="9"/>
  <c r="G97" i="9"/>
  <c r="N97" i="9"/>
  <c r="Q97" i="9"/>
  <c r="N89" i="9"/>
  <c r="Q89" i="9"/>
  <c r="G94" i="9"/>
  <c r="N94" i="9"/>
  <c r="Q94" i="9"/>
  <c r="N100" i="9"/>
  <c r="Q100" i="9"/>
  <c r="G98" i="9"/>
  <c r="N98" i="9"/>
  <c r="Q98" i="9"/>
  <c r="N95" i="9"/>
  <c r="Q95" i="9"/>
  <c r="G92" i="9"/>
  <c r="N92" i="9"/>
  <c r="Q92" i="9"/>
  <c r="N96" i="9"/>
  <c r="Q96" i="9"/>
  <c r="J102" i="9"/>
  <c r="N102" i="9"/>
  <c r="J88" i="9"/>
  <c r="N88" i="9"/>
  <c r="G91" i="9"/>
  <c r="K91" i="9"/>
  <c r="N91" i="9"/>
  <c r="J103" i="9"/>
  <c r="N103" i="9"/>
  <c r="J104" i="9"/>
  <c r="N108" i="9"/>
  <c r="Q108" i="9"/>
  <c r="J112" i="9"/>
  <c r="N112" i="9"/>
  <c r="J109" i="9"/>
  <c r="N109" i="9"/>
  <c r="J41" i="9"/>
  <c r="N41" i="9"/>
  <c r="Q41" i="9"/>
  <c r="N113" i="9"/>
  <c r="Q113" i="9"/>
  <c r="J124" i="9"/>
  <c r="N124" i="9"/>
  <c r="J123" i="9"/>
  <c r="N123" i="9"/>
  <c r="J115" i="9"/>
  <c r="N115" i="9"/>
  <c r="Q115" i="9"/>
  <c r="N110" i="9"/>
  <c r="Q110" i="9"/>
  <c r="J145" i="9"/>
  <c r="N145" i="9"/>
  <c r="J107" i="9"/>
  <c r="N107" i="9"/>
  <c r="J130" i="9"/>
  <c r="N130" i="9"/>
  <c r="Q130" i="9"/>
  <c r="N126" i="9"/>
  <c r="Q126" i="9"/>
  <c r="J134" i="9"/>
  <c r="N134" i="9"/>
  <c r="J106" i="9"/>
  <c r="N106" i="9"/>
  <c r="G116" i="9"/>
  <c r="K116" i="9"/>
  <c r="N116" i="9"/>
  <c r="G132" i="9"/>
  <c r="J132" i="9"/>
  <c r="N132" i="9"/>
  <c r="J120" i="9"/>
  <c r="N120" i="9"/>
  <c r="Q120" i="9"/>
  <c r="N135" i="9"/>
  <c r="Q135" i="9"/>
  <c r="J158" i="9"/>
  <c r="N158" i="9"/>
  <c r="J141" i="9"/>
  <c r="N141" i="9"/>
  <c r="Q122" i="9"/>
  <c r="J117" i="9"/>
  <c r="N117" i="9"/>
  <c r="Q117" i="9"/>
  <c r="K119" i="9"/>
  <c r="N119" i="9"/>
  <c r="Q119" i="9"/>
  <c r="J127" i="9"/>
  <c r="N127" i="9"/>
  <c r="Q127" i="9"/>
  <c r="G165" i="9"/>
  <c r="N165" i="9"/>
  <c r="Q165" i="9"/>
  <c r="J143" i="9"/>
  <c r="Q143" i="9"/>
  <c r="K163" i="9"/>
  <c r="N163" i="9"/>
  <c r="Q163" i="9"/>
  <c r="J140" i="9"/>
  <c r="N140" i="9"/>
  <c r="Q140" i="9"/>
  <c r="G149" i="9"/>
  <c r="Q149" i="9"/>
  <c r="J156" i="9"/>
  <c r="N156" i="9"/>
  <c r="Q156" i="9"/>
  <c r="K136" i="9"/>
  <c r="N136" i="9"/>
  <c r="Q136" i="9"/>
  <c r="J114" i="9"/>
  <c r="N114" i="9"/>
  <c r="Q114" i="9"/>
  <c r="G137" i="9"/>
  <c r="N137" i="9"/>
  <c r="Q137" i="9"/>
  <c r="J150" i="9"/>
  <c r="Q150" i="9"/>
  <c r="G128" i="9"/>
  <c r="K128" i="9"/>
  <c r="N128" i="9"/>
  <c r="Q128" i="9"/>
  <c r="J147" i="9"/>
  <c r="Q147" i="9"/>
  <c r="K151" i="9"/>
  <c r="J161" i="9"/>
  <c r="N161" i="9"/>
  <c r="Q161" i="9"/>
  <c r="G129" i="9"/>
  <c r="Q129" i="9"/>
  <c r="J133" i="9"/>
  <c r="N133" i="9"/>
  <c r="Q133" i="9"/>
  <c r="K148" i="9"/>
  <c r="N148" i="9"/>
  <c r="Q148" i="9"/>
  <c r="J152" i="9"/>
  <c r="N152" i="9"/>
  <c r="N121" i="9"/>
  <c r="Q121" i="9"/>
  <c r="G155" i="9"/>
  <c r="K155" i="9"/>
  <c r="N155" i="9"/>
  <c r="Q155" i="9"/>
  <c r="J144" i="9"/>
  <c r="N144" i="9"/>
  <c r="Q144" i="9"/>
  <c r="K164" i="9"/>
  <c r="N164" i="9"/>
  <c r="Q164" i="9"/>
  <c r="J168" i="9"/>
  <c r="N168" i="9"/>
  <c r="Q168" i="9"/>
  <c r="G131" i="9"/>
  <c r="K131" i="9"/>
  <c r="N131" i="9"/>
  <c r="Q131" i="9"/>
  <c r="J138" i="9"/>
  <c r="N138" i="9"/>
  <c r="Q138" i="9"/>
  <c r="K118" i="9"/>
  <c r="N118" i="9"/>
  <c r="Q118" i="9"/>
  <c r="J139" i="9"/>
  <c r="P32" i="4"/>
  <c r="P17" i="4"/>
  <c r="P5" i="4"/>
  <c r="P26" i="4"/>
  <c r="P22" i="4"/>
  <c r="Q18" i="9"/>
  <c r="Q68" i="9"/>
  <c r="Q36" i="9"/>
  <c r="J15" i="9"/>
  <c r="Q25" i="9"/>
  <c r="G80" i="9"/>
  <c r="J26" i="9"/>
  <c r="J5" i="9"/>
  <c r="N5" i="9"/>
  <c r="J18" i="9"/>
  <c r="G49" i="9"/>
  <c r="K49" i="9"/>
  <c r="Q49" i="9"/>
  <c r="J11" i="9"/>
  <c r="Q11" i="9"/>
  <c r="G6" i="9"/>
  <c r="K6" i="9"/>
  <c r="Q6" i="9"/>
  <c r="G27" i="9"/>
  <c r="K27" i="9"/>
  <c r="Q27" i="9"/>
  <c r="G13" i="9"/>
  <c r="K13" i="9"/>
  <c r="Q13" i="9"/>
  <c r="J7" i="9"/>
  <c r="Q7" i="9"/>
  <c r="G9" i="9"/>
  <c r="K9" i="9"/>
  <c r="N9" i="9"/>
  <c r="Q9" i="9"/>
  <c r="J24" i="9"/>
  <c r="N24" i="9"/>
  <c r="Q24" i="9"/>
  <c r="J22" i="9"/>
  <c r="N22" i="9"/>
  <c r="Q22" i="9"/>
  <c r="G17" i="9"/>
  <c r="K17" i="9"/>
  <c r="N17" i="9"/>
  <c r="Q17" i="9"/>
  <c r="J16" i="9"/>
  <c r="N16" i="9"/>
  <c r="Q16" i="9"/>
  <c r="J68" i="9"/>
  <c r="N68" i="9"/>
  <c r="J23" i="9"/>
  <c r="N23" i="9"/>
  <c r="Q23" i="9"/>
  <c r="J36" i="9"/>
  <c r="N36" i="9"/>
  <c r="J12" i="9"/>
  <c r="N12" i="9"/>
  <c r="Q12" i="9"/>
  <c r="G15" i="9"/>
  <c r="K15" i="9"/>
  <c r="N15" i="9"/>
  <c r="Q15" i="9"/>
  <c r="J25" i="9"/>
  <c r="N25" i="9"/>
  <c r="G57" i="9"/>
  <c r="K57" i="9"/>
  <c r="N57" i="9"/>
  <c r="Q57" i="9"/>
  <c r="J80" i="9"/>
  <c r="G26" i="9"/>
  <c r="K26" i="9"/>
  <c r="N26" i="9"/>
  <c r="Q26" i="9"/>
  <c r="J19" i="9"/>
  <c r="N19" i="9"/>
  <c r="G63" i="9"/>
  <c r="K63" i="9"/>
  <c r="N63" i="9"/>
  <c r="Q63" i="9"/>
  <c r="J42" i="9"/>
  <c r="N42" i="9"/>
  <c r="G8" i="9"/>
  <c r="K8" i="9"/>
  <c r="N8" i="9"/>
  <c r="Q8" i="9"/>
  <c r="J32" i="9"/>
  <c r="N32" i="9"/>
  <c r="G38" i="9"/>
  <c r="K38" i="9"/>
  <c r="N38" i="9"/>
  <c r="Q38" i="9"/>
  <c r="J35" i="9"/>
  <c r="N35" i="9"/>
  <c r="G21" i="9"/>
  <c r="K21" i="9"/>
  <c r="N21" i="9"/>
  <c r="Q21" i="9"/>
  <c r="J33" i="9"/>
  <c r="N33" i="9"/>
  <c r="G51" i="9"/>
  <c r="K51" i="9"/>
  <c r="N51" i="9"/>
  <c r="Q51" i="9"/>
  <c r="J34" i="9"/>
  <c r="N34" i="9"/>
  <c r="G58" i="9"/>
  <c r="K58" i="9"/>
  <c r="N58" i="9"/>
  <c r="Q58" i="9"/>
  <c r="J60" i="9"/>
  <c r="N60" i="9"/>
  <c r="G66" i="9"/>
  <c r="K66" i="9"/>
  <c r="N66" i="9"/>
  <c r="Q66" i="9"/>
  <c r="J47" i="9"/>
  <c r="N47" i="9"/>
  <c r="G46" i="9"/>
  <c r="K46" i="9"/>
  <c r="N46" i="9"/>
  <c r="Q46" i="9"/>
  <c r="J37" i="9"/>
  <c r="N37" i="9"/>
  <c r="G50" i="9"/>
  <c r="K50" i="9"/>
  <c r="N50" i="9"/>
  <c r="Q50" i="9"/>
  <c r="G55" i="9"/>
  <c r="K55" i="9"/>
  <c r="N55" i="9"/>
  <c r="J76" i="9"/>
  <c r="N76" i="9"/>
  <c r="Q76" i="9"/>
  <c r="G31" i="9"/>
  <c r="K31" i="9"/>
  <c r="N31" i="9"/>
  <c r="J53" i="9"/>
  <c r="N53" i="9"/>
  <c r="Q53" i="9"/>
  <c r="G39" i="9"/>
  <c r="K39" i="9"/>
  <c r="N39" i="9"/>
  <c r="J43" i="9"/>
  <c r="N43" i="9"/>
  <c r="G45" i="9"/>
  <c r="K45" i="9"/>
  <c r="N45" i="9"/>
  <c r="J44" i="9"/>
  <c r="N44" i="9"/>
  <c r="J62" i="9"/>
  <c r="N62" i="9"/>
  <c r="K40" i="9"/>
  <c r="N40" i="9"/>
  <c r="J65" i="9"/>
  <c r="N65" i="9"/>
  <c r="G30" i="9"/>
  <c r="K30" i="9"/>
  <c r="N30" i="9"/>
  <c r="J48" i="9"/>
  <c r="N48" i="9"/>
  <c r="J73" i="9"/>
  <c r="N73" i="9"/>
  <c r="G54" i="9"/>
  <c r="K54" i="9"/>
  <c r="N54" i="9"/>
  <c r="J72" i="9"/>
  <c r="N72" i="9"/>
  <c r="G56" i="9"/>
  <c r="K56" i="9"/>
  <c r="N56" i="9"/>
  <c r="J79" i="9"/>
  <c r="N79" i="9"/>
  <c r="G75" i="9"/>
  <c r="K75" i="9"/>
  <c r="N75" i="9"/>
  <c r="J77" i="9"/>
  <c r="N77" i="9"/>
  <c r="J78" i="9"/>
  <c r="N78" i="9"/>
  <c r="G29" i="9"/>
  <c r="K29" i="9"/>
  <c r="N29" i="9"/>
  <c r="J10" i="9"/>
  <c r="N10" i="9"/>
  <c r="G70" i="9"/>
  <c r="K70" i="9"/>
  <c r="N70" i="9"/>
  <c r="J14" i="9"/>
  <c r="N14" i="9"/>
  <c r="J83" i="9"/>
  <c r="N83" i="9"/>
  <c r="J67" i="9"/>
  <c r="N67" i="9"/>
  <c r="J28" i="9"/>
  <c r="N28" i="9"/>
  <c r="J69" i="9"/>
  <c r="N69" i="9"/>
  <c r="J85" i="9"/>
  <c r="N85" i="9"/>
  <c r="G86" i="9"/>
  <c r="K86" i="9"/>
  <c r="N86" i="9"/>
  <c r="J93" i="9"/>
  <c r="N93" i="9"/>
  <c r="Q93" i="9"/>
  <c r="G111" i="9"/>
  <c r="N111" i="9"/>
  <c r="Q111" i="9"/>
  <c r="J99" i="9"/>
  <c r="N99" i="9"/>
  <c r="G90" i="9"/>
  <c r="K90" i="9"/>
  <c r="P64" i="4"/>
  <c r="P61" i="4"/>
  <c r="P42" i="4"/>
  <c r="P50" i="4"/>
  <c r="P52" i="4"/>
  <c r="P78" i="4"/>
  <c r="P33" i="4"/>
  <c r="P72" i="4"/>
  <c r="P13" i="4"/>
  <c r="P4" i="4"/>
  <c r="P10" i="4"/>
  <c r="P63" i="4"/>
  <c r="P7" i="4"/>
  <c r="P16" i="4"/>
  <c r="P18" i="4"/>
  <c r="P69" i="4"/>
  <c r="P62" i="4"/>
  <c r="P24" i="4"/>
  <c r="P20" i="4"/>
  <c r="P71" i="4"/>
  <c r="P60" i="4"/>
  <c r="P19" i="4"/>
  <c r="P34" i="4"/>
  <c r="P15" i="4"/>
  <c r="P6" i="4"/>
  <c r="P53" i="4"/>
  <c r="P30" i="4"/>
  <c r="P11" i="4"/>
  <c r="P58" i="4"/>
  <c r="P14" i="4"/>
  <c r="P65" i="4"/>
  <c r="P66" i="4"/>
  <c r="P31" i="4"/>
  <c r="P28" i="4"/>
  <c r="P12" i="4"/>
  <c r="P82" i="4"/>
  <c r="P39" i="4"/>
  <c r="P27" i="4"/>
  <c r="P55" i="4"/>
  <c r="P89" i="4"/>
  <c r="P97" i="4"/>
  <c r="P91" i="4"/>
  <c r="P90" i="4"/>
  <c r="P99" i="4"/>
  <c r="P94" i="4"/>
  <c r="G24" i="9"/>
  <c r="P93" i="4"/>
  <c r="P88" i="4"/>
  <c r="P96" i="4"/>
  <c r="P102" i="4"/>
  <c r="P87" i="4"/>
  <c r="G53" i="9"/>
  <c r="J31" i="9"/>
  <c r="G76" i="9"/>
  <c r="J55" i="9"/>
  <c r="K37" i="9"/>
  <c r="K47" i="9"/>
  <c r="K60" i="9"/>
  <c r="K34" i="9"/>
  <c r="K33" i="9"/>
  <c r="K35" i="9"/>
  <c r="K32" i="9"/>
  <c r="K42" i="9"/>
  <c r="K19" i="9"/>
  <c r="K80" i="9"/>
  <c r="K25" i="9"/>
  <c r="G12" i="9"/>
  <c r="K36" i="9"/>
  <c r="K23" i="9"/>
  <c r="G68" i="9"/>
  <c r="K22" i="9"/>
  <c r="P149" i="4"/>
  <c r="P158" i="4"/>
  <c r="P113" i="4"/>
  <c r="P115" i="4"/>
  <c r="P138" i="4"/>
  <c r="P142" i="4"/>
  <c r="P163" i="4"/>
  <c r="P109" i="4"/>
  <c r="P130" i="4"/>
  <c r="P139" i="4"/>
  <c r="P126" i="4"/>
  <c r="P134" i="4"/>
  <c r="P150" i="4"/>
  <c r="P143" i="4"/>
  <c r="P111" i="4"/>
  <c r="P105" i="4"/>
  <c r="P114" i="4"/>
  <c r="P137" i="4"/>
  <c r="P145" i="4"/>
  <c r="P128" i="4"/>
  <c r="P127" i="4"/>
  <c r="P107" i="4"/>
  <c r="P129" i="4"/>
  <c r="P121" i="4"/>
  <c r="P106" i="4"/>
  <c r="P116" i="4"/>
  <c r="P152" i="4"/>
  <c r="P161" i="4"/>
  <c r="P124" i="4"/>
  <c r="P122" i="4"/>
  <c r="P141" i="4"/>
  <c r="P167" i="4"/>
  <c r="P140" i="4"/>
  <c r="P123" i="4"/>
  <c r="P136" i="4"/>
  <c r="P74" i="4"/>
  <c r="P155" i="4"/>
  <c r="P159" i="4"/>
  <c r="P108" i="4"/>
  <c r="P151" i="4"/>
  <c r="P164" i="4"/>
  <c r="P21" i="4"/>
  <c r="P110" i="4"/>
  <c r="P132" i="4"/>
  <c r="P118" i="4"/>
  <c r="P131" i="4"/>
  <c r="P120" i="4"/>
  <c r="P162" i="4"/>
  <c r="P147" i="4"/>
  <c r="P169" i="4"/>
  <c r="P125" i="4"/>
  <c r="P153" i="4"/>
  <c r="P165" i="4"/>
  <c r="P146" i="4"/>
  <c r="P112" i="4"/>
  <c r="P157" i="4"/>
  <c r="P156" i="4"/>
  <c r="P119" i="4"/>
  <c r="P144" i="4"/>
  <c r="P166" i="4"/>
  <c r="P154" i="4"/>
  <c r="P84" i="4"/>
  <c r="P168" i="4"/>
  <c r="P170" i="4"/>
  <c r="M106" i="4"/>
  <c r="G23" i="9"/>
  <c r="K68" i="9"/>
  <c r="G16" i="9"/>
  <c r="J17" i="9"/>
  <c r="G22" i="9"/>
  <c r="K24" i="9"/>
  <c r="K85" i="9"/>
  <c r="G93" i="9"/>
  <c r="K99" i="9"/>
  <c r="G87" i="9"/>
  <c r="K102" i="9"/>
  <c r="G104" i="9"/>
  <c r="K112" i="9"/>
  <c r="G41" i="9"/>
  <c r="K124" i="9"/>
  <c r="G115" i="9"/>
  <c r="K145" i="9"/>
  <c r="G130" i="9"/>
  <c r="K134" i="9"/>
  <c r="G120" i="9"/>
  <c r="K158" i="9"/>
  <c r="G122" i="9"/>
  <c r="J163" i="9"/>
  <c r="J151" i="9"/>
  <c r="K122" i="9"/>
  <c r="J122" i="9"/>
  <c r="G119" i="9"/>
  <c r="K165" i="9"/>
  <c r="J165" i="9"/>
  <c r="G163" i="9"/>
  <c r="K149" i="9"/>
  <c r="J149" i="9"/>
  <c r="G136" i="9"/>
  <c r="K137" i="9"/>
  <c r="J137" i="9"/>
  <c r="G151" i="9"/>
  <c r="K129" i="9"/>
  <c r="J129" i="9"/>
  <c r="G148" i="9"/>
  <c r="G154" i="9"/>
  <c r="K154" i="9"/>
  <c r="J154" i="9"/>
  <c r="G169" i="9"/>
  <c r="K153" i="9"/>
  <c r="J153" i="9"/>
  <c r="G71" i="9"/>
  <c r="K71" i="9"/>
  <c r="J71" i="9"/>
  <c r="K167" i="9"/>
  <c r="J167" i="9"/>
  <c r="G162" i="9"/>
  <c r="G5" i="9"/>
  <c r="K5" i="9"/>
  <c r="Q5" i="9"/>
  <c r="G18" i="9"/>
  <c r="K18" i="9"/>
  <c r="N18" i="9"/>
  <c r="J49" i="9"/>
  <c r="N49" i="9"/>
  <c r="G11" i="9"/>
  <c r="K11" i="9"/>
  <c r="N11" i="9"/>
  <c r="J6" i="9"/>
  <c r="N6" i="9"/>
  <c r="J27" i="9"/>
  <c r="N27" i="9"/>
  <c r="J13" i="9"/>
  <c r="N13" i="9"/>
  <c r="G7" i="9"/>
  <c r="K7" i="9"/>
  <c r="N7" i="9"/>
  <c r="J9" i="9"/>
  <c r="G59" i="9"/>
  <c r="N59" i="9"/>
  <c r="K59" i="9"/>
  <c r="P67" i="4"/>
  <c r="G108" i="9"/>
  <c r="K108" i="9"/>
  <c r="G109" i="9"/>
  <c r="K109" i="9"/>
  <c r="G113" i="9"/>
  <c r="K113" i="9"/>
  <c r="G123" i="9"/>
  <c r="K123" i="9"/>
  <c r="G110" i="9"/>
  <c r="K110" i="9"/>
  <c r="G107" i="9"/>
  <c r="K107" i="9"/>
  <c r="G126" i="9"/>
  <c r="K126" i="9"/>
  <c r="G106" i="9"/>
  <c r="K106" i="9"/>
  <c r="Q106" i="9"/>
  <c r="J116" i="9"/>
  <c r="K132" i="9"/>
  <c r="G135" i="9"/>
  <c r="K135" i="9"/>
  <c r="G141" i="9"/>
  <c r="K141" i="9"/>
  <c r="G117" i="9"/>
  <c r="K117" i="9"/>
  <c r="G127" i="9"/>
  <c r="K127" i="9"/>
  <c r="G143" i="9"/>
  <c r="K143" i="9"/>
  <c r="G140" i="9"/>
  <c r="K140" i="9"/>
  <c r="G156" i="9"/>
  <c r="K156" i="9"/>
  <c r="G114" i="9"/>
  <c r="K114" i="9"/>
  <c r="G150" i="9"/>
  <c r="K150" i="9"/>
  <c r="J128" i="9"/>
  <c r="G147" i="9"/>
  <c r="K147" i="9"/>
  <c r="G161" i="9"/>
  <c r="K161" i="9"/>
  <c r="G133" i="9"/>
  <c r="K133" i="9"/>
  <c r="G152" i="9"/>
  <c r="K152" i="9"/>
  <c r="Q152" i="9"/>
  <c r="G121" i="9"/>
  <c r="K121" i="9"/>
  <c r="J155" i="9"/>
  <c r="G144" i="9"/>
  <c r="K144" i="9"/>
  <c r="J164" i="9"/>
  <c r="G168" i="9"/>
  <c r="K168" i="9"/>
  <c r="J131" i="9"/>
  <c r="G138" i="9"/>
  <c r="K138" i="9"/>
  <c r="J118" i="9"/>
  <c r="G139" i="9"/>
  <c r="K139" i="9"/>
  <c r="J142" i="9"/>
  <c r="G125" i="9"/>
  <c r="K125" i="9"/>
  <c r="J160" i="9"/>
  <c r="J166" i="9"/>
  <c r="J170" i="9"/>
  <c r="J159" i="9"/>
  <c r="J101" i="9"/>
  <c r="G157" i="9"/>
  <c r="K157" i="9"/>
  <c r="G171" i="9"/>
  <c r="K171" i="9"/>
  <c r="J86" i="9"/>
  <c r="J111" i="9"/>
  <c r="J90" i="9"/>
  <c r="J97" i="9"/>
  <c r="G89" i="9"/>
  <c r="K89" i="9"/>
  <c r="J94" i="9"/>
  <c r="G100" i="9"/>
  <c r="K100" i="9"/>
  <c r="J98" i="9"/>
  <c r="G95" i="9"/>
  <c r="K95" i="9"/>
  <c r="J92" i="9"/>
  <c r="G96" i="9"/>
  <c r="K96" i="9"/>
  <c r="G88" i="9"/>
  <c r="K88" i="9"/>
  <c r="J91" i="9"/>
  <c r="G103" i="9"/>
  <c r="K103" i="9"/>
  <c r="P160" i="4"/>
  <c r="P117" i="4"/>
  <c r="P101" i="4"/>
  <c r="P85" i="4"/>
  <c r="J84" i="9" l="1"/>
  <c r="K84" i="9"/>
  <c r="N84" i="9"/>
  <c r="Q84" i="9"/>
  <c r="G84" i="9"/>
  <c r="Q172" i="9"/>
  <c r="G172" i="9"/>
  <c r="N172" i="9"/>
  <c r="K172" i="9"/>
  <c r="J172" i="9"/>
  <c r="G105" i="9"/>
  <c r="J105" i="9"/>
  <c r="K105" i="9"/>
  <c r="N105" i="9"/>
  <c r="Q105" i="9"/>
  <c r="V69" i="4"/>
  <c r="V80" i="4"/>
  <c r="V38" i="4"/>
  <c r="V157" i="4"/>
  <c r="V56" i="4"/>
  <c r="V48" i="4"/>
  <c r="V57" i="4"/>
  <c r="V25" i="4"/>
  <c r="V71" i="4"/>
  <c r="V63" i="4"/>
  <c r="V61" i="4"/>
  <c r="V74" i="4"/>
  <c r="V68" i="4"/>
  <c r="V46" i="4"/>
  <c r="V42" i="4"/>
  <c r="V62" i="4"/>
  <c r="V55" i="4"/>
  <c r="V70" i="4"/>
  <c r="D173" i="9"/>
  <c r="N89" i="4"/>
  <c r="O89" i="4"/>
  <c r="K89" i="4"/>
  <c r="N85" i="4"/>
  <c r="M85" i="4"/>
  <c r="L97" i="4"/>
  <c r="K97" i="4"/>
  <c r="O97" i="4"/>
  <c r="N92" i="4"/>
  <c r="M92" i="4"/>
  <c r="L101" i="4"/>
  <c r="K101" i="4"/>
  <c r="O101" i="4"/>
  <c r="N90" i="4"/>
  <c r="M90" i="4"/>
  <c r="L98" i="4"/>
  <c r="K98" i="4"/>
  <c r="O98" i="4"/>
  <c r="N100" i="4"/>
  <c r="M100" i="4"/>
  <c r="N94" i="4"/>
  <c r="M94" i="4"/>
  <c r="K93" i="4"/>
  <c r="O93" i="4"/>
  <c r="N93" i="4"/>
  <c r="M88" i="4"/>
  <c r="L88" i="4"/>
  <c r="K87" i="4"/>
  <c r="O87" i="4"/>
  <c r="N87" i="4"/>
  <c r="M86" i="4"/>
  <c r="L86" i="4"/>
  <c r="K91" i="4"/>
  <c r="O91" i="4"/>
  <c r="N91" i="4"/>
  <c r="M102" i="4"/>
  <c r="L102" i="4"/>
  <c r="K96" i="4"/>
  <c r="O96" i="4"/>
  <c r="N96" i="4"/>
  <c r="M99" i="4"/>
  <c r="L99" i="4"/>
  <c r="K95" i="4"/>
  <c r="O95" i="4"/>
  <c r="N95" i="4"/>
  <c r="L89" i="4"/>
  <c r="M89" i="4"/>
  <c r="L85" i="4"/>
  <c r="K85" i="4"/>
  <c r="O85" i="4"/>
  <c r="N97" i="4"/>
  <c r="M97" i="4"/>
  <c r="L92" i="4"/>
  <c r="K92" i="4"/>
  <c r="O92" i="4"/>
  <c r="N101" i="4"/>
  <c r="M101" i="4"/>
  <c r="L90" i="4"/>
  <c r="K90" i="4"/>
  <c r="O90" i="4"/>
  <c r="N98" i="4"/>
  <c r="M98" i="4"/>
  <c r="L100" i="4"/>
  <c r="K100" i="4"/>
  <c r="O100" i="4"/>
  <c r="L94" i="4"/>
  <c r="K94" i="4"/>
  <c r="O94" i="4"/>
  <c r="M93" i="4"/>
  <c r="L93" i="4"/>
  <c r="K88" i="4"/>
  <c r="O88" i="4"/>
  <c r="N88" i="4"/>
  <c r="M87" i="4"/>
  <c r="L87" i="4"/>
  <c r="K86" i="4"/>
  <c r="O86" i="4"/>
  <c r="N86" i="4"/>
  <c r="M91" i="4"/>
  <c r="L91" i="4"/>
  <c r="K102" i="4"/>
  <c r="O102" i="4"/>
  <c r="N102" i="4"/>
  <c r="M96" i="4"/>
  <c r="L96" i="4"/>
  <c r="K99" i="4"/>
  <c r="O99" i="4"/>
  <c r="N99" i="4"/>
  <c r="M95" i="4"/>
  <c r="L95" i="4"/>
  <c r="E172" i="4"/>
  <c r="R172" i="4" s="1"/>
  <c r="S172" i="4" s="1"/>
  <c r="O168" i="4"/>
  <c r="K168" i="4"/>
  <c r="L168" i="4"/>
  <c r="M135" i="4"/>
  <c r="L135" i="4"/>
  <c r="N166" i="4"/>
  <c r="O166" i="4"/>
  <c r="K166" i="4"/>
  <c r="N156" i="4"/>
  <c r="O156" i="4"/>
  <c r="K156" i="4"/>
  <c r="N146" i="4"/>
  <c r="O146" i="4"/>
  <c r="K146" i="4"/>
  <c r="L153" i="4"/>
  <c r="M153" i="4"/>
  <c r="N169" i="4"/>
  <c r="O169" i="4"/>
  <c r="K169" i="4"/>
  <c r="L162" i="4"/>
  <c r="M162" i="4"/>
  <c r="N131" i="4"/>
  <c r="O131" i="4"/>
  <c r="K131" i="4"/>
  <c r="L132" i="4"/>
  <c r="M132" i="4"/>
  <c r="N117" i="4"/>
  <c r="O117" i="4"/>
  <c r="K117" i="4"/>
  <c r="L164" i="4"/>
  <c r="M164" i="4"/>
  <c r="N108" i="4"/>
  <c r="O108" i="4"/>
  <c r="K108" i="4"/>
  <c r="L155" i="4"/>
  <c r="M155" i="4"/>
  <c r="N136" i="4"/>
  <c r="O136" i="4"/>
  <c r="K136" i="4"/>
  <c r="L140" i="4"/>
  <c r="M140" i="4"/>
  <c r="N141" i="4"/>
  <c r="O141" i="4"/>
  <c r="K141" i="4"/>
  <c r="L124" i="4"/>
  <c r="M124" i="4"/>
  <c r="N152" i="4"/>
  <c r="O152" i="4"/>
  <c r="K152" i="4"/>
  <c r="L106" i="4"/>
  <c r="N149" i="4"/>
  <c r="O149" i="4"/>
  <c r="K149" i="4"/>
  <c r="N113" i="4"/>
  <c r="M113" i="4"/>
  <c r="L138" i="4"/>
  <c r="K138" i="4"/>
  <c r="O138" i="4"/>
  <c r="N163" i="4"/>
  <c r="M163" i="4"/>
  <c r="L160" i="4"/>
  <c r="K160" i="4"/>
  <c r="O160" i="4"/>
  <c r="N139" i="4"/>
  <c r="M139" i="4"/>
  <c r="L134" i="4"/>
  <c r="K134" i="4"/>
  <c r="O134" i="4"/>
  <c r="N143" i="4"/>
  <c r="M143" i="4"/>
  <c r="L105" i="4"/>
  <c r="K105" i="4"/>
  <c r="O105" i="4"/>
  <c r="N137" i="4"/>
  <c r="M137" i="4"/>
  <c r="L128" i="4"/>
  <c r="K128" i="4"/>
  <c r="O128" i="4"/>
  <c r="N107" i="4"/>
  <c r="M107" i="4"/>
  <c r="L121" i="4"/>
  <c r="K121" i="4"/>
  <c r="O121" i="4"/>
  <c r="N116" i="4"/>
  <c r="M116" i="4"/>
  <c r="L161" i="4"/>
  <c r="K161" i="4"/>
  <c r="O161" i="4"/>
  <c r="N122" i="4"/>
  <c r="M122" i="4"/>
  <c r="L167" i="4"/>
  <c r="K167" i="4"/>
  <c r="O167" i="4"/>
  <c r="N123" i="4"/>
  <c r="M123" i="4"/>
  <c r="N159" i="4"/>
  <c r="M159" i="4"/>
  <c r="L151" i="4"/>
  <c r="K151" i="4"/>
  <c r="O151" i="4"/>
  <c r="L110" i="4"/>
  <c r="K110" i="4"/>
  <c r="O110" i="4"/>
  <c r="N118" i="4"/>
  <c r="M118" i="4"/>
  <c r="L120" i="4"/>
  <c r="K120" i="4"/>
  <c r="O120" i="4"/>
  <c r="N147" i="4"/>
  <c r="M147" i="4"/>
  <c r="L125" i="4"/>
  <c r="K125" i="4"/>
  <c r="O125" i="4"/>
  <c r="N165" i="4"/>
  <c r="M165" i="4"/>
  <c r="L112" i="4"/>
  <c r="K112" i="4"/>
  <c r="O112" i="4"/>
  <c r="N157" i="4"/>
  <c r="M157" i="4"/>
  <c r="L119" i="4"/>
  <c r="K119" i="4"/>
  <c r="O119" i="4"/>
  <c r="N144" i="4"/>
  <c r="M144" i="4"/>
  <c r="L154" i="4"/>
  <c r="K154" i="4"/>
  <c r="O154" i="4"/>
  <c r="K170" i="4"/>
  <c r="O170" i="4"/>
  <c r="N170" i="4"/>
  <c r="K158" i="4"/>
  <c r="O158" i="4"/>
  <c r="N158" i="4"/>
  <c r="M115" i="4"/>
  <c r="L115" i="4"/>
  <c r="K142" i="4"/>
  <c r="O142" i="4"/>
  <c r="N142" i="4"/>
  <c r="M109" i="4"/>
  <c r="L109" i="4"/>
  <c r="K130" i="4"/>
  <c r="O130" i="4"/>
  <c r="N130" i="4"/>
  <c r="M126" i="4"/>
  <c r="L126" i="4"/>
  <c r="K150" i="4"/>
  <c r="O150" i="4"/>
  <c r="N150" i="4"/>
  <c r="M111" i="4"/>
  <c r="L111" i="4"/>
  <c r="K114" i="4"/>
  <c r="O114" i="4"/>
  <c r="N114" i="4"/>
  <c r="M145" i="4"/>
  <c r="L145" i="4"/>
  <c r="K127" i="4"/>
  <c r="O127" i="4"/>
  <c r="N127" i="4"/>
  <c r="M129" i="4"/>
  <c r="L129" i="4"/>
  <c r="L149" i="4"/>
  <c r="M149" i="4"/>
  <c r="L113" i="4"/>
  <c r="K113" i="4"/>
  <c r="O113" i="4"/>
  <c r="N138" i="4"/>
  <c r="M138" i="4"/>
  <c r="L163" i="4"/>
  <c r="K163" i="4"/>
  <c r="O163" i="4"/>
  <c r="N160" i="4"/>
  <c r="M160" i="4"/>
  <c r="L139" i="4"/>
  <c r="K139" i="4"/>
  <c r="O139" i="4"/>
  <c r="N134" i="4"/>
  <c r="M134" i="4"/>
  <c r="L143" i="4"/>
  <c r="K143" i="4"/>
  <c r="O143" i="4"/>
  <c r="N105" i="4"/>
  <c r="M105" i="4"/>
  <c r="L137" i="4"/>
  <c r="K137" i="4"/>
  <c r="O137" i="4"/>
  <c r="N128" i="4"/>
  <c r="M128" i="4"/>
  <c r="L107" i="4"/>
  <c r="K107" i="4"/>
  <c r="O107" i="4"/>
  <c r="N121" i="4"/>
  <c r="M121" i="4"/>
  <c r="L116" i="4"/>
  <c r="K116" i="4"/>
  <c r="O116" i="4"/>
  <c r="N161" i="4"/>
  <c r="M161" i="4"/>
  <c r="L122" i="4"/>
  <c r="K122" i="4"/>
  <c r="O122" i="4"/>
  <c r="N167" i="4"/>
  <c r="M167" i="4"/>
  <c r="L123" i="4"/>
  <c r="K123" i="4"/>
  <c r="O123" i="4"/>
  <c r="L159" i="4"/>
  <c r="K159" i="4"/>
  <c r="O159" i="4"/>
  <c r="N151" i="4"/>
  <c r="M151" i="4"/>
  <c r="N110" i="4"/>
  <c r="M110" i="4"/>
  <c r="L118" i="4"/>
  <c r="K118" i="4"/>
  <c r="O118" i="4"/>
  <c r="N120" i="4"/>
  <c r="M120" i="4"/>
  <c r="L147" i="4"/>
  <c r="K147" i="4"/>
  <c r="O147" i="4"/>
  <c r="N125" i="4"/>
  <c r="M125" i="4"/>
  <c r="L165" i="4"/>
  <c r="K165" i="4"/>
  <c r="O165" i="4"/>
  <c r="N112" i="4"/>
  <c r="M112" i="4"/>
  <c r="L157" i="4"/>
  <c r="K157" i="4"/>
  <c r="O157" i="4"/>
  <c r="N119" i="4"/>
  <c r="M119" i="4"/>
  <c r="L144" i="4"/>
  <c r="K144" i="4"/>
  <c r="O144" i="4"/>
  <c r="N154" i="4"/>
  <c r="M154" i="4"/>
  <c r="M170" i="4"/>
  <c r="L170" i="4"/>
  <c r="M158" i="4"/>
  <c r="L158" i="4"/>
  <c r="K115" i="4"/>
  <c r="O115" i="4"/>
  <c r="N115" i="4"/>
  <c r="M142" i="4"/>
  <c r="L142" i="4"/>
  <c r="K109" i="4"/>
  <c r="O109" i="4"/>
  <c r="N109" i="4"/>
  <c r="M130" i="4"/>
  <c r="L130" i="4"/>
  <c r="K126" i="4"/>
  <c r="O126" i="4"/>
  <c r="N126" i="4"/>
  <c r="M150" i="4"/>
  <c r="L150" i="4"/>
  <c r="K111" i="4"/>
  <c r="O111" i="4"/>
  <c r="N111" i="4"/>
  <c r="M114" i="4"/>
  <c r="L114" i="4"/>
  <c r="K145" i="4"/>
  <c r="O145" i="4"/>
  <c r="N145" i="4"/>
  <c r="M127" i="4"/>
  <c r="L127" i="4"/>
  <c r="K129" i="4"/>
  <c r="O129" i="4"/>
  <c r="N129" i="4"/>
  <c r="M168" i="4"/>
  <c r="N168" i="4"/>
  <c r="O135" i="4"/>
  <c r="N135" i="4"/>
  <c r="K135" i="4"/>
  <c r="L166" i="4"/>
  <c r="M166" i="4"/>
  <c r="L156" i="4"/>
  <c r="M156" i="4"/>
  <c r="L146" i="4"/>
  <c r="M146" i="4"/>
  <c r="N153" i="4"/>
  <c r="O153" i="4"/>
  <c r="K153" i="4"/>
  <c r="L169" i="4"/>
  <c r="M169" i="4"/>
  <c r="N162" i="4"/>
  <c r="O162" i="4"/>
  <c r="K162" i="4"/>
  <c r="L131" i="4"/>
  <c r="M131" i="4"/>
  <c r="N132" i="4"/>
  <c r="O132" i="4"/>
  <c r="K132" i="4"/>
  <c r="L117" i="4"/>
  <c r="M117" i="4"/>
  <c r="N164" i="4"/>
  <c r="O164" i="4"/>
  <c r="K164" i="4"/>
  <c r="L108" i="4"/>
  <c r="M108" i="4"/>
  <c r="N155" i="4"/>
  <c r="O155" i="4"/>
  <c r="K155" i="4"/>
  <c r="L136" i="4"/>
  <c r="M136" i="4"/>
  <c r="N140" i="4"/>
  <c r="O140" i="4"/>
  <c r="K140" i="4"/>
  <c r="L141" i="4"/>
  <c r="M141" i="4"/>
  <c r="N124" i="4"/>
  <c r="O124" i="4"/>
  <c r="K124" i="4"/>
  <c r="L152" i="4"/>
  <c r="M152" i="4"/>
  <c r="N106" i="4"/>
  <c r="O106" i="4"/>
  <c r="K106" i="4"/>
  <c r="K104" i="4" l="1"/>
  <c r="F104" i="4" s="1"/>
  <c r="T104" i="4" s="1"/>
  <c r="M104" i="4"/>
  <c r="L104" i="4"/>
  <c r="G104" i="4" s="1"/>
  <c r="N104" i="4"/>
  <c r="I104" i="4" s="1"/>
  <c r="O104" i="4"/>
  <c r="M171" i="4"/>
  <c r="H171" i="4" s="1"/>
  <c r="L171" i="4"/>
  <c r="G171" i="4" s="1"/>
  <c r="N171" i="4"/>
  <c r="I171" i="4" s="1"/>
  <c r="O171" i="4"/>
  <c r="J171" i="4" s="1"/>
  <c r="K171" i="4"/>
  <c r="F171" i="4" s="1"/>
  <c r="T171" i="4" s="1"/>
  <c r="H104" i="4"/>
  <c r="J104" i="4"/>
  <c r="F83" i="4"/>
  <c r="T83" i="4" s="1"/>
  <c r="N173" i="9"/>
  <c r="Q173" i="9"/>
  <c r="J173" i="9"/>
  <c r="K173" i="9"/>
  <c r="G173" i="9"/>
  <c r="P171" i="4" l="1"/>
  <c r="V171" i="4" s="1"/>
  <c r="P104" i="4"/>
  <c r="V104" i="4" s="1"/>
  <c r="M172" i="4"/>
  <c r="H172" i="4" s="1"/>
  <c r="N172" i="4"/>
  <c r="I172" i="4" s="1"/>
  <c r="I83" i="4"/>
  <c r="G83" i="4"/>
  <c r="L172" i="4"/>
  <c r="G172" i="4" s="1"/>
  <c r="K172" i="4"/>
  <c r="F172" i="4" s="1"/>
  <c r="T172" i="4" s="1"/>
  <c r="H83" i="4"/>
  <c r="AB169" i="8" l="1"/>
  <c r="AB168" i="8"/>
  <c r="AB167" i="8"/>
  <c r="AB166" i="8"/>
  <c r="AB165" i="8"/>
  <c r="AB162" i="8"/>
  <c r="AB161" i="8"/>
  <c r="AB160" i="8"/>
  <c r="AB158" i="8"/>
  <c r="AB156" i="8"/>
  <c r="AB155" i="8"/>
  <c r="AB154" i="8"/>
  <c r="AB152" i="8"/>
  <c r="AB151" i="8"/>
  <c r="AB150" i="8"/>
  <c r="AB149" i="8"/>
  <c r="AB148" i="8"/>
  <c r="AB147" i="8"/>
  <c r="AB143" i="8"/>
  <c r="AB141" i="8"/>
  <c r="AB139" i="8"/>
  <c r="AB31" i="8"/>
  <c r="AB138" i="8"/>
  <c r="AB137" i="8"/>
  <c r="AB136" i="8"/>
  <c r="AB135" i="8"/>
  <c r="AB134" i="8"/>
  <c r="AB133" i="8"/>
  <c r="AB132" i="8"/>
  <c r="AB131" i="8"/>
  <c r="AB130" i="8"/>
  <c r="AB129" i="8"/>
  <c r="AB128" i="8"/>
  <c r="AB127" i="8"/>
  <c r="AB126" i="8"/>
  <c r="AB125" i="8"/>
  <c r="AB124" i="8"/>
  <c r="AB122" i="8"/>
  <c r="AB121" i="8"/>
  <c r="AB120" i="8"/>
  <c r="AB119" i="8"/>
  <c r="AB88" i="8"/>
  <c r="AB118" i="8"/>
  <c r="AB117" i="8"/>
  <c r="AB9" i="8"/>
  <c r="AB116" i="8"/>
  <c r="AB115" i="8"/>
  <c r="AB114" i="8"/>
  <c r="AB113" i="8"/>
  <c r="AB112" i="8"/>
  <c r="AB111" i="8"/>
  <c r="AB110" i="8"/>
  <c r="AB109" i="8"/>
  <c r="AB108" i="8"/>
  <c r="AB107" i="8"/>
  <c r="AB104" i="8"/>
  <c r="AB102" i="8"/>
  <c r="AB140" i="8"/>
  <c r="AB101" i="8"/>
  <c r="AB100" i="8"/>
  <c r="AB99" i="8"/>
  <c r="AB98" i="8"/>
  <c r="AB96" i="8"/>
  <c r="AB94" i="8"/>
  <c r="AB93" i="8"/>
  <c r="AB92" i="8"/>
  <c r="AB91" i="8"/>
  <c r="AB90" i="8"/>
  <c r="AB89" i="8"/>
  <c r="AB87" i="8"/>
  <c r="AB86" i="8"/>
  <c r="AB75" i="8"/>
  <c r="AB74" i="8"/>
  <c r="AB72" i="8"/>
  <c r="AB70" i="8"/>
  <c r="AB69" i="8"/>
  <c r="AB68" i="8"/>
  <c r="AB67" i="8"/>
  <c r="AB66" i="8"/>
  <c r="AB63" i="8"/>
  <c r="AB61" i="8"/>
  <c r="AB60" i="8"/>
  <c r="AB59" i="8"/>
  <c r="AB58" i="8"/>
  <c r="AB57" i="8"/>
  <c r="AB55" i="8"/>
  <c r="AB54" i="8"/>
  <c r="AB53" i="8"/>
  <c r="AB50" i="8"/>
  <c r="AB49" i="8"/>
  <c r="AB48" i="8"/>
  <c r="AB44" i="8"/>
  <c r="AB43" i="8"/>
  <c r="AB29" i="8"/>
  <c r="AB28" i="8"/>
  <c r="AB25" i="8"/>
  <c r="AB22" i="8"/>
  <c r="AB20" i="8"/>
  <c r="AB19" i="8"/>
  <c r="AB18" i="8"/>
  <c r="AB16" i="8"/>
  <c r="AB15" i="8"/>
  <c r="AB14" i="8"/>
  <c r="AB12" i="8"/>
  <c r="AB10" i="8"/>
  <c r="AB8" i="8"/>
  <c r="AB6" i="8"/>
  <c r="AB123" i="8"/>
  <c r="AB51" i="8" l="1"/>
  <c r="AD7" i="8"/>
  <c r="AD10" i="8"/>
  <c r="AD12" i="8"/>
  <c r="AD14" i="8"/>
  <c r="AD16" i="8"/>
  <c r="AD18" i="8"/>
  <c r="AD20" i="8"/>
  <c r="AD22" i="8"/>
  <c r="AD24" i="8"/>
  <c r="AD26" i="8"/>
  <c r="AD28" i="8"/>
  <c r="AD30" i="8"/>
  <c r="AD33" i="8"/>
  <c r="AD35" i="8"/>
  <c r="AD37" i="8"/>
  <c r="AD39" i="8"/>
  <c r="AD41" i="8"/>
  <c r="AD43" i="8"/>
  <c r="AD45" i="8"/>
  <c r="AD48" i="8"/>
  <c r="AD50" i="8"/>
  <c r="AD52" i="8"/>
  <c r="AD54" i="8"/>
  <c r="AD56" i="8"/>
  <c r="AD58" i="8"/>
  <c r="AD60" i="8"/>
  <c r="AD62" i="8"/>
  <c r="AD65" i="8"/>
  <c r="AD67" i="8"/>
  <c r="AD69" i="8"/>
  <c r="AD71" i="8"/>
  <c r="AD73" i="8"/>
  <c r="AD75" i="8"/>
  <c r="AD77" i="8"/>
  <c r="AD86" i="8"/>
  <c r="AD89" i="8"/>
  <c r="AD91" i="8"/>
  <c r="AD93" i="8"/>
  <c r="AD95" i="8"/>
  <c r="AD97" i="8"/>
  <c r="AD99" i="8"/>
  <c r="AD101" i="8"/>
  <c r="AD102" i="8"/>
  <c r="AD104" i="8"/>
  <c r="AD107" i="8"/>
  <c r="AD109" i="8"/>
  <c r="AD111" i="8"/>
  <c r="AD113" i="8"/>
  <c r="AD114" i="8"/>
  <c r="AD116" i="8"/>
  <c r="AD117" i="8"/>
  <c r="AD88" i="8"/>
  <c r="AD120" i="8"/>
  <c r="AD122" i="8"/>
  <c r="AD124" i="8"/>
  <c r="AD126" i="8"/>
  <c r="AD128" i="8"/>
  <c r="AD130" i="8"/>
  <c r="AD132" i="8"/>
  <c r="AD134" i="8"/>
  <c r="AD136" i="8"/>
  <c r="AD138" i="8"/>
  <c r="AD139" i="8"/>
  <c r="AD141" i="8"/>
  <c r="AD143" i="8"/>
  <c r="AD145" i="8"/>
  <c r="AD147" i="8"/>
  <c r="AD149" i="8"/>
  <c r="AD152" i="8"/>
  <c r="AD154" i="8"/>
  <c r="AD156" i="8"/>
  <c r="AD158" i="8"/>
  <c r="AD160" i="8"/>
  <c r="AD162" i="8"/>
  <c r="AD164" i="8"/>
  <c r="AD165" i="8"/>
  <c r="AD167" i="8"/>
  <c r="AD6" i="8"/>
  <c r="AD8" i="8"/>
  <c r="AD11" i="8"/>
  <c r="AD13" i="8"/>
  <c r="AD15" i="8"/>
  <c r="AD17" i="8"/>
  <c r="AD19" i="8"/>
  <c r="AD21" i="8"/>
  <c r="AD23" i="8"/>
  <c r="AD25" i="8"/>
  <c r="AD27" i="8"/>
  <c r="AD29" i="8"/>
  <c r="AD32" i="8"/>
  <c r="AD34" i="8"/>
  <c r="AD36" i="8"/>
  <c r="AD38" i="8"/>
  <c r="AD40" i="8"/>
  <c r="AD42" i="8"/>
  <c r="AD44" i="8"/>
  <c r="AD46" i="8"/>
  <c r="AD47" i="8"/>
  <c r="AD49" i="8"/>
  <c r="AD51" i="8"/>
  <c r="AD53" i="8"/>
  <c r="AD55" i="8"/>
  <c r="AD57" i="8"/>
  <c r="AD59" i="8"/>
  <c r="AD61" i="8"/>
  <c r="AD63" i="8"/>
  <c r="AD64" i="8"/>
  <c r="AD66" i="8"/>
  <c r="AD68" i="8"/>
  <c r="AD70" i="8"/>
  <c r="AD72" i="8"/>
  <c r="AD74" i="8"/>
  <c r="AD87" i="8"/>
  <c r="AD90" i="8"/>
  <c r="AD92" i="8"/>
  <c r="AD94" i="8"/>
  <c r="AD96" i="8"/>
  <c r="AD98" i="8"/>
  <c r="AD100" i="8"/>
  <c r="AD140" i="8"/>
  <c r="AD103" i="8"/>
  <c r="AD108" i="8"/>
  <c r="AD110" i="8"/>
  <c r="AD112" i="8"/>
  <c r="AD115" i="8"/>
  <c r="AD9" i="8"/>
  <c r="AD118" i="8"/>
  <c r="AD119" i="8"/>
  <c r="AD121" i="8"/>
  <c r="AD123" i="8"/>
  <c r="AD125" i="8"/>
  <c r="AD127" i="8"/>
  <c r="AD129" i="8"/>
  <c r="AD131" i="8"/>
  <c r="AD133" i="8"/>
  <c r="AD135" i="8"/>
  <c r="AD137" i="8"/>
  <c r="AD31" i="8"/>
  <c r="AD142" i="8"/>
  <c r="AD144" i="8"/>
  <c r="AD146" i="8"/>
  <c r="AD148" i="8"/>
  <c r="AD150" i="8"/>
  <c r="AD151" i="8"/>
  <c r="AD153" i="8"/>
  <c r="AD155" i="8"/>
  <c r="AD157" i="8"/>
  <c r="AD159" i="8"/>
  <c r="AD161" i="8"/>
  <c r="AD163" i="8"/>
  <c r="AD166" i="8"/>
  <c r="AD168" i="8"/>
  <c r="AD170" i="8"/>
  <c r="AB106" i="8"/>
  <c r="AB23" i="8"/>
  <c r="AB21" i="8"/>
  <c r="AB30" i="8"/>
  <c r="AB34" i="8"/>
  <c r="AB7" i="8"/>
  <c r="AB39" i="8"/>
  <c r="AB52" i="8"/>
  <c r="AB41" i="8"/>
  <c r="AB24" i="8"/>
  <c r="AB17" i="8"/>
  <c r="AB38" i="8"/>
  <c r="AB36" i="8"/>
  <c r="AB40" i="8"/>
  <c r="AB13" i="8"/>
  <c r="AB32" i="8"/>
  <c r="AB33" i="8"/>
  <c r="AB35" i="8"/>
  <c r="AB37" i="8"/>
  <c r="AB27" i="8"/>
  <c r="AB26" i="8"/>
  <c r="AB11" i="8"/>
  <c r="W5" i="8"/>
  <c r="AC5" i="8"/>
  <c r="AC7" i="8"/>
  <c r="AC10" i="8"/>
  <c r="AC12" i="8"/>
  <c r="AC14" i="8"/>
  <c r="AC16" i="8"/>
  <c r="AC18" i="8"/>
  <c r="AC20" i="8"/>
  <c r="AC22" i="8"/>
  <c r="AC24" i="8"/>
  <c r="AC26" i="8"/>
  <c r="AC28" i="8"/>
  <c r="AC30" i="8"/>
  <c r="AC33" i="8"/>
  <c r="AC35" i="8"/>
  <c r="AC37" i="8"/>
  <c r="AC40" i="8"/>
  <c r="AC41" i="8"/>
  <c r="AC43" i="8"/>
  <c r="AC48" i="8"/>
  <c r="AC50" i="8"/>
  <c r="AC52" i="8"/>
  <c r="AC54" i="8"/>
  <c r="AC58" i="8"/>
  <c r="AC60" i="8"/>
  <c r="AD76" i="8"/>
  <c r="AD85" i="8"/>
  <c r="AD106" i="8"/>
  <c r="AB85" i="8"/>
  <c r="AE5" i="8"/>
  <c r="AA5" i="8"/>
  <c r="AA6" i="8"/>
  <c r="AE6" i="8"/>
  <c r="AA7" i="8"/>
  <c r="AE7" i="8"/>
  <c r="AA8" i="8"/>
  <c r="AE8" i="8"/>
  <c r="AA10" i="8"/>
  <c r="AE10" i="8"/>
  <c r="AA11" i="8"/>
  <c r="AE11" i="8"/>
  <c r="AA12" i="8"/>
  <c r="AE12" i="8"/>
  <c r="AA13" i="8"/>
  <c r="AE13" i="8"/>
  <c r="AA14" i="8"/>
  <c r="AE14" i="8"/>
  <c r="AA15" i="8"/>
  <c r="AE15" i="8"/>
  <c r="AA16" i="8"/>
  <c r="AE16" i="8"/>
  <c r="AA17" i="8"/>
  <c r="AE17" i="8"/>
  <c r="AA18" i="8"/>
  <c r="AE18" i="8"/>
  <c r="AA19" i="8"/>
  <c r="AE19" i="8"/>
  <c r="AA20" i="8"/>
  <c r="AE20" i="8"/>
  <c r="AA21" i="8"/>
  <c r="AE21" i="8"/>
  <c r="AA22" i="8"/>
  <c r="AE22" i="8"/>
  <c r="AA23" i="8"/>
  <c r="AE23" i="8"/>
  <c r="AA24" i="8"/>
  <c r="AE24" i="8"/>
  <c r="AA25" i="8"/>
  <c r="AE25" i="8"/>
  <c r="AA26" i="8"/>
  <c r="AE26" i="8"/>
  <c r="AA27" i="8"/>
  <c r="AE27" i="8"/>
  <c r="AA28" i="8"/>
  <c r="AE28" i="8"/>
  <c r="AA29" i="8"/>
  <c r="AE29" i="8"/>
  <c r="AA30" i="8"/>
  <c r="AE30" i="8"/>
  <c r="AA32" i="8"/>
  <c r="AE32" i="8"/>
  <c r="AA33" i="8"/>
  <c r="AE33" i="8"/>
  <c r="AA34" i="8"/>
  <c r="AE34" i="8"/>
  <c r="AA35" i="8"/>
  <c r="AE35" i="8"/>
  <c r="AA36" i="8"/>
  <c r="AE36" i="8"/>
  <c r="AA37" i="8"/>
  <c r="AE37" i="8"/>
  <c r="AA38" i="8"/>
  <c r="AE38" i="8"/>
  <c r="AA39" i="8"/>
  <c r="AE39" i="8"/>
  <c r="AA40" i="8"/>
  <c r="AE40" i="8"/>
  <c r="AA41" i="8"/>
  <c r="AE41" i="8"/>
  <c r="AA42" i="8"/>
  <c r="AE42" i="8"/>
  <c r="AA43" i="8"/>
  <c r="AE43" i="8"/>
  <c r="AA44" i="8"/>
  <c r="AE44" i="8"/>
  <c r="AA45" i="8"/>
  <c r="AE45" i="8"/>
  <c r="AA46" i="8"/>
  <c r="AE46" i="8"/>
  <c r="AA47" i="8"/>
  <c r="AE47" i="8"/>
  <c r="AA48" i="8"/>
  <c r="AE48" i="8"/>
  <c r="AA49" i="8"/>
  <c r="AE49" i="8"/>
  <c r="AA50" i="8"/>
  <c r="AE50" i="8"/>
  <c r="AA51" i="8"/>
  <c r="AE51" i="8"/>
  <c r="AA52" i="8"/>
  <c r="AE52" i="8"/>
  <c r="AA53" i="8"/>
  <c r="AE53" i="8"/>
  <c r="AA54" i="8"/>
  <c r="AE54" i="8"/>
  <c r="AA55" i="8"/>
  <c r="AE55" i="8"/>
  <c r="AA56" i="8"/>
  <c r="AE56" i="8"/>
  <c r="AA57" i="8"/>
  <c r="AE57" i="8"/>
  <c r="AA58" i="8"/>
  <c r="AE58" i="8"/>
  <c r="AA59" i="8"/>
  <c r="AE59" i="8"/>
  <c r="AA60" i="8"/>
  <c r="AE60" i="8"/>
  <c r="AA61" i="8"/>
  <c r="AE61" i="8"/>
  <c r="AA62" i="8"/>
  <c r="AE62" i="8"/>
  <c r="AA63" i="8"/>
  <c r="AE63" i="8"/>
  <c r="AA64" i="8"/>
  <c r="AE64" i="8"/>
  <c r="AA65" i="8"/>
  <c r="AE65" i="8"/>
  <c r="AA66" i="8"/>
  <c r="AE66" i="8"/>
  <c r="AA67" i="8"/>
  <c r="AE67" i="8"/>
  <c r="AA68" i="8"/>
  <c r="AE68" i="8"/>
  <c r="AA69" i="8"/>
  <c r="AE69" i="8"/>
  <c r="AA70" i="8"/>
  <c r="AE70" i="8"/>
  <c r="AA71" i="8"/>
  <c r="AE71" i="8"/>
  <c r="AA72" i="8"/>
  <c r="AE72" i="8"/>
  <c r="AA73" i="8"/>
  <c r="AE73" i="8"/>
  <c r="AA74" i="8"/>
  <c r="AE74" i="8"/>
  <c r="AA75" i="8"/>
  <c r="AE75" i="8"/>
  <c r="AA76" i="8"/>
  <c r="AE76" i="8"/>
  <c r="AA77" i="8"/>
  <c r="AE77" i="8"/>
  <c r="AA85" i="8"/>
  <c r="AE85" i="8"/>
  <c r="AA86" i="8"/>
  <c r="AE86" i="8"/>
  <c r="AA87" i="8"/>
  <c r="AE87" i="8"/>
  <c r="AA89" i="8"/>
  <c r="AE89" i="8"/>
  <c r="AA90" i="8"/>
  <c r="AE90" i="8"/>
  <c r="AA91" i="8"/>
  <c r="AE91" i="8"/>
  <c r="AA92" i="8"/>
  <c r="AE92" i="8"/>
  <c r="AA93" i="8"/>
  <c r="AE93" i="8"/>
  <c r="AA94" i="8"/>
  <c r="AE94" i="8"/>
  <c r="AA95" i="8"/>
  <c r="AE95" i="8"/>
  <c r="AA96" i="8"/>
  <c r="AE96" i="8"/>
  <c r="AA97" i="8"/>
  <c r="AE97" i="8"/>
  <c r="AA98" i="8"/>
  <c r="AE98" i="8"/>
  <c r="AA99" i="8"/>
  <c r="AE99" i="8"/>
  <c r="AA100" i="8"/>
  <c r="AE100" i="8"/>
  <c r="AA101" i="8"/>
  <c r="AE101" i="8"/>
  <c r="AA140" i="8"/>
  <c r="AE140" i="8"/>
  <c r="AA102" i="8"/>
  <c r="AE102" i="8"/>
  <c r="AA103" i="8"/>
  <c r="AE103" i="8"/>
  <c r="AA104" i="8"/>
  <c r="AE104" i="8"/>
  <c r="AA106" i="8"/>
  <c r="AE106" i="8"/>
  <c r="M172" i="8"/>
  <c r="AA107" i="8"/>
  <c r="AE107" i="8"/>
  <c r="AA108" i="8"/>
  <c r="AE108" i="8"/>
  <c r="AA109" i="8"/>
  <c r="AE109" i="8"/>
  <c r="AA110" i="8"/>
  <c r="AE110" i="8"/>
  <c r="AA111" i="8"/>
  <c r="AE111" i="8"/>
  <c r="AA112" i="8"/>
  <c r="AE112" i="8"/>
  <c r="AA113" i="8"/>
  <c r="AE113" i="8"/>
  <c r="AA114" i="8"/>
  <c r="AE114" i="8"/>
  <c r="AA115" i="8"/>
  <c r="AE115" i="8"/>
  <c r="AA116" i="8"/>
  <c r="AE116" i="8"/>
  <c r="AA9" i="8"/>
  <c r="AE9" i="8"/>
  <c r="AA117" i="8"/>
  <c r="AE117" i="8"/>
  <c r="AA118" i="8"/>
  <c r="AE118" i="8"/>
  <c r="AA88" i="8"/>
  <c r="AE88" i="8"/>
  <c r="AA119" i="8"/>
  <c r="AE119" i="8"/>
  <c r="AA120" i="8"/>
  <c r="AE120" i="8"/>
  <c r="AA121" i="8"/>
  <c r="AE121" i="8"/>
  <c r="AA122" i="8"/>
  <c r="AE122" i="8"/>
  <c r="AA123" i="8"/>
  <c r="AE123" i="8"/>
  <c r="AA124" i="8"/>
  <c r="AE124" i="8"/>
  <c r="AA125" i="8"/>
  <c r="AE125" i="8"/>
  <c r="AA126" i="8"/>
  <c r="AE126" i="8"/>
  <c r="AA127" i="8"/>
  <c r="AE127" i="8"/>
  <c r="AA128" i="8"/>
  <c r="AE128" i="8"/>
  <c r="AA129" i="8"/>
  <c r="AE129" i="8"/>
  <c r="AA130" i="8"/>
  <c r="AE130" i="8"/>
  <c r="AA131" i="8"/>
  <c r="AE131" i="8"/>
  <c r="AA132" i="8"/>
  <c r="AE132" i="8"/>
  <c r="AA133" i="8"/>
  <c r="AE133" i="8"/>
  <c r="AA134" i="8"/>
  <c r="AE134" i="8"/>
  <c r="AA135" i="8"/>
  <c r="AE135" i="8"/>
  <c r="AA136" i="8"/>
  <c r="AE136" i="8"/>
  <c r="AA137" i="8"/>
  <c r="AE137" i="8"/>
  <c r="AA138" i="8"/>
  <c r="AE138" i="8"/>
  <c r="AA31" i="8"/>
  <c r="AE31" i="8"/>
  <c r="AA139" i="8"/>
  <c r="AE139" i="8"/>
  <c r="AA141" i="8"/>
  <c r="AE141" i="8"/>
  <c r="AA142" i="8"/>
  <c r="AE142" i="8"/>
  <c r="AA143" i="8"/>
  <c r="AE143" i="8"/>
  <c r="AA144" i="8"/>
  <c r="AE144" i="8"/>
  <c r="AA145" i="8"/>
  <c r="AE145" i="8"/>
  <c r="AA146" i="8"/>
  <c r="AE146" i="8"/>
  <c r="AA147" i="8"/>
  <c r="AE147" i="8"/>
  <c r="AA148" i="8"/>
  <c r="AE148" i="8"/>
  <c r="AA149" i="8"/>
  <c r="AE149" i="8"/>
  <c r="AA150" i="8"/>
  <c r="AE150" i="8"/>
  <c r="AA151" i="8"/>
  <c r="AE151" i="8"/>
  <c r="AA152" i="8"/>
  <c r="AE152" i="8"/>
  <c r="AA153" i="8"/>
  <c r="AE153" i="8"/>
  <c r="AA154" i="8"/>
  <c r="AE154" i="8"/>
  <c r="AA155" i="8"/>
  <c r="AE155" i="8"/>
  <c r="AA156" i="8"/>
  <c r="AE156" i="8"/>
  <c r="AA157" i="8"/>
  <c r="AE157" i="8"/>
  <c r="AA158" i="8"/>
  <c r="AE158" i="8"/>
  <c r="AA159" i="8"/>
  <c r="AE159" i="8"/>
  <c r="AA160" i="8"/>
  <c r="AE160" i="8"/>
  <c r="AA161" i="8"/>
  <c r="AE161" i="8"/>
  <c r="AA162" i="8"/>
  <c r="AE162" i="8"/>
  <c r="AA163" i="8"/>
  <c r="AE163" i="8"/>
  <c r="AA164" i="8"/>
  <c r="AE164" i="8"/>
  <c r="AA165" i="8"/>
  <c r="AE165" i="8"/>
  <c r="AA166" i="8"/>
  <c r="AE166" i="8"/>
  <c r="AA167" i="8"/>
  <c r="AE167" i="8"/>
  <c r="AA168" i="8"/>
  <c r="AE168" i="8"/>
  <c r="AA169" i="8"/>
  <c r="AE169" i="8"/>
  <c r="AA170" i="8"/>
  <c r="AE170" i="8"/>
  <c r="AD5" i="8"/>
  <c r="AD169" i="8"/>
  <c r="AC6" i="8"/>
  <c r="AC8" i="8"/>
  <c r="AC11" i="8"/>
  <c r="AC13" i="8"/>
  <c r="AC15" i="8"/>
  <c r="AC17" i="8"/>
  <c r="AC19" i="8"/>
  <c r="AC21" i="8"/>
  <c r="AC23" i="8"/>
  <c r="AC25" i="8"/>
  <c r="AC27" i="8"/>
  <c r="AC29" i="8"/>
  <c r="AC32" i="8"/>
  <c r="AC34" i="8"/>
  <c r="AC36" i="8"/>
  <c r="AC38" i="8"/>
  <c r="AC39" i="8"/>
  <c r="AC44" i="8"/>
  <c r="AC49" i="8"/>
  <c r="AC51" i="8"/>
  <c r="AC53" i="8"/>
  <c r="AC55" i="8"/>
  <c r="AC57" i="8"/>
  <c r="AC59" i="8"/>
  <c r="AC61" i="8"/>
  <c r="AC63" i="8"/>
  <c r="AC66" i="8"/>
  <c r="AC67" i="8"/>
  <c r="AC68" i="8"/>
  <c r="AC69" i="8"/>
  <c r="AC70" i="8"/>
  <c r="AC72" i="8"/>
  <c r="AC74" i="8"/>
  <c r="AC75" i="8"/>
  <c r="AC85" i="8"/>
  <c r="AC86" i="8"/>
  <c r="AC87" i="8"/>
  <c r="AC89" i="8"/>
  <c r="AC90" i="8"/>
  <c r="AC91" i="8"/>
  <c r="AC92" i="8"/>
  <c r="AC93" i="8"/>
  <c r="AC94" i="8"/>
  <c r="AC96" i="8"/>
  <c r="AC98" i="8"/>
  <c r="AC99" i="8"/>
  <c r="AC100" i="8"/>
  <c r="AC101" i="8"/>
  <c r="AC140" i="8"/>
  <c r="AC102" i="8"/>
  <c r="AC104" i="8"/>
  <c r="AC106" i="8"/>
  <c r="AC107" i="8"/>
  <c r="AC108" i="8"/>
  <c r="AC109" i="8"/>
  <c r="AC110" i="8"/>
  <c r="AC111" i="8"/>
  <c r="AC112" i="8"/>
  <c r="AC113" i="8"/>
  <c r="AC114" i="8"/>
  <c r="AC115" i="8"/>
  <c r="AC116" i="8"/>
  <c r="AC9" i="8"/>
  <c r="AC117" i="8"/>
  <c r="AC118" i="8"/>
  <c r="AC88" i="8"/>
  <c r="AC119" i="8"/>
  <c r="AC120" i="8"/>
  <c r="AC121" i="8"/>
  <c r="AC122" i="8"/>
  <c r="AC123" i="8"/>
  <c r="AC124" i="8"/>
  <c r="AC125" i="8"/>
  <c r="AC126" i="8"/>
  <c r="AC127" i="8"/>
  <c r="AC128" i="8"/>
  <c r="AC129" i="8"/>
  <c r="AC130" i="8"/>
  <c r="AC131" i="8"/>
  <c r="AC132" i="8"/>
  <c r="AC133" i="8"/>
  <c r="AC134" i="8"/>
  <c r="AC135" i="8"/>
  <c r="AC136" i="8"/>
  <c r="AC137" i="8"/>
  <c r="AC138" i="8"/>
  <c r="AC31" i="8"/>
  <c r="AC139" i="8"/>
  <c r="AC141" i="8"/>
  <c r="AC143" i="8"/>
  <c r="AC147" i="8"/>
  <c r="AC148" i="8"/>
  <c r="AC149" i="8"/>
  <c r="AC150" i="8"/>
  <c r="AC151" i="8"/>
  <c r="AC152" i="8"/>
  <c r="AC154" i="8"/>
  <c r="AC155" i="8"/>
  <c r="AC156" i="8"/>
  <c r="AC158" i="8"/>
  <c r="AC160" i="8"/>
  <c r="AC161" i="8"/>
  <c r="AC162" i="8"/>
  <c r="AC165" i="8"/>
  <c r="AC166" i="8"/>
  <c r="AC167" i="8"/>
  <c r="AC168" i="8"/>
  <c r="AC169" i="8"/>
  <c r="AB5" i="8" l="1"/>
  <c r="X107" i="8"/>
  <c r="M173" i="8"/>
  <c r="AA173" i="8" s="1"/>
  <c r="X5" i="8"/>
  <c r="X6" i="8"/>
  <c r="X7" i="8"/>
  <c r="X8" i="8"/>
  <c r="X10" i="8"/>
  <c r="X11" i="8"/>
  <c r="X12" i="8"/>
  <c r="X13" i="8"/>
  <c r="X14" i="8"/>
  <c r="X15" i="8"/>
  <c r="X16" i="8"/>
  <c r="X17" i="8"/>
  <c r="X18" i="8"/>
  <c r="X19" i="8"/>
  <c r="X20" i="8"/>
  <c r="X21" i="8"/>
  <c r="X22" i="8"/>
  <c r="X23" i="8"/>
  <c r="X24" i="8"/>
  <c r="X25" i="8"/>
  <c r="X26" i="8"/>
  <c r="X27" i="8"/>
  <c r="X28" i="8"/>
  <c r="X29" i="8"/>
  <c r="X30" i="8"/>
  <c r="X32" i="8"/>
  <c r="X33" i="8"/>
  <c r="X34" i="8"/>
  <c r="X35" i="8"/>
  <c r="X36" i="8"/>
  <c r="X37" i="8"/>
  <c r="X38" i="8"/>
  <c r="X39" i="8"/>
  <c r="X40" i="8"/>
  <c r="X41" i="8"/>
  <c r="X43" i="8"/>
  <c r="X44" i="8"/>
  <c r="X48" i="8"/>
  <c r="X49" i="8"/>
  <c r="X50" i="8"/>
  <c r="X51" i="8"/>
  <c r="X52" i="8"/>
  <c r="X53" i="8"/>
  <c r="X54" i="8"/>
  <c r="X55" i="8"/>
  <c r="X57" i="8"/>
  <c r="X58" i="8"/>
  <c r="X59" i="8"/>
  <c r="X60" i="8"/>
  <c r="X61" i="8"/>
  <c r="X63" i="8"/>
  <c r="X66" i="8"/>
  <c r="X67" i="8"/>
  <c r="X68" i="8"/>
  <c r="X69" i="8"/>
  <c r="X70" i="8"/>
  <c r="X72" i="8"/>
  <c r="X74" i="8"/>
  <c r="X75" i="8"/>
  <c r="AD105" i="8"/>
  <c r="X85" i="8"/>
  <c r="X86" i="8"/>
  <c r="X87" i="8"/>
  <c r="X89" i="8"/>
  <c r="X90" i="8"/>
  <c r="X91" i="8"/>
  <c r="X92" i="8"/>
  <c r="X93" i="8"/>
  <c r="X94" i="8"/>
  <c r="X96" i="8"/>
  <c r="X169" i="8"/>
  <c r="X168" i="8"/>
  <c r="X167" i="8"/>
  <c r="X166" i="8"/>
  <c r="X165" i="8"/>
  <c r="X162" i="8"/>
  <c r="X161" i="8"/>
  <c r="X160" i="8"/>
  <c r="X158" i="8"/>
  <c r="X156" i="8"/>
  <c r="X155" i="8"/>
  <c r="X154" i="8"/>
  <c r="X152" i="8"/>
  <c r="X151" i="8"/>
  <c r="X150" i="8"/>
  <c r="X149" i="8"/>
  <c r="X148" i="8"/>
  <c r="X147" i="8"/>
  <c r="X143" i="8"/>
  <c r="X141" i="8"/>
  <c r="X139" i="8"/>
  <c r="X31" i="8"/>
  <c r="X138" i="8"/>
  <c r="X137" i="8"/>
  <c r="X136" i="8"/>
  <c r="X135" i="8"/>
  <c r="X134" i="8"/>
  <c r="X133" i="8"/>
  <c r="X132" i="8"/>
  <c r="X131" i="8"/>
  <c r="X130" i="8"/>
  <c r="X129" i="8"/>
  <c r="X128" i="8"/>
  <c r="X127" i="8"/>
  <c r="X126" i="8"/>
  <c r="X125" i="8"/>
  <c r="X124" i="8"/>
  <c r="X123" i="8"/>
  <c r="X122" i="8"/>
  <c r="X121" i="8"/>
  <c r="X120" i="8"/>
  <c r="X119" i="8"/>
  <c r="X88" i="8"/>
  <c r="X118" i="8"/>
  <c r="X117" i="8"/>
  <c r="X9" i="8"/>
  <c r="X116" i="8"/>
  <c r="X115" i="8"/>
  <c r="X114" i="8"/>
  <c r="X113" i="8"/>
  <c r="X112" i="8"/>
  <c r="X110" i="8"/>
  <c r="X108" i="8"/>
  <c r="X106" i="8"/>
  <c r="X104" i="8"/>
  <c r="X102" i="8"/>
  <c r="X140" i="8"/>
  <c r="X101" i="8"/>
  <c r="X100" i="8"/>
  <c r="X99" i="8"/>
  <c r="X98" i="8"/>
  <c r="X111" i="8"/>
  <c r="X109" i="8"/>
  <c r="AD172" i="8"/>
  <c r="J173" i="8"/>
  <c r="AA172" i="8"/>
  <c r="AE172" i="8"/>
  <c r="AA105" i="8"/>
  <c r="AE105" i="8"/>
  <c r="Y80" i="8" l="1"/>
  <c r="Y82" i="8"/>
  <c r="Y78" i="8"/>
  <c r="AE173" i="8"/>
  <c r="Y5" i="8"/>
  <c r="Y6" i="8"/>
  <c r="Y7" i="8"/>
  <c r="Y8" i="8"/>
  <c r="Y10" i="8"/>
  <c r="Y11" i="8"/>
  <c r="Y12" i="8"/>
  <c r="Y13" i="8"/>
  <c r="Y14" i="8"/>
  <c r="Y15" i="8"/>
  <c r="Y16" i="8"/>
  <c r="Y17" i="8"/>
  <c r="Y18" i="8"/>
  <c r="Y19" i="8"/>
  <c r="Y20" i="8"/>
  <c r="Y21" i="8"/>
  <c r="Y22" i="8"/>
  <c r="Y23" i="8"/>
  <c r="Y24" i="8"/>
  <c r="Y25" i="8"/>
  <c r="Y26" i="8"/>
  <c r="Y27" i="8"/>
  <c r="Y28" i="8"/>
  <c r="Y29" i="8"/>
  <c r="Y30" i="8"/>
  <c r="Y32" i="8"/>
  <c r="Y33" i="8"/>
  <c r="Y34" i="8"/>
  <c r="Y35" i="8"/>
  <c r="Y36" i="8"/>
  <c r="Y37" i="8"/>
  <c r="Y38" i="8"/>
  <c r="Y39" i="8"/>
  <c r="Y40" i="8"/>
  <c r="Y41" i="8"/>
  <c r="Y43" i="8"/>
  <c r="Y44" i="8"/>
  <c r="Y48" i="8"/>
  <c r="Y49" i="8"/>
  <c r="Y50" i="8"/>
  <c r="Y51" i="8"/>
  <c r="Y52" i="8"/>
  <c r="Y53" i="8"/>
  <c r="Y54" i="8"/>
  <c r="Y55" i="8"/>
  <c r="Y57" i="8"/>
  <c r="Y58" i="8"/>
  <c r="Y59" i="8"/>
  <c r="Y60" i="8"/>
  <c r="Y61" i="8"/>
  <c r="Y63" i="8"/>
  <c r="Y66" i="8"/>
  <c r="Y67" i="8"/>
  <c r="Y68" i="8"/>
  <c r="Y69" i="8"/>
  <c r="Y70" i="8"/>
  <c r="Y72" i="8"/>
  <c r="Y74" i="8"/>
  <c r="Y75" i="8"/>
  <c r="Y85" i="8"/>
  <c r="Y86" i="8"/>
  <c r="Y87" i="8"/>
  <c r="Y89" i="8"/>
  <c r="Y90" i="8"/>
  <c r="Y91" i="8"/>
  <c r="Y92" i="8"/>
  <c r="Y93" i="8"/>
  <c r="Y94" i="8"/>
  <c r="Y96" i="8"/>
  <c r="Y98" i="8"/>
  <c r="Y99" i="8"/>
  <c r="Y100" i="8"/>
  <c r="Y101" i="8"/>
  <c r="Y140" i="8"/>
  <c r="Y102" i="8"/>
  <c r="Y104" i="8"/>
  <c r="Y106" i="8"/>
  <c r="Y108" i="8"/>
  <c r="Y110" i="8"/>
  <c r="Y112" i="8"/>
  <c r="Y113" i="8"/>
  <c r="Y114" i="8"/>
  <c r="Y115" i="8"/>
  <c r="Y116" i="8"/>
  <c r="Y9" i="8"/>
  <c r="Y117" i="8"/>
  <c r="Y118" i="8"/>
  <c r="Y88" i="8"/>
  <c r="Y119" i="8"/>
  <c r="Y120" i="8"/>
  <c r="Y121" i="8"/>
  <c r="Y122" i="8"/>
  <c r="Y123" i="8"/>
  <c r="Y124" i="8"/>
  <c r="Y125" i="8"/>
  <c r="Y126" i="8"/>
  <c r="Y127" i="8"/>
  <c r="Y128" i="8"/>
  <c r="Y129" i="8"/>
  <c r="Y130" i="8"/>
  <c r="Y131" i="8"/>
  <c r="Y132" i="8"/>
  <c r="Y133" i="8"/>
  <c r="Y134" i="8"/>
  <c r="Y135" i="8"/>
  <c r="Y136" i="8"/>
  <c r="Y137" i="8"/>
  <c r="Y138" i="8"/>
  <c r="Y31" i="8"/>
  <c r="Y139" i="8"/>
  <c r="Y141" i="8"/>
  <c r="Y143" i="8"/>
  <c r="Y147" i="8"/>
  <c r="Y148" i="8"/>
  <c r="Y149" i="8"/>
  <c r="Y150" i="8"/>
  <c r="Y151" i="8"/>
  <c r="Y152" i="8"/>
  <c r="Y154" i="8"/>
  <c r="Y155" i="8"/>
  <c r="Y156" i="8"/>
  <c r="Y158" i="8"/>
  <c r="Y160" i="8"/>
  <c r="Y161" i="8"/>
  <c r="Y162" i="8"/>
  <c r="Y165" i="8"/>
  <c r="Y166" i="8"/>
  <c r="Y167" i="8"/>
  <c r="Y168" i="8"/>
  <c r="Y169" i="8"/>
  <c r="Y107" i="8"/>
  <c r="Y109" i="8"/>
  <c r="Y111" i="8"/>
  <c r="AD173" i="8"/>
  <c r="AG34" i="8" l="1"/>
  <c r="AG41" i="8" l="1"/>
  <c r="AF74" i="8"/>
  <c r="AG74" i="8"/>
  <c r="AG47" i="8" l="1"/>
  <c r="AF65" i="8"/>
  <c r="AF79" i="8"/>
  <c r="AG27" i="8"/>
  <c r="AF68" i="8"/>
  <c r="AG68" i="8"/>
  <c r="AF75" i="8"/>
  <c r="AG48" i="8"/>
  <c r="AG50" i="8"/>
  <c r="AG75" i="8"/>
  <c r="AG54" i="8"/>
  <c r="AF69" i="8"/>
  <c r="AF5" i="8"/>
  <c r="AG5" i="8"/>
  <c r="AF71" i="8"/>
  <c r="AG62" i="8"/>
  <c r="AG56" i="8"/>
  <c r="AG46" i="8"/>
  <c r="AG65" i="8"/>
  <c r="AG79" i="8"/>
  <c r="AG33" i="8"/>
  <c r="AG26" i="8"/>
  <c r="AG44" i="8"/>
  <c r="AG55" i="8"/>
  <c r="AG66" i="8"/>
  <c r="AF70" i="8"/>
  <c r="AG76" i="8"/>
  <c r="AG45" i="8"/>
  <c r="AG69" i="8"/>
  <c r="AG25" i="8"/>
  <c r="AG29" i="8"/>
  <c r="AG30" i="8"/>
  <c r="AG31" i="8"/>
  <c r="AG36" i="8"/>
  <c r="AG37" i="8"/>
  <c r="AG43" i="8"/>
  <c r="AG51" i="8"/>
  <c r="AG53" i="8"/>
  <c r="AG59" i="8"/>
  <c r="AF63" i="8"/>
  <c r="AF66" i="8"/>
  <c r="AF67" i="8"/>
  <c r="AG67" i="8"/>
  <c r="AG70" i="8"/>
  <c r="AF72" i="8"/>
  <c r="AF76" i="8"/>
  <c r="AG71" i="8"/>
  <c r="AH5" i="8"/>
  <c r="AH84" i="8" s="1"/>
  <c r="AG28" i="8"/>
  <c r="AG32" i="8"/>
  <c r="AG39" i="8"/>
  <c r="AG49" i="8"/>
  <c r="AG60" i="8"/>
  <c r="AG61" i="8"/>
  <c r="AG72" i="8"/>
  <c r="AG63" i="8"/>
  <c r="AG58" i="8" l="1"/>
  <c r="AG35" i="8" l="1"/>
  <c r="Q74" i="4" l="1"/>
  <c r="AB5" i="13" l="1"/>
  <c r="AB47" i="13" s="1"/>
  <c r="AD5" i="13"/>
  <c r="AD47" i="13" s="1"/>
  <c r="AG38" i="8"/>
  <c r="AG52" i="8"/>
  <c r="AG78" i="8"/>
  <c r="AF77" i="8"/>
  <c r="AG77" i="8"/>
  <c r="AF73" i="8"/>
  <c r="AG73" i="8"/>
  <c r="AF64" i="8"/>
  <c r="AG64" i="8"/>
  <c r="AG42" i="8"/>
  <c r="AF106" i="8"/>
  <c r="AF85" i="8"/>
  <c r="AG40" i="8"/>
  <c r="AG57" i="8"/>
  <c r="AF78" i="8"/>
  <c r="AF84" i="8" l="1"/>
  <c r="P84" i="8" s="1"/>
  <c r="AG84" i="8"/>
  <c r="Q84" i="8" s="1"/>
  <c r="W47" i="13"/>
  <c r="U47" i="13"/>
  <c r="R84" i="8"/>
  <c r="AF105" i="8"/>
  <c r="P105" i="8" s="1"/>
  <c r="AG105" i="8"/>
  <c r="Q105" i="8" s="1"/>
  <c r="AH172" i="8"/>
  <c r="R172" i="8" s="1"/>
  <c r="AF172" i="8"/>
  <c r="P172" i="8" s="1"/>
  <c r="AG172" i="8"/>
  <c r="Q172" i="8" s="1"/>
  <c r="AH105" i="8"/>
  <c r="R105" i="8" s="1"/>
  <c r="Q21" i="4" l="1"/>
  <c r="R21" i="4" s="1"/>
  <c r="S21" i="4" s="1"/>
  <c r="T21" i="4" s="1"/>
  <c r="P29" i="4" l="1"/>
  <c r="J83" i="4" l="1"/>
  <c r="P83" i="4"/>
  <c r="V83" i="4" s="1"/>
  <c r="O172" i="4"/>
  <c r="J172" i="4" l="1"/>
  <c r="P172" i="4"/>
  <c r="V172" i="4" l="1"/>
  <c r="Q41" i="4" l="1"/>
  <c r="R41" i="4" s="1"/>
  <c r="S41" i="4" s="1"/>
  <c r="T41" i="4" s="1"/>
  <c r="Q6" i="4" l="1"/>
  <c r="R6" i="4" s="1"/>
  <c r="S6" i="4" s="1"/>
  <c r="T6" i="4" s="1"/>
  <c r="Q33" i="4" l="1"/>
  <c r="R33" i="4" s="1"/>
  <c r="S33" i="4" s="1"/>
  <c r="T33" i="4" s="1"/>
  <c r="Q17" i="4"/>
  <c r="R17" i="4" s="1"/>
  <c r="S17" i="4" s="1"/>
  <c r="T17" i="4" s="1"/>
  <c r="I172" i="12" l="1"/>
  <c r="Q164" i="4" l="1"/>
  <c r="R164" i="4" s="1"/>
  <c r="S164" i="4" s="1"/>
  <c r="T164" i="4" s="1"/>
  <c r="Q144" i="4"/>
  <c r="R144" i="4" s="1"/>
  <c r="S144" i="4" s="1"/>
  <c r="T144" i="4" s="1"/>
  <c r="Q134" i="4"/>
  <c r="R134" i="4" s="1"/>
  <c r="S134" i="4" s="1"/>
  <c r="T134" i="4" s="1"/>
  <c r="Q97" i="4"/>
  <c r="R97" i="4" s="1"/>
  <c r="S97" i="4" s="1"/>
  <c r="T97" i="4" s="1"/>
  <c r="Q158" i="4"/>
  <c r="R158" i="4" s="1"/>
  <c r="S158" i="4" s="1"/>
  <c r="T158" i="4" s="1"/>
  <c r="Q14" i="4"/>
  <c r="R14" i="4" s="1"/>
  <c r="S14" i="4" s="1"/>
  <c r="T14" i="4" s="1"/>
  <c r="Q107" i="4"/>
  <c r="R107" i="4" s="1"/>
  <c r="S107" i="4" s="1"/>
  <c r="T107" i="4" s="1"/>
  <c r="Q126" i="4"/>
  <c r="R126" i="4" s="1"/>
  <c r="S126" i="4" s="1"/>
  <c r="T126" i="4" s="1"/>
  <c r="Q150" i="4"/>
  <c r="R150" i="4" s="1"/>
  <c r="S150" i="4" s="1"/>
  <c r="T150" i="4" s="1"/>
  <c r="Q30" i="4"/>
  <c r="R30" i="4" s="1"/>
  <c r="S30" i="4" s="1"/>
  <c r="T30" i="4" s="1"/>
  <c r="Q84" i="4"/>
  <c r="R84" i="4" s="1"/>
  <c r="S84" i="4" s="1"/>
  <c r="T84" i="4" s="1"/>
  <c r="Q15" i="4"/>
  <c r="R15" i="4" s="1"/>
  <c r="S15" i="4" s="1"/>
  <c r="T15" i="4" s="1"/>
  <c r="Q122" i="4"/>
  <c r="R122" i="4" s="1"/>
  <c r="S122" i="4" s="1"/>
  <c r="T122" i="4" s="1"/>
  <c r="Q129" i="4"/>
  <c r="R129" i="4" s="1"/>
  <c r="S129" i="4" s="1"/>
  <c r="T129" i="4" s="1"/>
  <c r="Q16" i="4"/>
  <c r="R16" i="4" s="1"/>
  <c r="S16" i="4" s="1"/>
  <c r="T16" i="4" s="1"/>
  <c r="Q136" i="4"/>
  <c r="R136" i="4" s="1"/>
  <c r="S136" i="4" s="1"/>
  <c r="T136" i="4" s="1"/>
  <c r="Q151" i="4"/>
  <c r="R151" i="4" s="1"/>
  <c r="S151" i="4" s="1"/>
  <c r="T151" i="4" s="1"/>
  <c r="Q143" i="4"/>
  <c r="R143" i="4" s="1"/>
  <c r="S143" i="4" s="1"/>
  <c r="T143" i="4" s="1"/>
  <c r="Q116" i="4"/>
  <c r="R116" i="4" s="1"/>
  <c r="S116" i="4" s="1"/>
  <c r="T116" i="4" s="1"/>
  <c r="Q34" i="4"/>
  <c r="R34" i="4" s="1"/>
  <c r="S34" i="4" s="1"/>
  <c r="T34" i="4" s="1"/>
  <c r="Q117" i="4"/>
  <c r="R117" i="4" s="1"/>
  <c r="S117" i="4" s="1"/>
  <c r="T117" i="4" s="1"/>
  <c r="Q44" i="4"/>
  <c r="R44" i="4" s="1"/>
  <c r="S44" i="4" s="1"/>
  <c r="T44" i="4" s="1"/>
  <c r="Q125" i="4"/>
  <c r="R125" i="4" s="1"/>
  <c r="S125" i="4" s="1"/>
  <c r="T125" i="4" s="1"/>
  <c r="Q108" i="4"/>
  <c r="R108" i="4" s="1"/>
  <c r="S108" i="4" s="1"/>
  <c r="T108" i="4" s="1"/>
  <c r="Q140" i="4"/>
  <c r="R140" i="4" s="1"/>
  <c r="S140" i="4" s="1"/>
  <c r="T140" i="4" s="1"/>
  <c r="Q106" i="4"/>
  <c r="R106" i="4" s="1"/>
  <c r="S106" i="4" s="1"/>
  <c r="T106" i="4" s="1"/>
  <c r="Q32" i="4"/>
  <c r="R32" i="4" s="1"/>
  <c r="S32" i="4" s="1"/>
  <c r="T32" i="4" s="1"/>
  <c r="Q95" i="4"/>
  <c r="R95" i="4" s="1"/>
  <c r="S95" i="4" s="1"/>
  <c r="T95" i="4" s="1"/>
  <c r="Q109" i="4"/>
  <c r="R109" i="4" s="1"/>
  <c r="S109" i="4" s="1"/>
  <c r="T109" i="4" s="1"/>
  <c r="Q85" i="4"/>
  <c r="R85" i="4" s="1"/>
  <c r="S85" i="4" s="1"/>
  <c r="T85" i="4" s="1"/>
  <c r="Q28" i="4"/>
  <c r="R28" i="4" s="1"/>
  <c r="S28" i="4" s="1"/>
  <c r="T28" i="4" s="1"/>
  <c r="Q39" i="4"/>
  <c r="R39" i="4" s="1"/>
  <c r="S39" i="4" s="1"/>
  <c r="T39" i="4" s="1"/>
  <c r="Q43" i="4"/>
  <c r="R43" i="4" s="1"/>
  <c r="S43" i="4" s="1"/>
  <c r="T43" i="4" s="1"/>
  <c r="Q31" i="4"/>
  <c r="R31" i="4" s="1"/>
  <c r="S31" i="4" s="1"/>
  <c r="T31" i="4" s="1"/>
  <c r="Q27" i="4"/>
  <c r="R27" i="4" s="1"/>
  <c r="S27" i="4" s="1"/>
  <c r="T27" i="4" s="1"/>
  <c r="Q86" i="4"/>
  <c r="R86" i="4" s="1"/>
  <c r="S86" i="4" s="1"/>
  <c r="T86" i="4" s="1"/>
  <c r="Q103" i="4"/>
  <c r="R103" i="4" s="1"/>
  <c r="S103" i="4" s="1"/>
  <c r="T103" i="4" s="1"/>
  <c r="Q20" i="4"/>
  <c r="R20" i="4" s="1"/>
  <c r="S20" i="4" s="1"/>
  <c r="T20" i="4" s="1"/>
  <c r="Q18" i="4"/>
  <c r="R18" i="4" s="1"/>
  <c r="S18" i="4" s="1"/>
  <c r="T18" i="4" s="1"/>
  <c r="Q142" i="4"/>
  <c r="R142" i="4" s="1"/>
  <c r="S142" i="4" s="1"/>
  <c r="T142" i="4" s="1"/>
  <c r="Q65" i="4"/>
  <c r="R65" i="4" s="1"/>
  <c r="S65" i="4" s="1"/>
  <c r="T65" i="4" s="1"/>
  <c r="Q59" i="4"/>
  <c r="R59" i="4" s="1"/>
  <c r="S59" i="4" s="1"/>
  <c r="T59" i="4" s="1"/>
  <c r="Q48" i="4"/>
  <c r="R48" i="4" s="1"/>
  <c r="S48" i="4" s="1"/>
  <c r="T48" i="4" s="1"/>
  <c r="Q10" i="4"/>
  <c r="R10" i="4" s="1"/>
  <c r="S10" i="4" s="1"/>
  <c r="T10" i="4" s="1"/>
  <c r="Q50" i="4"/>
  <c r="R50" i="4" s="1"/>
  <c r="S50" i="4" s="1"/>
  <c r="T50" i="4" s="1"/>
  <c r="Q135" i="4"/>
  <c r="R135" i="4" s="1"/>
  <c r="S135" i="4" s="1"/>
  <c r="T135" i="4" s="1"/>
  <c r="Q130" i="4"/>
  <c r="R130" i="4" s="1"/>
  <c r="S130" i="4" s="1"/>
  <c r="T130" i="4" s="1"/>
  <c r="Q23" i="4"/>
  <c r="R23" i="4" s="1"/>
  <c r="S23" i="4" s="1"/>
  <c r="T23" i="4" s="1"/>
  <c r="Q49" i="4"/>
  <c r="R49" i="4" s="1"/>
  <c r="S49" i="4" s="1"/>
  <c r="T49" i="4" s="1"/>
  <c r="Q152" i="4"/>
  <c r="R152" i="4" s="1"/>
  <c r="S152" i="4" s="1"/>
  <c r="T152" i="4" s="1"/>
  <c r="Q169" i="4"/>
  <c r="R169" i="4" s="1"/>
  <c r="S169" i="4" s="1"/>
  <c r="T169" i="4" s="1"/>
  <c r="Q141" i="4"/>
  <c r="R141" i="4" s="1"/>
  <c r="S141" i="4" s="1"/>
  <c r="T141" i="4" s="1"/>
  <c r="Q119" i="4"/>
  <c r="R119" i="4" s="1"/>
  <c r="S119" i="4" s="1"/>
  <c r="T119" i="4" s="1"/>
  <c r="Q51" i="4"/>
  <c r="R51" i="4" s="1"/>
  <c r="S51" i="4" s="1"/>
  <c r="T51" i="4" s="1"/>
  <c r="Q93" i="4"/>
  <c r="R93" i="4" s="1"/>
  <c r="S93" i="4" s="1"/>
  <c r="T93" i="4" s="1"/>
  <c r="Q105" i="4"/>
  <c r="R105" i="4" s="1"/>
  <c r="S105" i="4" s="1"/>
  <c r="T105" i="4" s="1"/>
  <c r="Q156" i="4"/>
  <c r="R156" i="4" s="1"/>
  <c r="S156" i="4" s="1"/>
  <c r="T156" i="4" s="1"/>
  <c r="Q159" i="4"/>
  <c r="R159" i="4" s="1"/>
  <c r="S159" i="4" s="1"/>
  <c r="T159" i="4" s="1"/>
  <c r="Q131" i="4"/>
  <c r="R131" i="4" s="1"/>
  <c r="S131" i="4" s="1"/>
  <c r="T131" i="4" s="1"/>
  <c r="Q7" i="4"/>
  <c r="R7" i="4" s="1"/>
  <c r="S7" i="4" s="1"/>
  <c r="T7" i="4" s="1"/>
  <c r="Q46" i="4"/>
  <c r="R46" i="4" s="1"/>
  <c r="S46" i="4" s="1"/>
  <c r="T46" i="4" s="1"/>
  <c r="Q99" i="4"/>
  <c r="R99" i="4" s="1"/>
  <c r="S99" i="4" s="1"/>
  <c r="T99" i="4" s="1"/>
  <c r="Q96" i="4"/>
  <c r="R96" i="4" s="1"/>
  <c r="S96" i="4" s="1"/>
  <c r="T96" i="4" s="1"/>
  <c r="Q163" i="4"/>
  <c r="R163" i="4" s="1"/>
  <c r="S163" i="4" s="1"/>
  <c r="T163" i="4" s="1"/>
  <c r="Q19" i="4"/>
  <c r="R19" i="4" s="1"/>
  <c r="S19" i="4" s="1"/>
  <c r="T19" i="4" s="1"/>
  <c r="Q94" i="4"/>
  <c r="R94" i="4" s="1"/>
  <c r="S94" i="4" s="1"/>
  <c r="T94" i="4" s="1"/>
  <c r="Q37" i="4"/>
  <c r="R37" i="4" s="1"/>
  <c r="S37" i="4" s="1"/>
  <c r="T37" i="4" s="1"/>
  <c r="Q12" i="4"/>
  <c r="R12" i="4" s="1"/>
  <c r="S12" i="4" s="1"/>
  <c r="T12" i="4" s="1"/>
  <c r="Q9" i="4"/>
  <c r="R9" i="4" s="1"/>
  <c r="S9" i="4" s="1"/>
  <c r="T9" i="4" s="1"/>
  <c r="Q81" i="4"/>
  <c r="R81" i="4" s="1"/>
  <c r="S81" i="4" s="1"/>
  <c r="T81" i="4" s="1"/>
  <c r="Q24" i="4"/>
  <c r="R24" i="4" s="1"/>
  <c r="S24" i="4" s="1"/>
  <c r="T24" i="4" s="1"/>
  <c r="Q38" i="4"/>
  <c r="R38" i="4" s="1"/>
  <c r="S38" i="4" s="1"/>
  <c r="T38" i="4" s="1"/>
  <c r="Q123" i="4"/>
  <c r="R123" i="4" s="1"/>
  <c r="S123" i="4" s="1"/>
  <c r="T123" i="4" s="1"/>
  <c r="Q118" i="4"/>
  <c r="R118" i="4" s="1"/>
  <c r="S118" i="4" s="1"/>
  <c r="T118" i="4" s="1"/>
  <c r="Q149" i="4"/>
  <c r="R149" i="4" s="1"/>
  <c r="S149" i="4" s="1"/>
  <c r="T149" i="4" s="1"/>
  <c r="Q69" i="4"/>
  <c r="R69" i="4" s="1"/>
  <c r="S69" i="4" s="1"/>
  <c r="T69" i="4" s="1"/>
  <c r="Q13" i="4"/>
  <c r="R13" i="4" s="1"/>
  <c r="S13" i="4" s="1"/>
  <c r="T13" i="4" s="1"/>
  <c r="Q146" i="4"/>
  <c r="R146" i="4" s="1"/>
  <c r="S146" i="4" s="1"/>
  <c r="T146" i="4" s="1"/>
  <c r="Q91" i="4"/>
  <c r="R91" i="4" s="1"/>
  <c r="S91" i="4" s="1"/>
  <c r="T91" i="4" s="1"/>
  <c r="Q64" i="4"/>
  <c r="R64" i="4" s="1"/>
  <c r="S64" i="4" s="1"/>
  <c r="T64" i="4" s="1"/>
  <c r="Q52" i="4"/>
  <c r="R52" i="4" s="1"/>
  <c r="S52" i="4" s="1"/>
  <c r="T52" i="4" s="1"/>
  <c r="Q25" i="4"/>
  <c r="R25" i="4" s="1"/>
  <c r="S25" i="4" s="1"/>
  <c r="T25" i="4" s="1"/>
  <c r="Q40" i="4"/>
  <c r="R40" i="4" s="1"/>
  <c r="S40" i="4" s="1"/>
  <c r="T40" i="4" s="1"/>
  <c r="Q157" i="4"/>
  <c r="R157" i="4" s="1"/>
  <c r="S157" i="4" s="1"/>
  <c r="T157" i="4" s="1"/>
  <c r="Q60" i="4"/>
  <c r="R60" i="4" s="1"/>
  <c r="S60" i="4" s="1"/>
  <c r="T60" i="4" s="1"/>
  <c r="Q115" i="4"/>
  <c r="R115" i="4" s="1"/>
  <c r="S115" i="4" s="1"/>
  <c r="T115" i="4" s="1"/>
  <c r="Q148" i="4"/>
  <c r="R148" i="4" s="1"/>
  <c r="S148" i="4" s="1"/>
  <c r="T148" i="4" s="1"/>
  <c r="Q67" i="4"/>
  <c r="R67" i="4" s="1"/>
  <c r="S67" i="4" s="1"/>
  <c r="T67" i="4" s="1"/>
  <c r="Q76" i="4"/>
  <c r="R76" i="4" s="1"/>
  <c r="S76" i="4" s="1"/>
  <c r="T76" i="4" s="1"/>
  <c r="Q58" i="4"/>
  <c r="R58" i="4" s="1"/>
  <c r="S58" i="4" s="1"/>
  <c r="T58" i="4" s="1"/>
  <c r="Q61" i="4"/>
  <c r="R61" i="4" s="1"/>
  <c r="S61" i="4" s="1"/>
  <c r="T61" i="4" s="1"/>
  <c r="Q55" i="4"/>
  <c r="R55" i="4" s="1"/>
  <c r="S55" i="4" s="1"/>
  <c r="T55" i="4" s="1"/>
  <c r="Q127" i="4"/>
  <c r="R127" i="4" s="1"/>
  <c r="S127" i="4" s="1"/>
  <c r="T127" i="4" s="1"/>
  <c r="Q70" i="4"/>
  <c r="R70" i="4" s="1"/>
  <c r="S70" i="4" s="1"/>
  <c r="T70" i="4" s="1"/>
  <c r="Q139" i="4"/>
  <c r="R139" i="4" s="1"/>
  <c r="S139" i="4" s="1"/>
  <c r="T139" i="4" s="1"/>
  <c r="Q4" i="4"/>
  <c r="R4" i="4" s="1"/>
  <c r="S4" i="4" s="1"/>
  <c r="T4" i="4" s="1"/>
  <c r="Q78" i="4"/>
  <c r="R78" i="4" s="1"/>
  <c r="S78" i="4" s="1"/>
  <c r="T78" i="4" s="1"/>
  <c r="Q92" i="4"/>
  <c r="R92" i="4" s="1"/>
  <c r="S92" i="4" s="1"/>
  <c r="T92" i="4" s="1"/>
  <c r="Q82" i="4"/>
  <c r="R82" i="4" s="1"/>
  <c r="S82" i="4" s="1"/>
  <c r="T82" i="4" s="1"/>
  <c r="Q113" i="4"/>
  <c r="R113" i="4" s="1"/>
  <c r="S113" i="4" s="1"/>
  <c r="T113" i="4" s="1"/>
  <c r="Q90" i="4"/>
  <c r="R90" i="4" s="1"/>
  <c r="S90" i="4" s="1"/>
  <c r="T90" i="4" s="1"/>
  <c r="Q154" i="4"/>
  <c r="R154" i="4" s="1"/>
  <c r="S154" i="4" s="1"/>
  <c r="T154" i="4" s="1"/>
  <c r="Q87" i="4"/>
  <c r="R87" i="4" s="1"/>
  <c r="S87" i="4" s="1"/>
  <c r="T87" i="4" s="1"/>
  <c r="Q153" i="4"/>
  <c r="R153" i="4" s="1"/>
  <c r="S153" i="4" s="1"/>
  <c r="T153" i="4" s="1"/>
  <c r="Q121" i="4"/>
  <c r="R121" i="4" s="1"/>
  <c r="S121" i="4" s="1"/>
  <c r="T121" i="4" s="1"/>
  <c r="Q128" i="4"/>
  <c r="R128" i="4" s="1"/>
  <c r="S128" i="4" s="1"/>
  <c r="T128" i="4" s="1"/>
  <c r="Q79" i="4"/>
  <c r="R79" i="4" s="1"/>
  <c r="S79" i="4" s="1"/>
  <c r="T79" i="4" s="1"/>
  <c r="Q42" i="4"/>
  <c r="R42" i="4" s="1"/>
  <c r="S42" i="4" s="1"/>
  <c r="T42" i="4" s="1"/>
  <c r="Q147" i="4"/>
  <c r="R147" i="4" s="1"/>
  <c r="S147" i="4" s="1"/>
  <c r="T147" i="4" s="1"/>
  <c r="Q57" i="4"/>
  <c r="R57" i="4" s="1"/>
  <c r="S57" i="4" s="1"/>
  <c r="T57" i="4" s="1"/>
  <c r="Q68" i="4"/>
  <c r="R68" i="4" s="1"/>
  <c r="S68" i="4" s="1"/>
  <c r="T68" i="4" s="1"/>
  <c r="Q101" i="4"/>
  <c r="R101" i="4" s="1"/>
  <c r="S101" i="4" s="1"/>
  <c r="T101" i="4" s="1"/>
  <c r="Q166" i="4"/>
  <c r="R166" i="4" s="1"/>
  <c r="S166" i="4" s="1"/>
  <c r="T166" i="4" s="1"/>
  <c r="Q161" i="4"/>
  <c r="R161" i="4" s="1"/>
  <c r="S161" i="4" s="1"/>
  <c r="T161" i="4" s="1"/>
  <c r="Q47" i="4"/>
  <c r="R47" i="4" s="1"/>
  <c r="S47" i="4" s="1"/>
  <c r="T47" i="4" s="1"/>
  <c r="Q11" i="4"/>
  <c r="R11" i="4" s="1"/>
  <c r="S11" i="4" s="1"/>
  <c r="T11" i="4" s="1"/>
  <c r="Q73" i="4"/>
  <c r="R73" i="4" s="1"/>
  <c r="S73" i="4" s="1"/>
  <c r="T73" i="4" s="1"/>
  <c r="Q110" i="4"/>
  <c r="R110" i="4" s="1"/>
  <c r="S110" i="4" s="1"/>
  <c r="T110" i="4" s="1"/>
  <c r="Q5" i="4"/>
  <c r="R5" i="4" s="1"/>
  <c r="S5" i="4" s="1"/>
  <c r="T5" i="4" s="1"/>
  <c r="Q26" i="4"/>
  <c r="R26" i="4" s="1"/>
  <c r="S26" i="4" s="1"/>
  <c r="T26" i="4" s="1"/>
  <c r="Q167" i="4"/>
  <c r="R167" i="4" s="1"/>
  <c r="S167" i="4" s="1"/>
  <c r="T167" i="4" s="1"/>
  <c r="Q145" i="4"/>
  <c r="R145" i="4" s="1"/>
  <c r="S145" i="4" s="1"/>
  <c r="T145" i="4" s="1"/>
  <c r="Q89" i="4"/>
  <c r="R89" i="4" s="1"/>
  <c r="S89" i="4" s="1"/>
  <c r="T89" i="4" s="1"/>
  <c r="Q120" i="4"/>
  <c r="R120" i="4" s="1"/>
  <c r="S120" i="4" s="1"/>
  <c r="T120" i="4" s="1"/>
  <c r="Q165" i="4"/>
  <c r="R165" i="4" s="1"/>
  <c r="S165" i="4" s="1"/>
  <c r="T165" i="4" s="1"/>
  <c r="Q162" i="4"/>
  <c r="R162" i="4" s="1"/>
  <c r="S162" i="4" s="1"/>
  <c r="T162" i="4" s="1"/>
  <c r="Q88" i="4"/>
  <c r="R88" i="4" s="1"/>
  <c r="S88" i="4" s="1"/>
  <c r="T88" i="4" s="1"/>
  <c r="Q71" i="4"/>
  <c r="R71" i="4" s="1"/>
  <c r="S71" i="4" s="1"/>
  <c r="T71" i="4" s="1"/>
  <c r="Q124" i="4"/>
  <c r="R124" i="4" s="1"/>
  <c r="S124" i="4" s="1"/>
  <c r="T124" i="4" s="1"/>
  <c r="Q75" i="4"/>
  <c r="R75" i="4" s="1"/>
  <c r="S75" i="4" s="1"/>
  <c r="T75" i="4" s="1"/>
  <c r="Q111" i="4"/>
  <c r="R111" i="4" s="1"/>
  <c r="S111" i="4" s="1"/>
  <c r="T111" i="4" s="1"/>
  <c r="Q155" i="4"/>
  <c r="R155" i="4" s="1"/>
  <c r="S155" i="4" s="1"/>
  <c r="T155" i="4" s="1"/>
  <c r="Q29" i="4"/>
  <c r="R29" i="4" s="1"/>
  <c r="S29" i="4" s="1"/>
  <c r="T29" i="4" s="1"/>
  <c r="Q62" i="4"/>
  <c r="R62" i="4" s="1"/>
  <c r="S62" i="4" s="1"/>
  <c r="T62" i="4" s="1"/>
  <c r="Q8" i="4"/>
  <c r="R8" i="4" s="1"/>
  <c r="S8" i="4" s="1"/>
  <c r="T8" i="4" s="1"/>
  <c r="Q168" i="4"/>
  <c r="R168" i="4" s="1"/>
  <c r="S168" i="4" s="1"/>
  <c r="T168" i="4" s="1"/>
  <c r="Q53" i="4"/>
  <c r="R53" i="4" s="1"/>
  <c r="S53" i="4" s="1"/>
  <c r="T53" i="4" s="1"/>
  <c r="Q137" i="4"/>
  <c r="R137" i="4" s="1"/>
  <c r="S137" i="4" s="1"/>
  <c r="T137" i="4" s="1"/>
  <c r="Q98" i="4"/>
  <c r="R98" i="4" s="1"/>
  <c r="S98" i="4" s="1"/>
  <c r="T98" i="4" s="1"/>
  <c r="Q160" i="4"/>
  <c r="R160" i="4" s="1"/>
  <c r="S160" i="4" s="1"/>
  <c r="T160" i="4" s="1"/>
  <c r="Q112" i="4"/>
  <c r="R112" i="4" s="1"/>
  <c r="S112" i="4" s="1"/>
  <c r="T112" i="4" s="1"/>
  <c r="Q45" i="4"/>
  <c r="R45" i="4" s="1"/>
  <c r="S45" i="4" s="1"/>
  <c r="T45" i="4" s="1"/>
  <c r="Q138" i="4"/>
  <c r="R138" i="4" s="1"/>
  <c r="S138" i="4" s="1"/>
  <c r="T138" i="4" s="1"/>
  <c r="Q100" i="4"/>
  <c r="R100" i="4" s="1"/>
  <c r="S100" i="4" s="1"/>
  <c r="T100" i="4" s="1"/>
  <c r="Q114" i="4"/>
  <c r="R114" i="4" s="1"/>
  <c r="S114" i="4" s="1"/>
  <c r="T114" i="4" s="1"/>
  <c r="Q170" i="4"/>
  <c r="R170" i="4" s="1"/>
  <c r="S170" i="4" s="1"/>
  <c r="T170" i="4" s="1"/>
  <c r="Q66" i="4"/>
  <c r="R66" i="4" s="1"/>
  <c r="S66" i="4" s="1"/>
  <c r="T66" i="4" s="1"/>
  <c r="Q132" i="4"/>
  <c r="R132" i="4" s="1"/>
  <c r="S132" i="4" s="1"/>
  <c r="T132" i="4" s="1"/>
  <c r="Q56" i="4"/>
  <c r="R56" i="4" s="1"/>
  <c r="S56" i="4" s="1"/>
  <c r="T56" i="4" s="1"/>
  <c r="Q36" i="4"/>
  <c r="R36" i="4" s="1"/>
  <c r="S36" i="4" s="1"/>
  <c r="T36" i="4" s="1"/>
  <c r="Q72" i="4"/>
  <c r="R72" i="4" s="1"/>
  <c r="S72" i="4" s="1"/>
  <c r="T72" i="4" s="1"/>
  <c r="Q63" i="4"/>
  <c r="R63" i="4" s="1"/>
  <c r="S63" i="4" s="1"/>
  <c r="T63" i="4" s="1"/>
  <c r="Q22" i="4"/>
  <c r="R22" i="4" s="1"/>
  <c r="S22" i="4" s="1"/>
  <c r="T22" i="4" s="1"/>
  <c r="U105" i="8"/>
  <c r="W144" i="8"/>
  <c r="AB144" i="8" s="1"/>
  <c r="Q35" i="4"/>
  <c r="R35" i="4" s="1"/>
  <c r="S35" i="4" s="1"/>
  <c r="T35" i="4" s="1"/>
  <c r="Y170" i="8" l="1"/>
  <c r="AC170" i="8"/>
  <c r="X170" i="8"/>
  <c r="X65" i="8"/>
  <c r="Y65" i="8"/>
  <c r="AC65" i="8"/>
  <c r="Y47" i="8"/>
  <c r="AC47" i="8"/>
  <c r="X47" i="8"/>
  <c r="X157" i="8"/>
  <c r="AC157" i="8"/>
  <c r="Y157" i="8"/>
  <c r="Y159" i="8"/>
  <c r="X159" i="8"/>
  <c r="AC159" i="8"/>
  <c r="AC146" i="8"/>
  <c r="Y146" i="8"/>
  <c r="X146" i="8"/>
  <c r="AC95" i="8"/>
  <c r="Y95" i="8"/>
  <c r="X95" i="8"/>
  <c r="X145" i="8"/>
  <c r="Y145" i="8"/>
  <c r="AC145" i="8"/>
  <c r="X97" i="8"/>
  <c r="AC97" i="8"/>
  <c r="Y97" i="8"/>
  <c r="Y153" i="8"/>
  <c r="AC153" i="8"/>
  <c r="X153" i="8"/>
  <c r="Y42" i="8"/>
  <c r="X42" i="8"/>
  <c r="AC42" i="8"/>
  <c r="Y103" i="8"/>
  <c r="AC103" i="8"/>
  <c r="X103" i="8"/>
  <c r="Y45" i="8"/>
  <c r="X45" i="8"/>
  <c r="AC45" i="8"/>
  <c r="AC46" i="8"/>
  <c r="Y46" i="8"/>
  <c r="X46" i="8"/>
  <c r="AC163" i="8"/>
  <c r="Y163" i="8"/>
  <c r="X163" i="8"/>
  <c r="AC56" i="8"/>
  <c r="X56" i="8"/>
  <c r="Y56" i="8"/>
  <c r="Y164" i="8"/>
  <c r="AC164" i="8"/>
  <c r="X164" i="8"/>
  <c r="AC62" i="8"/>
  <c r="X62" i="8"/>
  <c r="Y62" i="8"/>
  <c r="Y64" i="8"/>
  <c r="X64" i="8"/>
  <c r="AC64" i="8"/>
  <c r="X71" i="8"/>
  <c r="AC71" i="8"/>
  <c r="Y71" i="8"/>
  <c r="Y73" i="8"/>
  <c r="AC73" i="8"/>
  <c r="X73" i="8"/>
  <c r="Y77" i="8"/>
  <c r="X77" i="8"/>
  <c r="AC77" i="8"/>
  <c r="Y171" i="8"/>
  <c r="AC171" i="8"/>
  <c r="X171" i="8"/>
  <c r="X142" i="8"/>
  <c r="AC142" i="8"/>
  <c r="Y142" i="8"/>
  <c r="Y81" i="8"/>
  <c r="AC81" i="8"/>
  <c r="X81" i="8"/>
  <c r="Y76" i="8"/>
  <c r="AC76" i="8"/>
  <c r="X76" i="8"/>
  <c r="AC79" i="8"/>
  <c r="Y79" i="8"/>
  <c r="X79" i="8"/>
  <c r="Q133" i="4"/>
  <c r="R133" i="4" s="1"/>
  <c r="S133" i="4" s="1"/>
  <c r="T133" i="4" s="1"/>
  <c r="J171" i="12"/>
  <c r="AC144" i="8"/>
  <c r="X144" i="8"/>
  <c r="Y144" i="8"/>
  <c r="W170" i="8"/>
  <c r="AB170" i="8" s="1"/>
  <c r="W65" i="8"/>
  <c r="AB65" i="8" s="1"/>
  <c r="W47" i="8"/>
  <c r="AB47" i="8" s="1"/>
  <c r="W157" i="8"/>
  <c r="AB157" i="8" s="1"/>
  <c r="W159" i="8"/>
  <c r="AB159" i="8" s="1"/>
  <c r="W146" i="8"/>
  <c r="AB146" i="8" s="1"/>
  <c r="W95" i="8"/>
  <c r="S105" i="8"/>
  <c r="W145" i="8"/>
  <c r="AB145" i="8" s="1"/>
  <c r="W97" i="8"/>
  <c r="AB97" i="8" s="1"/>
  <c r="W153" i="8"/>
  <c r="AB153" i="8" s="1"/>
  <c r="U84" i="8"/>
  <c r="W42" i="8"/>
  <c r="S84" i="8"/>
  <c r="W103" i="8"/>
  <c r="AB103" i="8" s="1"/>
  <c r="W45" i="8"/>
  <c r="AB45" i="8" s="1"/>
  <c r="W46" i="8"/>
  <c r="AB46" i="8" s="1"/>
  <c r="W163" i="8"/>
  <c r="AB163" i="8" s="1"/>
  <c r="W56" i="8"/>
  <c r="AB56" i="8" s="1"/>
  <c r="W164" i="8"/>
  <c r="AB164" i="8" s="1"/>
  <c r="W62" i="8"/>
  <c r="AB62" i="8" s="1"/>
  <c r="W64" i="8"/>
  <c r="AB64" i="8" s="1"/>
  <c r="W71" i="8"/>
  <c r="AB71" i="8" s="1"/>
  <c r="W73" i="8"/>
  <c r="AB73" i="8" s="1"/>
  <c r="W77" i="8"/>
  <c r="AB77" i="8" s="1"/>
  <c r="W171" i="8"/>
  <c r="AB171" i="8" s="1"/>
  <c r="U172" i="8"/>
  <c r="S172" i="8"/>
  <c r="W142" i="8"/>
  <c r="W81" i="8"/>
  <c r="AB81" i="8" s="1"/>
  <c r="W76" i="8"/>
  <c r="AB76" i="8" s="1"/>
  <c r="W79" i="8"/>
  <c r="AB79" i="8" s="1"/>
  <c r="Q102" i="4"/>
  <c r="R102" i="4" s="1"/>
  <c r="S102" i="4" s="1"/>
  <c r="T102" i="4" s="1"/>
  <c r="S173" i="8" l="1"/>
  <c r="X172" i="8"/>
  <c r="T172" i="8" s="1"/>
  <c r="V172" i="8" s="1"/>
  <c r="AC172" i="8" s="1"/>
  <c r="X84" i="8"/>
  <c r="T84" i="8" s="1"/>
  <c r="V84" i="8" s="1"/>
  <c r="W172" i="8"/>
  <c r="AB142" i="8"/>
  <c r="U173" i="8"/>
  <c r="W84" i="8"/>
  <c r="AB42" i="8"/>
  <c r="AB95" i="8"/>
  <c r="W105" i="8"/>
  <c r="AB105" i="8" s="1"/>
  <c r="J172" i="12"/>
  <c r="Y173" i="8"/>
  <c r="T173" i="8" s="1"/>
  <c r="X105" i="8"/>
  <c r="T105" i="8" s="1"/>
  <c r="V105" i="8" s="1"/>
  <c r="AC105" i="8" s="1"/>
  <c r="W173" i="8" l="1"/>
  <c r="AB173" i="8" s="1"/>
  <c r="AB172" i="8"/>
  <c r="X173" i="8"/>
  <c r="V173" i="8"/>
  <c r="AC173" i="8" s="1"/>
  <c r="R11" i="12" l="1"/>
  <c r="R130" i="12"/>
  <c r="T138" i="12"/>
  <c r="S15" i="12"/>
  <c r="R31" i="12"/>
  <c r="S93" i="12"/>
  <c r="S106" i="12"/>
  <c r="R84" i="12"/>
  <c r="R152" i="12"/>
  <c r="R151" i="12"/>
  <c r="T53" i="12"/>
  <c r="T23" i="12"/>
  <c r="R73" i="12"/>
  <c r="R95" i="12"/>
  <c r="T110" i="12"/>
  <c r="R69" i="12"/>
  <c r="T167" i="12"/>
  <c r="R140" i="12"/>
  <c r="R36" i="12"/>
  <c r="T137" i="12"/>
  <c r="Q40" i="12"/>
  <c r="P61" i="12"/>
  <c r="O86" i="12"/>
  <c r="T58" i="12"/>
  <c r="T16" i="12"/>
  <c r="T159" i="12"/>
  <c r="T30" i="12"/>
  <c r="T65" i="12"/>
  <c r="Q161" i="12"/>
  <c r="R128" i="12"/>
  <c r="R37" i="12"/>
  <c r="R85" i="12"/>
  <c r="R98" i="12"/>
  <c r="R22" i="12"/>
  <c r="R162" i="12"/>
  <c r="R77" i="12"/>
  <c r="R16" i="12"/>
  <c r="R139" i="12"/>
  <c r="R48" i="12"/>
  <c r="O162" i="12"/>
  <c r="T100" i="12"/>
  <c r="Q10" i="12"/>
  <c r="Q67" i="12"/>
  <c r="Q120" i="12"/>
  <c r="Q82" i="12"/>
  <c r="Q29" i="12"/>
  <c r="Q46" i="12"/>
  <c r="Q89" i="12"/>
  <c r="Q129" i="12"/>
  <c r="Q116" i="12"/>
  <c r="Q163" i="12"/>
  <c r="Q24" i="12"/>
  <c r="Q25" i="12"/>
  <c r="Q75" i="12"/>
  <c r="Q27" i="12"/>
  <c r="Q71" i="12"/>
  <c r="Q131" i="12"/>
  <c r="Q134" i="12"/>
  <c r="Q125" i="12"/>
  <c r="Q132" i="12"/>
  <c r="Q107" i="12"/>
  <c r="Q154" i="12"/>
  <c r="Q144" i="12"/>
  <c r="P10" i="12"/>
  <c r="P67" i="12"/>
  <c r="P28" i="12"/>
  <c r="P79" i="12"/>
  <c r="P120" i="12"/>
  <c r="P8" i="12"/>
  <c r="P82" i="12"/>
  <c r="P46" i="12"/>
  <c r="P34" i="12"/>
  <c r="P89" i="12"/>
  <c r="P129" i="12"/>
  <c r="P24" i="12"/>
  <c r="P25" i="12"/>
  <c r="P75" i="12"/>
  <c r="P56" i="12"/>
  <c r="P66" i="12"/>
  <c r="P71" i="12"/>
  <c r="P131" i="12"/>
  <c r="P134" i="12"/>
  <c r="P126" i="12"/>
  <c r="P125" i="12"/>
  <c r="P132" i="12"/>
  <c r="P41" i="12"/>
  <c r="P154" i="12"/>
  <c r="R10" i="12"/>
  <c r="R82" i="12"/>
  <c r="R89" i="12"/>
  <c r="R24" i="12"/>
  <c r="R27" i="12"/>
  <c r="R20" i="12"/>
  <c r="R67" i="12"/>
  <c r="R94" i="12"/>
  <c r="R79" i="12"/>
  <c r="R120" i="12"/>
  <c r="R46" i="12"/>
  <c r="R150" i="12"/>
  <c r="R129" i="12"/>
  <c r="R116" i="12"/>
  <c r="R123" i="12"/>
  <c r="R25" i="12"/>
  <c r="R75" i="12"/>
  <c r="R66" i="12"/>
  <c r="R131" i="12"/>
  <c r="R134" i="12"/>
  <c r="R142" i="12"/>
  <c r="R126" i="12"/>
  <c r="R18" i="12"/>
  <c r="R132" i="12"/>
  <c r="R100" i="12"/>
  <c r="R107" i="12"/>
  <c r="R144" i="12"/>
  <c r="O129" i="12"/>
  <c r="O105" i="12"/>
  <c r="O124" i="12"/>
  <c r="O96" i="12"/>
  <c r="O128" i="12"/>
  <c r="O169" i="12"/>
  <c r="O155" i="12"/>
  <c r="O91" i="12"/>
  <c r="O130" i="12"/>
  <c r="O138" i="12"/>
  <c r="O135" i="12"/>
  <c r="O150" i="12"/>
  <c r="O152" i="12"/>
  <c r="O156" i="12"/>
  <c r="O110" i="12"/>
  <c r="O137" i="12"/>
  <c r="R21" i="12"/>
  <c r="R65" i="12"/>
  <c r="R136" i="12"/>
  <c r="R117" i="12"/>
  <c r="R166" i="12"/>
  <c r="R19" i="12"/>
  <c r="R56" i="12"/>
  <c r="R26" i="12"/>
  <c r="R6" i="12"/>
  <c r="R163" i="12"/>
  <c r="R101" i="12"/>
  <c r="R115" i="12"/>
  <c r="R34" i="12"/>
  <c r="R86" i="12"/>
  <c r="R9" i="12"/>
  <c r="R88" i="12"/>
  <c r="R167" i="12"/>
  <c r="R157" i="12"/>
  <c r="R74" i="12"/>
  <c r="R78" i="12"/>
  <c r="R7" i="12"/>
  <c r="R80" i="12"/>
  <c r="R146" i="12"/>
  <c r="R60" i="12"/>
  <c r="R149" i="12"/>
  <c r="O111" i="12"/>
  <c r="O159" i="12"/>
  <c r="O139" i="12"/>
  <c r="O161" i="12"/>
  <c r="O140" i="12"/>
  <c r="O167" i="12"/>
  <c r="O164" i="12"/>
  <c r="O157" i="12"/>
  <c r="O123" i="12"/>
  <c r="T50" i="12"/>
  <c r="S50" i="12"/>
  <c r="R50" i="12"/>
  <c r="Q50" i="12"/>
  <c r="T47" i="12"/>
  <c r="P50" i="12"/>
  <c r="Q47" i="12"/>
  <c r="P121" i="12"/>
  <c r="Q153" i="12"/>
  <c r="Q108" i="12"/>
  <c r="R99" i="12"/>
  <c r="P147" i="12"/>
  <c r="R49" i="12"/>
  <c r="Q51" i="12"/>
  <c r="S121" i="12"/>
  <c r="S72" i="12"/>
  <c r="S153" i="12"/>
  <c r="S143" i="12"/>
  <c r="S148" i="12"/>
  <c r="S38" i="12"/>
  <c r="S108" i="12"/>
  <c r="S99" i="12"/>
  <c r="S160" i="12"/>
  <c r="S145" i="12"/>
  <c r="S64" i="12"/>
  <c r="S49" i="12"/>
  <c r="S76" i="12"/>
  <c r="S158" i="12"/>
  <c r="S124" i="12"/>
  <c r="S35" i="12"/>
  <c r="S51" i="12"/>
  <c r="S169" i="12"/>
  <c r="S165" i="12"/>
  <c r="T119" i="12"/>
  <c r="S119" i="12"/>
  <c r="Q4" i="12"/>
  <c r="P4" i="12"/>
  <c r="Q121" i="12"/>
  <c r="P92" i="12"/>
  <c r="P72" i="12"/>
  <c r="P153" i="12"/>
  <c r="P143" i="12"/>
  <c r="Q148" i="12"/>
  <c r="P38" i="12"/>
  <c r="P108" i="12"/>
  <c r="P109" i="12"/>
  <c r="P99" i="12"/>
  <c r="P160" i="12"/>
  <c r="P145" i="12"/>
  <c r="P64" i="12"/>
  <c r="P49" i="12"/>
  <c r="Q76" i="12"/>
  <c r="P76" i="12"/>
  <c r="P158" i="12"/>
  <c r="Q124" i="12"/>
  <c r="P124" i="12"/>
  <c r="Q44" i="12"/>
  <c r="P44" i="12"/>
  <c r="Q35" i="12"/>
  <c r="P35" i="12"/>
  <c r="P51" i="12"/>
  <c r="Q169" i="12"/>
  <c r="Q165" i="12"/>
  <c r="P165" i="12"/>
  <c r="Q119" i="12"/>
  <c r="P119" i="12"/>
  <c r="R4" i="12"/>
  <c r="R92" i="12"/>
  <c r="R153" i="12"/>
  <c r="R143" i="12"/>
  <c r="R148" i="12"/>
  <c r="R38" i="12"/>
  <c r="R109" i="12"/>
  <c r="R147" i="12"/>
  <c r="R64" i="12"/>
  <c r="R76" i="12"/>
  <c r="R158" i="12"/>
  <c r="R44" i="12"/>
  <c r="R35" i="12"/>
  <c r="R51" i="12"/>
  <c r="R165" i="12"/>
  <c r="R119" i="12"/>
  <c r="R111" i="12"/>
  <c r="R8" i="12"/>
  <c r="R23" i="12"/>
  <c r="R97" i="12"/>
  <c r="R170" i="12"/>
  <c r="R164" i="12"/>
  <c r="O121" i="12"/>
  <c r="O92" i="12"/>
  <c r="O133" i="12"/>
  <c r="O153" i="12"/>
  <c r="O108" i="12"/>
  <c r="O109" i="12"/>
  <c r="O99" i="12"/>
  <c r="O160" i="12"/>
  <c r="O147" i="12"/>
  <c r="O145" i="12"/>
  <c r="O112" i="12"/>
  <c r="O158" i="12"/>
  <c r="O85" i="12"/>
  <c r="O119" i="12"/>
  <c r="O151" i="12"/>
  <c r="O142" i="12"/>
  <c r="O166" i="12"/>
  <c r="O149" i="12"/>
  <c r="O146" i="12"/>
  <c r="O113" i="12"/>
  <c r="O87" i="12"/>
  <c r="O168" i="12"/>
  <c r="O127" i="12"/>
  <c r="O122" i="12"/>
  <c r="O90" i="12"/>
  <c r="O114" i="12"/>
  <c r="R91" i="12"/>
  <c r="O98" i="12"/>
  <c r="R39" i="12"/>
  <c r="R63" i="12"/>
  <c r="R71" i="12"/>
  <c r="R59" i="12"/>
  <c r="O100" i="12"/>
  <c r="O95" i="12"/>
  <c r="O102" i="12"/>
  <c r="O106" i="12"/>
  <c r="R42" i="12"/>
  <c r="R32" i="12"/>
  <c r="S70" i="12"/>
  <c r="R12" i="12"/>
  <c r="R90" i="12"/>
  <c r="R133" i="12"/>
  <c r="R14" i="12"/>
  <c r="R114" i="12"/>
  <c r="R17" i="12"/>
  <c r="Q70" i="12"/>
  <c r="Q12" i="12"/>
  <c r="Q17" i="12"/>
  <c r="T42" i="12"/>
  <c r="T87" i="12"/>
  <c r="T90" i="12"/>
  <c r="T133" i="12"/>
  <c r="T14" i="12"/>
  <c r="T114" i="12"/>
  <c r="T17" i="12"/>
  <c r="S87" i="12"/>
  <c r="S12" i="12"/>
  <c r="S90" i="12"/>
  <c r="S14" i="12"/>
  <c r="S114" i="12"/>
  <c r="S155" i="12"/>
  <c r="Q37" i="12"/>
  <c r="T48" i="12"/>
  <c r="T61" i="12"/>
  <c r="T139" i="12"/>
  <c r="T40" i="12"/>
  <c r="T77" i="12"/>
  <c r="T33" i="12"/>
  <c r="T136" i="12"/>
  <c r="T21" i="12"/>
  <c r="T162" i="12"/>
  <c r="T13" i="12"/>
  <c r="T22" i="12"/>
  <c r="T91" i="12"/>
  <c r="T81" i="12"/>
  <c r="T111" i="12"/>
  <c r="T98" i="12"/>
  <c r="Q48" i="12"/>
  <c r="P30" i="12"/>
  <c r="Q30" i="12"/>
  <c r="P139" i="12"/>
  <c r="P77" i="12"/>
  <c r="Q77" i="12"/>
  <c r="P136" i="12"/>
  <c r="Q136" i="12"/>
  <c r="P162" i="12"/>
  <c r="Q162" i="12"/>
  <c r="P22" i="12"/>
  <c r="P81" i="12"/>
  <c r="Q81" i="12"/>
  <c r="Q98" i="12"/>
  <c r="T115" i="12"/>
  <c r="T7" i="12"/>
  <c r="T29" i="12"/>
  <c r="T28" i="12"/>
  <c r="T20" i="12"/>
  <c r="S88" i="12"/>
  <c r="S164" i="12"/>
  <c r="S41" i="12"/>
  <c r="S170" i="12"/>
  <c r="S97" i="12"/>
  <c r="S71" i="12"/>
  <c r="S56" i="12"/>
  <c r="S26" i="12"/>
  <c r="S6" i="12"/>
  <c r="S163" i="12"/>
  <c r="S101" i="12"/>
  <c r="S115" i="12"/>
  <c r="S55" i="12"/>
  <c r="S34" i="12"/>
  <c r="S86" i="12"/>
  <c r="S8" i="12"/>
  <c r="S59" i="12"/>
  <c r="S28" i="12"/>
  <c r="S9" i="12"/>
  <c r="Q170" i="12"/>
  <c r="P107" i="12"/>
  <c r="P116" i="12"/>
  <c r="P101" i="12"/>
  <c r="R161" i="12"/>
  <c r="R125" i="12"/>
  <c r="R68" i="12"/>
  <c r="R118" i="12"/>
  <c r="R106" i="12"/>
  <c r="R29" i="12"/>
  <c r="S118" i="12"/>
  <c r="S5" i="12"/>
  <c r="S157" i="12"/>
  <c r="S89" i="12"/>
  <c r="S46" i="12"/>
  <c r="S80" i="12"/>
  <c r="S120" i="12"/>
  <c r="S146" i="12"/>
  <c r="S67" i="12"/>
  <c r="S10" i="12"/>
  <c r="S61" i="12"/>
  <c r="S30" i="12"/>
  <c r="S77" i="12"/>
  <c r="P102" i="12"/>
  <c r="P156" i="12"/>
  <c r="P5" i="12"/>
  <c r="P157" i="12"/>
  <c r="P152" i="12"/>
  <c r="P106" i="12"/>
  <c r="P78" i="12"/>
  <c r="P135" i="12"/>
  <c r="P94" i="12"/>
  <c r="P20" i="12"/>
  <c r="P16" i="12"/>
  <c r="T149" i="12"/>
  <c r="T117" i="12"/>
  <c r="T18" i="12"/>
  <c r="T166" i="12"/>
  <c r="T142" i="12"/>
  <c r="T19" i="12"/>
  <c r="T54" i="12"/>
  <c r="T73" i="12"/>
  <c r="T24" i="12"/>
  <c r="T123" i="12"/>
  <c r="T116" i="12"/>
  <c r="T74" i="12"/>
  <c r="T129" i="12"/>
  <c r="T150" i="12"/>
  <c r="T55" i="12"/>
  <c r="T93" i="12"/>
  <c r="T34" i="12"/>
  <c r="T86" i="12"/>
  <c r="T8" i="12"/>
  <c r="T146" i="12"/>
  <c r="T59" i="12"/>
  <c r="T130" i="12"/>
  <c r="T9" i="12"/>
  <c r="S68" i="12"/>
  <c r="Q123" i="12"/>
  <c r="Q74" i="12"/>
  <c r="Q150" i="12"/>
  <c r="Q78" i="12"/>
  <c r="Q93" i="12"/>
  <c r="Q135" i="12"/>
  <c r="Q7" i="12"/>
  <c r="Q31" i="12"/>
  <c r="Q15" i="12"/>
  <c r="Q80" i="12"/>
  <c r="Q138" i="12"/>
  <c r="Q146" i="12"/>
  <c r="Q130" i="12"/>
  <c r="Q94" i="12"/>
  <c r="Q60" i="12"/>
  <c r="Q11" i="12"/>
  <c r="Q20" i="12"/>
  <c r="Q16" i="12"/>
  <c r="Q13" i="12"/>
  <c r="Q22" i="12"/>
  <c r="Q111" i="12"/>
  <c r="R54" i="12"/>
  <c r="R55" i="12"/>
  <c r="P144" i="12"/>
  <c r="S144" i="12"/>
  <c r="T144" i="12"/>
  <c r="P149" i="12"/>
  <c r="Q149" i="12"/>
  <c r="S149" i="12"/>
  <c r="S154" i="12"/>
  <c r="T154" i="12"/>
  <c r="P36" i="12"/>
  <c r="P117" i="12"/>
  <c r="Q117" i="12"/>
  <c r="S117" i="12"/>
  <c r="S107" i="12"/>
  <c r="T107" i="12"/>
  <c r="P100" i="12"/>
  <c r="Q100" i="12"/>
  <c r="S100" i="12"/>
  <c r="T41" i="12"/>
  <c r="S132" i="12"/>
  <c r="T132" i="12"/>
  <c r="P140" i="12"/>
  <c r="P18" i="12"/>
  <c r="Q18" i="12"/>
  <c r="S18" i="12"/>
  <c r="T118" i="12"/>
  <c r="S125" i="12"/>
  <c r="T125" i="12"/>
  <c r="P166" i="12"/>
  <c r="Q166" i="12"/>
  <c r="S166" i="12"/>
  <c r="S63" i="12"/>
  <c r="Q126" i="12"/>
  <c r="S126" i="12"/>
  <c r="T126" i="12"/>
  <c r="P69" i="12"/>
  <c r="P142" i="12"/>
  <c r="Q142" i="12"/>
  <c r="S142" i="12"/>
  <c r="S134" i="12"/>
  <c r="T134" i="12"/>
  <c r="P19" i="12"/>
  <c r="Q19" i="12"/>
  <c r="S19" i="12"/>
  <c r="T97" i="12"/>
  <c r="S131" i="12"/>
  <c r="T131" i="12"/>
  <c r="P95" i="12"/>
  <c r="P54" i="12"/>
  <c r="Q54" i="12"/>
  <c r="S54" i="12"/>
  <c r="T71" i="12"/>
  <c r="P65" i="12"/>
  <c r="Q65" i="12"/>
  <c r="S65" i="12"/>
  <c r="P73" i="12"/>
  <c r="Q73" i="12"/>
  <c r="S73" i="12"/>
  <c r="S102" i="12"/>
  <c r="S103" i="12"/>
  <c r="T103" i="12"/>
  <c r="P23" i="12"/>
  <c r="Q23" i="12"/>
  <c r="Q156" i="12"/>
  <c r="T56" i="12"/>
  <c r="P53" i="12"/>
  <c r="Q53" i="12"/>
  <c r="T5" i="12"/>
  <c r="T26" i="12"/>
  <c r="P151" i="12"/>
  <c r="Q151" i="12"/>
  <c r="S151" i="12"/>
  <c r="Q157" i="12"/>
  <c r="T157" i="12"/>
  <c r="P161" i="12"/>
  <c r="S161" i="12"/>
  <c r="T161" i="12"/>
  <c r="S24" i="12"/>
  <c r="S152" i="12"/>
  <c r="P123" i="12"/>
  <c r="S123" i="12"/>
  <c r="S116" i="12"/>
  <c r="P74" i="12"/>
  <c r="S74" i="12"/>
  <c r="S129" i="12"/>
  <c r="Q106" i="12"/>
  <c r="P150" i="12"/>
  <c r="S150" i="12"/>
  <c r="T89" i="12"/>
  <c r="P93" i="12"/>
  <c r="T46" i="12"/>
  <c r="P31" i="12"/>
  <c r="S29" i="12"/>
  <c r="S82" i="12"/>
  <c r="P15" i="12"/>
  <c r="P80" i="12"/>
  <c r="P138" i="12"/>
  <c r="P130" i="12"/>
  <c r="T67" i="12"/>
  <c r="P60" i="12"/>
  <c r="T10" i="12"/>
  <c r="P11" i="12"/>
  <c r="S20" i="12"/>
  <c r="P48" i="12"/>
  <c r="S48" i="12"/>
  <c r="P159" i="12"/>
  <c r="Q159" i="12"/>
  <c r="S159" i="12"/>
  <c r="S139" i="12"/>
  <c r="S40" i="12"/>
  <c r="S16" i="12"/>
  <c r="P58" i="12"/>
  <c r="Q58" i="12"/>
  <c r="S58" i="12"/>
  <c r="P33" i="12"/>
  <c r="S33" i="12"/>
  <c r="S136" i="12"/>
  <c r="P21" i="12"/>
  <c r="Q21" i="12"/>
  <c r="S21" i="12"/>
  <c r="S162" i="12"/>
  <c r="S13" i="12"/>
  <c r="P91" i="12"/>
  <c r="Q91" i="12"/>
  <c r="S91" i="12"/>
  <c r="S81" i="12"/>
  <c r="P111" i="12"/>
  <c r="S111" i="12"/>
  <c r="S98" i="12"/>
  <c r="P85" i="12"/>
  <c r="Q85" i="12"/>
  <c r="S85" i="12"/>
  <c r="T85" i="12"/>
  <c r="T165" i="12"/>
  <c r="P155" i="12"/>
  <c r="Q155" i="12"/>
  <c r="R155" i="12"/>
  <c r="T155" i="12"/>
  <c r="P37" i="12"/>
  <c r="S37" i="12"/>
  <c r="T37" i="12"/>
  <c r="T51" i="12"/>
  <c r="P128" i="12"/>
  <c r="Q128" i="12"/>
  <c r="S128" i="12"/>
  <c r="T128" i="12"/>
  <c r="S44" i="12"/>
  <c r="T44" i="12"/>
  <c r="P96" i="12"/>
  <c r="Q96" i="12"/>
  <c r="R96" i="12"/>
  <c r="S96" i="12"/>
  <c r="T96" i="12"/>
  <c r="R124" i="12"/>
  <c r="T124" i="12"/>
  <c r="T158" i="12"/>
  <c r="P105" i="12"/>
  <c r="Q105" i="12"/>
  <c r="R105" i="12"/>
  <c r="S105" i="12"/>
  <c r="T105" i="12"/>
  <c r="T76" i="12"/>
  <c r="Q42" i="12"/>
  <c r="T49" i="12"/>
  <c r="P112" i="12"/>
  <c r="Q112" i="12"/>
  <c r="R112" i="12"/>
  <c r="S112" i="12"/>
  <c r="T112" i="12"/>
  <c r="T64" i="12"/>
  <c r="P113" i="12"/>
  <c r="Q113" i="12"/>
  <c r="R113" i="12"/>
  <c r="S113" i="12"/>
  <c r="T113" i="12"/>
  <c r="R145" i="12"/>
  <c r="T145" i="12"/>
  <c r="R87" i="12"/>
  <c r="Q147" i="12"/>
  <c r="S147" i="12"/>
  <c r="T147" i="12"/>
  <c r="P168" i="12"/>
  <c r="Q168" i="12"/>
  <c r="R168" i="12"/>
  <c r="S168" i="12"/>
  <c r="T168" i="12"/>
  <c r="Q160" i="12"/>
  <c r="R160" i="12"/>
  <c r="T160" i="12"/>
  <c r="T99" i="12"/>
  <c r="P52" i="12"/>
  <c r="Q52" i="12"/>
  <c r="R52" i="12"/>
  <c r="S52" i="12"/>
  <c r="T52" i="12"/>
  <c r="S109" i="12"/>
  <c r="T109" i="12"/>
  <c r="R70" i="12"/>
  <c r="R108" i="12"/>
  <c r="T108" i="12"/>
  <c r="P127" i="12"/>
  <c r="Q127" i="12"/>
  <c r="R127" i="12"/>
  <c r="S127" i="12"/>
  <c r="T127" i="12"/>
  <c r="P62" i="12"/>
  <c r="Q62" i="12"/>
  <c r="R62" i="12"/>
  <c r="S62" i="12"/>
  <c r="T62" i="12"/>
  <c r="T38" i="12"/>
  <c r="P148" i="12"/>
  <c r="T148" i="12"/>
  <c r="P57" i="12"/>
  <c r="Q57" i="12"/>
  <c r="R57" i="12"/>
  <c r="S57" i="12"/>
  <c r="T57" i="12"/>
  <c r="Q143" i="12"/>
  <c r="T143" i="12"/>
  <c r="T153" i="12"/>
  <c r="P122" i="12"/>
  <c r="Q122" i="12"/>
  <c r="R122" i="12"/>
  <c r="S122" i="12"/>
  <c r="T122" i="12"/>
  <c r="R72" i="12"/>
  <c r="T72" i="12"/>
  <c r="Q133" i="12"/>
  <c r="S92" i="12"/>
  <c r="T92" i="12"/>
  <c r="P141" i="12"/>
  <c r="Q141" i="12"/>
  <c r="R141" i="12"/>
  <c r="S141" i="12"/>
  <c r="T141" i="12"/>
  <c r="R121" i="12"/>
  <c r="T121" i="12"/>
  <c r="S4" i="12"/>
  <c r="T4" i="12"/>
  <c r="P45" i="12"/>
  <c r="Q45" i="12"/>
  <c r="R45" i="12"/>
  <c r="S45" i="12"/>
  <c r="T45" i="12"/>
  <c r="P43" i="12"/>
  <c r="Q43" i="12"/>
  <c r="R43" i="12"/>
  <c r="S43" i="12"/>
  <c r="T43" i="12"/>
  <c r="P47" i="12"/>
  <c r="R47" i="12"/>
  <c r="S47" i="12"/>
  <c r="P68" i="12"/>
  <c r="Q68" i="12"/>
  <c r="T68" i="12"/>
  <c r="T79" i="12"/>
  <c r="T78" i="12"/>
  <c r="T101" i="12"/>
  <c r="T6" i="12"/>
  <c r="R156" i="12"/>
  <c r="T156" i="12"/>
  <c r="T66" i="12"/>
  <c r="S66" i="12"/>
  <c r="R102" i="12"/>
  <c r="T102" i="12"/>
  <c r="S69" i="12"/>
  <c r="T94" i="12"/>
  <c r="T82" i="12"/>
  <c r="T135" i="12"/>
  <c r="S135" i="12"/>
  <c r="T152" i="12"/>
  <c r="T25" i="12"/>
  <c r="T75" i="12"/>
  <c r="T27" i="12"/>
  <c r="S27" i="12"/>
  <c r="T170" i="12"/>
  <c r="T63" i="12"/>
  <c r="T39" i="12"/>
  <c r="T164" i="12"/>
  <c r="T88" i="12"/>
  <c r="S22" i="12"/>
  <c r="S60" i="12"/>
  <c r="S94" i="12"/>
  <c r="S79" i="12"/>
  <c r="T120" i="12"/>
  <c r="S7" i="12"/>
  <c r="R135" i="12"/>
  <c r="S78" i="12"/>
  <c r="T84" i="12"/>
  <c r="S25" i="12"/>
  <c r="R5" i="12"/>
  <c r="S75" i="12"/>
  <c r="S156" i="12"/>
  <c r="S39" i="12"/>
  <c r="T60" i="12"/>
  <c r="T80" i="12"/>
  <c r="T163" i="12"/>
  <c r="Q139" i="12"/>
  <c r="Q79" i="12"/>
  <c r="Q84" i="12"/>
  <c r="Q66" i="12"/>
  <c r="Q95" i="12"/>
  <c r="Q110" i="12"/>
  <c r="Q69" i="12"/>
  <c r="Q167" i="12"/>
  <c r="Q140" i="12"/>
  <c r="Q39" i="12"/>
  <c r="Q36" i="12"/>
  <c r="Q137" i="12"/>
  <c r="P98" i="12"/>
  <c r="P146" i="12"/>
  <c r="P7" i="12"/>
  <c r="P84" i="12"/>
  <c r="Q152" i="12"/>
  <c r="Q5" i="12"/>
  <c r="Q102" i="12"/>
  <c r="P27" i="12"/>
  <c r="P110" i="12"/>
  <c r="P167" i="12"/>
  <c r="P39" i="12"/>
  <c r="P137" i="12"/>
  <c r="S133" i="12"/>
  <c r="T12" i="12"/>
  <c r="S32" i="12"/>
  <c r="S17" i="12"/>
  <c r="T70" i="12"/>
  <c r="S42" i="12"/>
  <c r="T32" i="12"/>
  <c r="T35" i="12"/>
  <c r="T169" i="12"/>
  <c r="Q114" i="12"/>
  <c r="Q90" i="12"/>
  <c r="Q87" i="12"/>
  <c r="Q14" i="12"/>
  <c r="Q32" i="12"/>
  <c r="P17" i="12"/>
  <c r="P114" i="12"/>
  <c r="P14" i="12"/>
  <c r="P133" i="12"/>
  <c r="P90" i="12"/>
  <c r="P12" i="12"/>
  <c r="P70" i="12"/>
  <c r="P87" i="12"/>
  <c r="P32" i="12"/>
  <c r="P42" i="12"/>
  <c r="P169" i="12"/>
  <c r="Q145" i="12"/>
  <c r="Q49" i="12"/>
  <c r="Q158" i="12"/>
  <c r="O148" i="12"/>
  <c r="Q92" i="12"/>
  <c r="Q38" i="12"/>
  <c r="Q109" i="12"/>
  <c r="Q99" i="12"/>
  <c r="Q72" i="12"/>
  <c r="R30" i="12"/>
  <c r="R81" i="12"/>
  <c r="R159" i="12"/>
  <c r="R61" i="12"/>
  <c r="R40" i="12"/>
  <c r="R58" i="12"/>
  <c r="R13" i="12"/>
  <c r="O84" i="12"/>
  <c r="R169" i="12"/>
  <c r="Q64" i="12"/>
  <c r="O117" i="12"/>
  <c r="O170" i="12"/>
  <c r="O93" i="12"/>
  <c r="O94" i="12"/>
  <c r="O136" i="12"/>
  <c r="O165" i="12"/>
  <c r="O143" i="12"/>
  <c r="O141" i="12"/>
  <c r="R41" i="12"/>
  <c r="R93" i="12"/>
  <c r="R103" i="12"/>
  <c r="R28" i="12"/>
  <c r="R33" i="12"/>
  <c r="R104" i="12" l="1"/>
  <c r="K104" i="12" s="1"/>
  <c r="F83" i="12"/>
  <c r="P88" i="12"/>
  <c r="P164" i="12"/>
  <c r="Q118" i="12"/>
  <c r="P63" i="12"/>
  <c r="P170" i="12"/>
  <c r="Q97" i="12"/>
  <c r="P103" i="12"/>
  <c r="Q56" i="12"/>
  <c r="P26" i="12"/>
  <c r="P163" i="12"/>
  <c r="Q101" i="12"/>
  <c r="P115" i="12"/>
  <c r="Q55" i="12"/>
  <c r="P29" i="12"/>
  <c r="Q8" i="12"/>
  <c r="P9" i="12"/>
  <c r="S140" i="12"/>
  <c r="T106" i="12"/>
  <c r="S36" i="12"/>
  <c r="T140" i="12"/>
  <c r="T69" i="12"/>
  <c r="S130" i="12"/>
  <c r="S53" i="12"/>
  <c r="T11" i="12"/>
  <c r="T151" i="12"/>
  <c r="R138" i="12"/>
  <c r="R53" i="12"/>
  <c r="S110" i="12"/>
  <c r="S137" i="12"/>
  <c r="T36" i="12"/>
  <c r="S167" i="12"/>
  <c r="R110" i="12"/>
  <c r="T95" i="12"/>
  <c r="S11" i="12"/>
  <c r="S23" i="12"/>
  <c r="T15" i="12"/>
  <c r="S84" i="12"/>
  <c r="R15" i="12"/>
  <c r="R137" i="12"/>
  <c r="S95" i="12"/>
  <c r="S138" i="12"/>
  <c r="S31" i="12"/>
  <c r="T31" i="12"/>
  <c r="P13" i="12"/>
  <c r="Q61" i="12"/>
  <c r="Q59" i="12"/>
  <c r="P86" i="12"/>
  <c r="Q164" i="12"/>
  <c r="Q33" i="12"/>
  <c r="P118" i="12"/>
  <c r="P59" i="12"/>
  <c r="P97" i="12"/>
  <c r="Q9" i="12"/>
  <c r="Q86" i="12"/>
  <c r="Q6" i="12"/>
  <c r="Q41" i="12"/>
  <c r="O101" i="12"/>
  <c r="O88" i="12"/>
  <c r="O163" i="12"/>
  <c r="Q63" i="12"/>
  <c r="P40" i="12"/>
  <c r="Q26" i="12"/>
  <c r="Q103" i="12"/>
  <c r="P55" i="12"/>
  <c r="P6" i="12"/>
  <c r="Q28" i="12"/>
  <c r="Q34" i="12"/>
  <c r="O103" i="12"/>
  <c r="O115" i="12"/>
  <c r="O118" i="12"/>
  <c r="O97" i="12"/>
  <c r="Q88" i="12"/>
  <c r="Q115" i="12"/>
  <c r="Q171" i="12" s="1"/>
  <c r="R154" i="12"/>
  <c r="O144" i="12"/>
  <c r="O154" i="12"/>
  <c r="O107" i="12"/>
  <c r="O132" i="12"/>
  <c r="O125" i="12"/>
  <c r="O126" i="12"/>
  <c r="O134" i="12"/>
  <c r="O131" i="12"/>
  <c r="O116" i="12"/>
  <c r="O89" i="12"/>
  <c r="O120" i="12"/>
  <c r="P83" i="12" l="1"/>
  <c r="S104" i="12"/>
  <c r="Q83" i="12"/>
  <c r="P104" i="12"/>
  <c r="G104" i="12" s="1"/>
  <c r="O171" i="12"/>
  <c r="F171" i="12" s="1"/>
  <c r="R171" i="12"/>
  <c r="S171" i="12"/>
  <c r="L171" i="12" s="1"/>
  <c r="T83" i="12"/>
  <c r="M83" i="12" s="1"/>
  <c r="P171" i="12"/>
  <c r="G171" i="12" s="1"/>
  <c r="O104" i="12"/>
  <c r="Q104" i="12"/>
  <c r="H104" i="12" s="1"/>
  <c r="R83" i="12"/>
  <c r="K83" i="12" s="1"/>
  <c r="S83" i="12"/>
  <c r="L83" i="12" s="1"/>
  <c r="T171" i="12"/>
  <c r="M171" i="12" s="1"/>
  <c r="T104" i="12"/>
  <c r="M104" i="12" s="1"/>
  <c r="K171" i="12"/>
  <c r="H171" i="12"/>
  <c r="H83" i="12"/>
  <c r="G83" i="12"/>
  <c r="F104" i="12"/>
  <c r="L104" i="12"/>
  <c r="S172" i="12" l="1"/>
  <c r="L172" i="12" s="1"/>
  <c r="R172" i="12"/>
  <c r="K172" i="12" s="1"/>
  <c r="T172" i="12"/>
  <c r="M172" i="12" s="1"/>
  <c r="Q172" i="12"/>
  <c r="H172" i="12" s="1"/>
  <c r="O172" i="12"/>
  <c r="F172" i="12" s="1"/>
  <c r="P172" i="12"/>
  <c r="G172" i="12" s="1"/>
</calcChain>
</file>

<file path=xl/sharedStrings.xml><?xml version="1.0" encoding="utf-8"?>
<sst xmlns="http://schemas.openxmlformats.org/spreadsheetml/2006/main" count="1839" uniqueCount="627">
  <si>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</si>
  <si>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</si>
  <si>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</si>
  <si>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</si>
  <si>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</si>
  <si>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</si>
  <si>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</si>
  <si>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</si>
  <si>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</si>
  <si>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</si>
  <si>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</si>
  <si>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</si>
  <si>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</si>
  <si>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</si>
  <si>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</si>
  <si>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</si>
  <si>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</si>
  <si>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</si>
  <si>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</si>
  <si>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</si>
  <si>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</si>
  <si>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</si>
  <si>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</si>
  <si>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</si>
  <si>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</si>
  <si>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</si>
  <si>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</si>
  <si>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</si>
  <si>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</si>
  <si>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</si>
  <si>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</si>
  <si>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</si>
  <si>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</si>
  <si>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</si>
  <si>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</si>
  <si>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</si>
  <si>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</si>
  <si>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</si>
  <si>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</si>
  <si>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</si>
  <si>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</si>
  <si>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</si>
  <si>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</si>
  <si>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</si>
  <si>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</si>
  <si>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</si>
  <si>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</si>
  <si>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</si>
  <si>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</si>
  <si>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</si>
  <si>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</si>
  <si>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</si>
  <si>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</si>
  <si>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</si>
  <si>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</si>
  <si>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</si>
  <si>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</si>
  <si>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</si>
  <si>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</si>
  <si>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</si>
  <si>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</si>
  <si>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</si>
  <si>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</si>
  <si>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</si>
  <si>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</si>
  <si>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</si>
  <si>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</si>
  <si>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</si>
  <si>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</si>
  <si>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</si>
  <si>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</si>
  <si>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</si>
  <si>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</si>
  <si>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</si>
  <si>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</si>
  <si>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</si>
  <si>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</si>
  <si>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</si>
  <si>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</si>
  <si>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</si>
  <si>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</si>
  <si>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</si>
  <si>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</si>
  <si>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</si>
  <si>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</si>
  <si>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</si>
  <si>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</si>
  <si>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</si>
  <si>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</si>
  <si>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</si>
  <si>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</si>
  <si>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</si>
  <si>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</si>
  <si>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</si>
  <si>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</si>
  <si>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</si>
  <si>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</si>
  <si>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</si>
  <si>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</si>
  <si>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</si>
  <si>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</si>
  <si>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</si>
  <si>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</si>
  <si>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</si>
  <si>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</si>
  <si>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</si>
  <si>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</si>
  <si>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</si>
  <si>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</si>
  <si>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</si>
  <si>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</si>
  <si>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</si>
  <si>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</si>
  <si>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</si>
  <si>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</si>
  <si>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</si>
  <si>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</si>
  <si>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</si>
  <si>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</si>
  <si>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</si>
  <si>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</si>
  <si>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</si>
  <si>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</si>
  <si>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</si>
  <si>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</si>
  <si>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</si>
  <si>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</si>
  <si>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</si>
  <si>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</si>
  <si>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</si>
  <si>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</si>
  <si>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</si>
  <si>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</si>
  <si>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</si>
  <si>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</si>
  <si>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</si>
  <si>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</si>
  <si>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</si>
  <si>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</si>
  <si>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</si>
  <si>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</si>
  <si>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</si>
  <si>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</si>
  <si>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</si>
  <si>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</si>
  <si>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</si>
  <si>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</si>
  <si>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</si>
  <si>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</si>
  <si>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</si>
  <si>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</si>
  <si>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</si>
  <si>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</si>
  <si>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</si>
  <si>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</si>
  <si>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</si>
  <si>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</si>
  <si>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</si>
  <si>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</si>
  <si>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</si>
  <si>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</si>
  <si>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</si>
  <si>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</si>
  <si>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</si>
  <si>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</si>
  <si>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</si>
  <si>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</si>
  <si>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</si>
  <si>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</si>
  <si>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</si>
  <si>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</si>
  <si>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</si>
  <si>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</si>
  <si>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</si>
  <si>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</si>
  <si>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</si>
  <si>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</si>
  <si>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</si>
  <si>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</si>
  <si>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</si>
  <si>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</si>
  <si>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</si>
  <si>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</si>
  <si>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</si>
  <si>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</si>
  <si>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</si>
  <si>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</si>
  <si>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</si>
  <si>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</si>
  <si>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</si>
  <si>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</si>
  <si>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</si>
  <si>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</si>
  <si>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</si>
  <si>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</si>
  <si>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</si>
  <si>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</si>
  <si>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</si>
  <si>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</si>
  <si>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</si>
  <si>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</si>
  <si>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</si>
  <si>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</si>
  <si>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</si>
  <si>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</si>
  <si>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</si>
  <si>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</si>
  <si>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</si>
  <si>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</si>
  <si>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</si>
  <si>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</si>
  <si>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</si>
  <si>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</si>
  <si>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</si>
  <si>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</si>
  <si>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</si>
  <si>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</si>
  <si>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</si>
  <si>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</si>
  <si>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</si>
  <si>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</si>
  <si>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</si>
  <si>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</si>
  <si>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</si>
  <si>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</si>
  <si>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</si>
  <si>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</si>
  <si>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</si>
  <si>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</si>
  <si>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</si>
  <si>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</si>
  <si>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</si>
  <si>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</si>
  <si>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</si>
  <si>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</si>
  <si>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</si>
  <si>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</si>
  <si>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</si>
  <si>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</si>
  <si>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</si>
  <si>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</si>
  <si>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</si>
  <si>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</si>
  <si>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</si>
  <si>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</si>
  <si>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</si>
  <si>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</si>
  <si>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</si>
  <si>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</si>
  <si>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</si>
  <si>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</si>
  <si>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</si>
  <si>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</si>
  <si>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</si>
  <si>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</si>
  <si>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</si>
  <si>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</si>
  <si>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</si>
  <si>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</si>
  <si>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</si>
  <si>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</si>
  <si>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</si>
  <si>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</si>
  <si>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</si>
  <si>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</si>
  <si>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</si>
  <si>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</si>
  <si>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</si>
  <si>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</si>
  <si>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</si>
  <si>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</si>
  <si>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</si>
  <si>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</si>
  <si>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</si>
  <si>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</si>
  <si>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</si>
  <si>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</si>
  <si>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</si>
  <si>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</si>
  <si>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</si>
  <si>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</si>
  <si>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</si>
  <si>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</si>
  <si>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</si>
  <si>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</si>
  <si>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</si>
  <si>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</si>
  <si>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</si>
  <si>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درصد سهم</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</si>
  <si>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</si>
  <si>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</si>
  <si>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</si>
  <si>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</si>
  <si>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</si>
  <si>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</si>
  <si>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</si>
  <si>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</si>
  <si>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</si>
  <si>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</si>
  <si>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</si>
  <si>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</si>
  <si>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</si>
  <si>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</si>
  <si>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</si>
  <si>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</si>
  <si>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</si>
  <si>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</si>
  <si>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</si>
  <si>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</si>
  <si>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</si>
  <si>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</si>
  <si>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</si>
  <si>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</si>
  <si>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</si>
  <si>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</si>
  <si>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</si>
  <si>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</si>
  <si>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</si>
  <si>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</si>
  <si>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</si>
  <si>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</si>
  <si>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</si>
  <si>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</si>
  <si>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</si>
  <si>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</si>
  <si>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</si>
  <si>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</si>
  <si>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</si>
  <si>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</si>
  <si>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</si>
  <si>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</si>
  <si>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</si>
  <si>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</si>
  <si>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</si>
  <si>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</si>
  <si>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</si>
  <si>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</si>
  <si>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</si>
  <si>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</si>
  <si>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</si>
  <si>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</si>
  <si>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</si>
  <si>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</si>
  <si>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</si>
  <si>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</si>
  <si>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</si>
  <si>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</si>
  <si>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</si>
  <si>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</si>
  <si>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</si>
  <si>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</si>
  <si>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</si>
  <si>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</si>
  <si>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</si>
  <si>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</si>
  <si>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</si>
  <si>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</si>
  <si>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</si>
  <si>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</si>
  <si>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</si>
  <si>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</si>
  <si>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</si>
  <si>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</si>
  <si>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</si>
  <si>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</si>
  <si>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</si>
  <si>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</si>
  <si>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</si>
  <si>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</si>
  <si>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</si>
  <si>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</si>
  <si>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</si>
  <si>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</si>
  <si>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</si>
  <si>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</si>
  <si>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</si>
  <si>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</si>
  <si>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</si>
  <si>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</si>
  <si>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</si>
  <si>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</si>
  <si>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</si>
  <si>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</si>
  <si>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</si>
  <si>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</si>
  <si>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</si>
  <si>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</si>
  <si>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</si>
  <si>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</si>
  <si>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</si>
  <si>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</si>
  <si>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</si>
  <si>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</si>
  <si>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</si>
  <si>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</si>
  <si>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</si>
  <si>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</si>
  <si>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</si>
  <si>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</si>
  <si>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</si>
  <si>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</si>
  <si>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</si>
  <si>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</si>
  <si>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</si>
  <si>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</si>
  <si>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</si>
  <si>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</si>
  <si>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</si>
  <si>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</si>
  <si>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</si>
  <si>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</si>
  <si>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</si>
  <si>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</si>
  <si>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</si>
  <si>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</si>
  <si>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</si>
  <si>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</si>
  <si>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</si>
  <si>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</si>
  <si>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</si>
  <si>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</si>
  <si>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</si>
  <si>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 به دلیل عدم دسترسی به اطلاعات تعدادی از صندوقهای سرمایه گذاری، از اطلاعات ماه قبل آنها استفاده شده است.صندوقهای سرمایه گذاری  با توجه به تبدیل نوع از مبتنی بر صدور و ابطال به قابل معامله اطلاعات آن خالی نمایش داده می شود</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</si>
  <si>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</si>
  <si>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</si>
  <si>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</si>
  <si>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</si>
  <si>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</si>
  <si>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</si>
  <si>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</si>
  <si>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</si>
  <si>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</si>
  <si>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</si>
  <si>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</si>
  <si>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</si>
  <si>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</si>
  <si>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</si>
  <si>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</si>
  <si>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</si>
  <si>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</si>
  <si>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</si>
  <si>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</si>
  <si>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</si>
  <si>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</si>
  <si>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</si>
  <si>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</si>
  <si>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</si>
  <si>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</si>
  <si>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</si>
  <si>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</si>
  <si>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</si>
  <si>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</si>
  <si>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</si>
  <si>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</si>
  <si>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</si>
  <si>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</si>
  <si>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</si>
  <si>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</si>
  <si>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</si>
  <si>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</si>
  <si>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</si>
  <si>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</si>
  <si>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</si>
  <si>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</si>
  <si>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</si>
  <si>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</si>
  <si>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</si>
  <si>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</si>
  <si>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</si>
  <si>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</si>
  <si>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</si>
  <si>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</si>
  <si>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</si>
  <si>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</si>
  <si>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</si>
  <si>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</si>
  <si>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</si>
  <si>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</si>
  <si>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</si>
  <si>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</si>
  <si>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</si>
  <si>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</si>
  <si>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</si>
  <si>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</si>
  <si>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</si>
  <si>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</si>
  <si>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</si>
  <si>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</si>
  <si>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</si>
  <si>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</si>
  <si>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</si>
  <si>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</si>
  <si>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</si>
  <si>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</si>
  <si>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</si>
  <si>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</si>
  <si>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</si>
  <si>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</si>
  <si>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</si>
  <si>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</si>
  <si>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</si>
  <si>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</si>
  <si>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</si>
  <si>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</si>
  <si>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</si>
  <si>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</si>
  <si>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</si>
  <si>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</si>
  <si>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</si>
  <si>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</si>
  <si>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</si>
  <si>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</si>
  <si>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</si>
  <si>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</si>
  <si>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</si>
  <si>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</si>
  <si>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</si>
  <si>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</si>
  <si>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</si>
  <si>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</si>
  <si>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</si>
  <si>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</si>
  <si>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</si>
  <si>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</si>
  <si>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</si>
  <si>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</si>
  <si>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</si>
  <si>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</si>
  <si>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</si>
  <si>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</si>
  <si>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</si>
  <si>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</si>
  <si>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</si>
  <si>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</si>
  <si>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</si>
  <si>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</si>
  <si>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</si>
  <si>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</si>
  <si>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</si>
  <si>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</si>
  <si>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</si>
  <si>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</si>
  <si>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</si>
  <si>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</si>
  <si>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</si>
  <si>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</si>
  <si>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</si>
  <si>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</si>
  <si>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</si>
  <si>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</si>
  <si>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</si>
  <si>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</si>
  <si>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</si>
  <si>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</si>
  <si>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</si>
  <si>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</si>
  <si>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</si>
  <si>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</si>
  <si>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</si>
  <si>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</si>
  <si>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</si>
  <si>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</si>
  <si>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</si>
  <si>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</si>
  <si>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</si>
  <si>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</si>
  <si>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</si>
  <si>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</si>
  <si>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</si>
  <si>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</si>
  <si>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</si>
  <si>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</si>
  <si>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</si>
  <si>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</si>
  <si>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</si>
  <si>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</si>
  <si>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</si>
  <si>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</si>
  <si>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</si>
  <si>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</si>
  <si>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</si>
  <si>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</si>
  <si>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</si>
  <si>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</si>
  <si>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t>1398/10/30</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</si>
  <si>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</si>
  <si>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</si>
  <si>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</si>
  <si>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</si>
  <si>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</si>
  <si>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</si>
  <si>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</si>
  <si>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</si>
  <si>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</si>
  <si>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</si>
  <si>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</si>
  <si>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</si>
  <si>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</si>
  <si>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</si>
  <si>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</si>
  <si>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</si>
  <si>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</si>
  <si>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</si>
  <si>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</si>
  <si>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</si>
  <si>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</si>
  <si>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</si>
  <si>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</si>
  <si>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</si>
  <si>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</si>
  <si>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</si>
  <si>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</si>
  <si>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</si>
  <si>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</si>
  <si>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</si>
  <si>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</si>
  <si>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</si>
  <si>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</si>
  <si>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</si>
  <si>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</si>
  <si>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</si>
  <si>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</si>
  <si>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</si>
  <si>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پاداش پشتیبان پارس</t>
  </si>
  <si>
    <t>اختصاصی بازارگردانی خلیج فارس</t>
  </si>
  <si>
    <t>اختصاصی بازارگردانی مهرگان</t>
  </si>
  <si>
    <t>اختصاصی بازارگردانی معیار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</si>
</sst>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3"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8">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1" fontId="58"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9"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0" fillId="8" borderId="1" xfId="2" applyNumberFormat="1" applyFont="1" applyFill="1" applyBorder="1" applyAlignment="1">
      <alignment horizontal="right" vertical="center"/>
    </xf>
    <xf numFmtId="0" fontId="61"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2" fillId="2" borderId="6" xfId="6" applyFont="1" applyFill="1" applyBorder="1" applyAlignment="1">
      <alignment horizontal="center" vertical="center" wrapText="1" readingOrder="2"/>
    </xf>
    <xf numFmtId="0" fontId="62" fillId="2" borderId="0" xfId="0" applyFont="1" applyFill="1" applyBorder="1" applyAlignment="1">
      <alignment vertical="center" wrapText="1" readingOrder="2"/>
    </xf>
    <xf numFmtId="2" fontId="62"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5" fillId="2" borderId="0" xfId="0" applyFont="1" applyFill="1" applyBorder="1" applyAlignment="1">
      <alignment horizontal="right" vertical="center" wrapText="1" readingOrder="2"/>
    </xf>
    <xf numFmtId="1" fontId="62" fillId="2" borderId="6" xfId="0" applyNumberFormat="1" applyFont="1" applyFill="1" applyBorder="1" applyAlignment="1">
      <alignment horizontal="center" vertical="center" wrapText="1" readingOrder="2"/>
    </xf>
    <xf numFmtId="0" fontId="62" fillId="2" borderId="9" xfId="0" applyFont="1" applyFill="1" applyBorder="1" applyAlignment="1">
      <alignment horizontal="center" vertical="center" wrapText="1" readingOrder="2"/>
    </xf>
    <xf numFmtId="41" fontId="62" fillId="2" borderId="5" xfId="6" applyFont="1" applyFill="1" applyBorder="1" applyAlignment="1">
      <alignment horizontal="center" vertical="center" wrapText="1" readingOrder="2"/>
    </xf>
    <xf numFmtId="0" fontId="65"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4" fillId="2" borderId="0" xfId="1" applyFont="1" applyFill="1" applyBorder="1" applyAlignment="1">
      <alignment vertical="center"/>
    </xf>
    <xf numFmtId="0" fontId="64"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2" fontId="37" fillId="0" borderId="1" xfId="5"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69" fillId="2" borderId="0" xfId="0" applyFont="1" applyFill="1" applyBorder="1" applyAlignment="1">
      <alignment horizontal="right" vertical="center" wrapText="1" readingOrder="2"/>
    </xf>
    <xf numFmtId="0" fontId="69" fillId="2" borderId="0" xfId="0" applyFont="1" applyFill="1" applyBorder="1" applyAlignment="1">
      <alignment horizontal="left" vertical="center" wrapText="1" readingOrder="2"/>
    </xf>
    <xf numFmtId="3" fontId="69"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 fontId="64" fillId="9" borderId="1" xfId="5" applyNumberFormat="1" applyFont="1" applyFill="1" applyBorder="1" applyAlignment="1">
      <alignment horizontal="right" vertical="center"/>
    </xf>
    <xf numFmtId="165" fontId="64" fillId="9" borderId="1" xfId="5" applyNumberFormat="1" applyFont="1" applyFill="1" applyBorder="1" applyAlignment="1">
      <alignment horizontal="right" vertical="center" wrapText="1"/>
    </xf>
    <xf numFmtId="165" fontId="64"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6" fillId="0" borderId="1" xfId="5" applyNumberFormat="1" applyFont="1" applyFill="1" applyBorder="1"/>
    <xf numFmtId="166" fontId="67" fillId="0" borderId="1" xfId="5" applyNumberFormat="1" applyFont="1" applyFill="1" applyBorder="1"/>
    <xf numFmtId="0" fontId="67" fillId="0" borderId="1" xfId="0" applyFont="1" applyFill="1" applyBorder="1"/>
    <xf numFmtId="166" fontId="64" fillId="0" borderId="1" xfId="5" applyNumberFormat="1" applyFont="1" applyFill="1" applyBorder="1" applyAlignment="1">
      <alignment horizontal="right" vertical="center" wrapText="1"/>
    </xf>
    <xf numFmtId="166" fontId="64" fillId="0" borderId="1" xfId="5" applyNumberFormat="1" applyFont="1" applyFill="1" applyBorder="1" applyAlignment="1">
      <alignment horizontal="right" vertical="center" wrapText="1" readingOrder="2"/>
    </xf>
    <xf numFmtId="166" fontId="64" fillId="0" borderId="1" xfId="5" applyNumberFormat="1" applyFont="1" applyFill="1" applyBorder="1" applyAlignment="1">
      <alignment horizontal="right" vertical="center" readingOrder="2"/>
    </xf>
    <xf numFmtId="43" fontId="68" fillId="0" borderId="1" xfId="5" applyNumberFormat="1" applyFont="1" applyFill="1" applyBorder="1" applyAlignment="1">
      <alignment horizontal="right" vertical="center" readingOrder="2"/>
    </xf>
    <xf numFmtId="43" fontId="68" fillId="0" borderId="1" xfId="5" applyFont="1" applyFill="1" applyBorder="1" applyAlignment="1">
      <alignment horizontal="right" vertical="center" readingOrder="2"/>
    </xf>
    <xf numFmtId="1" fontId="66"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6" fillId="0" borderId="1" xfId="0" applyNumberFormat="1" applyFont="1" applyFill="1" applyBorder="1"/>
    <xf numFmtId="1" fontId="70" fillId="0" borderId="1" xfId="0" applyNumberFormat="1" applyFont="1" applyFill="1" applyBorder="1"/>
    <xf numFmtId="3" fontId="71" fillId="2" borderId="0" xfId="6" applyNumberFormat="1" applyFont="1" applyFill="1" applyBorder="1" applyAlignment="1">
      <alignment horizontal="center" vertical="center" wrapText="1" readingOrder="2"/>
    </xf>
    <xf numFmtId="0" fontId="71" fillId="2" borderId="0" xfId="0" applyFont="1" applyFill="1" applyBorder="1" applyAlignment="1">
      <alignment horizontal="right" vertical="center" readingOrder="2"/>
    </xf>
    <xf numFmtId="0" fontId="71"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2" fontId="36" fillId="0" borderId="1" xfId="5" applyNumberFormat="1" applyFont="1" applyFill="1" applyBorder="1" applyAlignment="1">
      <alignment horizontal="right" readingOrder="2"/>
    </xf>
    <xf numFmtId="43" fontId="22" fillId="3" borderId="1" xfId="5" applyFont="1" applyFill="1" applyBorder="1" applyAlignment="1">
      <alignment horizontal="right" vertical="center" readingOrder="2"/>
    </xf>
    <xf numFmtId="43" fontId="66" fillId="0" borderId="1" xfId="5" applyFont="1" applyFill="1" applyBorder="1"/>
    <xf numFmtId="43" fontId="67" fillId="0" borderId="1" xfId="5" applyFont="1" applyFill="1" applyBorder="1"/>
    <xf numFmtId="43" fontId="67"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2" fillId="3" borderId="1" xfId="0" applyNumberFormat="1" applyFont="1" applyFill="1" applyBorder="1" applyAlignment="1">
      <alignment horizontal="right" vertical="center" readingOrder="2"/>
    </xf>
    <xf numFmtId="0" fontId="73"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4" fillId="0" borderId="0" xfId="5" applyFont="1" applyFill="1" applyAlignment="1">
      <alignment horizontal="right" vertical="center" readingOrder="2"/>
    </xf>
    <xf numFmtId="43" fontId="75"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4" fillId="2" borderId="1" xfId="0" applyFont="1" applyFill="1" applyBorder="1" applyAlignment="1">
      <alignment horizontal="right" vertical="center"/>
    </xf>
    <xf numFmtId="0" fontId="63"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6" fillId="0" borderId="1" xfId="0" applyNumberFormat="1" applyFont="1" applyFill="1" applyBorder="1" applyAlignment="1">
      <alignment horizontal="right" vertical="center" readingOrder="2"/>
    </xf>
    <xf numFmtId="3" fontId="77"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9"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5"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5"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165" fontId="34" fillId="7" borderId="1" xfId="5" applyNumberFormat="1" applyFont="1" applyFill="1" applyBorder="1" applyAlignment="1">
      <alignment horizontal="right" wrapText="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9" fillId="7" borderId="1" xfId="5" applyNumberFormat="1" applyFont="1" applyFill="1" applyBorder="1" applyAlignment="1">
      <alignment readingOrder="1"/>
    </xf>
    <xf numFmtId="0" fontId="80" fillId="7" borderId="1" xfId="0" applyFont="1" applyFill="1" applyBorder="1" applyAlignment="1"/>
    <xf numFmtId="0" fontId="80" fillId="7" borderId="1" xfId="0" applyFont="1" applyFill="1" applyBorder="1" applyAlignment="1">
      <alignment horizontal="right" wrapText="1"/>
    </xf>
    <xf numFmtId="1" fontId="79" fillId="7" borderId="1" xfId="0" applyNumberFormat="1" applyFont="1" applyFill="1" applyBorder="1" applyAlignment="1">
      <alignment horizontal="right" readingOrder="2"/>
    </xf>
    <xf numFmtId="1" fontId="79" fillId="7" borderId="1" xfId="0" applyNumberFormat="1" applyFont="1" applyFill="1" applyBorder="1" applyAlignment="1">
      <alignment horizontal="center" readingOrder="2"/>
    </xf>
    <xf numFmtId="0" fontId="79" fillId="2" borderId="6" xfId="0" applyFont="1" applyFill="1" applyBorder="1" applyAlignment="1">
      <alignment horizontal="right" vertical="center" wrapText="1" readingOrder="2"/>
    </xf>
    <xf numFmtId="0" fontId="79" fillId="2" borderId="1" xfId="0" applyFont="1" applyFill="1" applyBorder="1" applyAlignment="1">
      <alignment horizontal="right" vertical="center" wrapText="1" readingOrder="2"/>
    </xf>
    <xf numFmtId="0" fontId="79"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81"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5" fillId="2" borderId="8" xfId="0" applyFont="1" applyFill="1" applyBorder="1" applyAlignment="1">
      <alignment horizontal="right" vertical="center" wrapText="1" readingOrder="2"/>
    </xf>
    <xf numFmtId="0" fontId="65" fillId="2" borderId="12" xfId="0" applyFont="1" applyFill="1" applyBorder="1" applyAlignment="1">
      <alignment horizontal="right" vertical="center" wrapText="1" readingOrder="2"/>
    </xf>
    <xf numFmtId="0" fontId="65" fillId="2" borderId="11" xfId="0" applyFont="1" applyFill="1" applyBorder="1" applyAlignment="1">
      <alignment horizontal="right" vertical="center" wrapText="1" readingOrder="2"/>
    </xf>
    <xf numFmtId="0" fontId="65"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8" fillId="7" borderId="1" xfId="0" applyFont="1" applyFill="1" applyBorder="1" applyAlignment="1">
      <alignment horizontal="right"/>
    </xf>
    <xf numFmtId="165" fontId="37" fillId="0" borderId="1" xfId="5" applyNumberFormat="1" applyFont="1" applyFill="1" applyBorder="1" applyAlignment="1">
      <alignment horizontal="right"/>
    </xf>
    <xf numFmtId="165" fontId="37" fillId="0" borderId="6" xfId="5" applyNumberFormat="1" applyFont="1" applyFill="1" applyBorder="1" applyAlignment="1">
      <alignment horizontal="right"/>
    </xf>
    <xf numFmtId="165" fontId="34" fillId="0" borderId="1" xfId="5" applyNumberFormat="1" applyFont="1" applyFill="1" applyBorder="1" applyAlignment="1">
      <alignment horizontal="right" wrapText="1" readingOrder="1"/>
    </xf>
    <xf numFmtId="165" fontId="37" fillId="0" borderId="2" xfId="5"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2" fontId="34" fillId="7" borderId="1" xfId="5" applyNumberFormat="1" applyFont="1" applyFill="1" applyBorder="1" applyAlignment="1">
      <alignment wrapText="1" readingOrder="1"/>
    </xf>
    <xf numFmtId="2" fontId="34" fillId="7" borderId="1" xfId="5" applyNumberFormat="1" applyFont="1" applyFill="1" applyBorder="1" applyAlignment="1">
      <alignment wrapText="1"/>
    </xf>
    <xf numFmtId="43" fontId="57" fillId="8" borderId="1" xfId="5" applyFont="1" applyFill="1" applyBorder="1" applyAlignment="1">
      <alignment vertical="center" readingOrder="2"/>
    </xf>
    <xf numFmtId="0" fontId="4" fillId="0" borderId="0" xfId="0" applyFont="1" applyFill="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center"/>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9" fontId="37" fillId="0" borderId="6" xfId="7" applyFont="1" applyFill="1" applyBorder="1" applyAlignment="1">
      <alignment horizontal="center" vertical="center"/>
    </xf>
    <xf numFmtId="9" fontId="34" fillId="7" borderId="1" xfId="7" applyFont="1" applyFill="1" applyBorder="1" applyAlignment="1">
      <alignment horizontal="center" vertical="center" wrapText="1"/>
    </xf>
    <xf numFmtId="167" fontId="37" fillId="0" borderId="6" xfId="7" applyNumberFormat="1" applyFont="1" applyFill="1" applyBorder="1" applyAlignment="1">
      <alignment horizontal="center" vertical="center"/>
    </xf>
    <xf numFmtId="0" fontId="82" fillId="6" borderId="1" xfId="0" applyNumberFormat="1" applyFont="1" applyFill="1" applyBorder="1" applyAlignment="1">
      <alignment horizontal="right" vertical="center" readingOrder="2"/>
    </xf>
    <xf numFmtId="0" fontId="82" fillId="6" borderId="1" xfId="0" applyFont="1" applyFill="1" applyBorder="1" applyAlignment="1">
      <alignment horizontal="center" vertical="center" readingOrder="2"/>
    </xf>
    <xf numFmtId="165" fontId="82" fillId="6" borderId="1" xfId="5" applyNumberFormat="1" applyFont="1" applyFill="1" applyBorder="1" applyAlignment="1">
      <alignment horizontal="right" vertical="center" readingOrder="2"/>
    </xf>
    <xf numFmtId="41" fontId="82" fillId="6" borderId="1" xfId="6" applyFont="1" applyFill="1" applyBorder="1" applyAlignment="1">
      <alignment horizontal="right" vertical="center" readingOrder="2"/>
    </xf>
    <xf numFmtId="1" fontId="82" fillId="6" borderId="1" xfId="0" applyNumberFormat="1" applyFont="1" applyFill="1" applyBorder="1" applyAlignment="1">
      <alignment horizontal="right" vertical="center" readingOrder="2"/>
    </xf>
    <xf numFmtId="2" fontId="82" fillId="6" borderId="1" xfId="6" applyNumberFormat="1" applyFont="1" applyFill="1" applyBorder="1" applyAlignment="1">
      <alignment horizontal="right" vertical="center" readingOrder="1"/>
    </xf>
    <xf numFmtId="3" fontId="82"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165" fontId="28" fillId="0" borderId="0" xfId="5" applyNumberFormat="1" applyFont="1" applyAlignment="1">
      <alignment horizontal="right" vertical="center"/>
    </xf>
    <xf numFmtId="0" fontId="71" fillId="2" borderId="0" xfId="0" applyFont="1" applyFill="1" applyBorder="1" applyAlignment="1">
      <alignment horizontal="left" vertical="center" wrapText="1" readingOrder="2"/>
    </xf>
    <xf numFmtId="0" fontId="62" fillId="2" borderId="1" xfId="0" applyFont="1" applyFill="1" applyBorder="1" applyAlignment="1">
      <alignment horizontal="center" vertical="center" textRotation="90" wrapText="1" readingOrder="2"/>
    </xf>
    <xf numFmtId="0" fontId="62" fillId="2" borderId="1" xfId="0" applyFont="1" applyFill="1" applyBorder="1" applyAlignment="1">
      <alignment horizontal="center" vertical="center" wrapText="1" readingOrder="2"/>
    </xf>
    <xf numFmtId="0" fontId="62" fillId="2" borderId="2" xfId="0" applyFont="1" applyFill="1" applyBorder="1" applyAlignment="1">
      <alignment horizontal="center" vertical="center" wrapText="1" readingOrder="2"/>
    </xf>
    <xf numFmtId="0" fontId="62" fillId="2" borderId="4" xfId="0" applyFont="1" applyFill="1" applyBorder="1" applyAlignment="1">
      <alignment horizontal="center" vertical="center" wrapText="1" readingOrder="2"/>
    </xf>
    <xf numFmtId="0" fontId="62" fillId="2" borderId="5" xfId="0" applyFont="1" applyFill="1" applyBorder="1" applyAlignment="1">
      <alignment horizontal="center" vertical="center" wrapText="1" readingOrder="2"/>
    </xf>
    <xf numFmtId="0" fontId="62"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8" fillId="0" borderId="8" xfId="0" applyFont="1" applyFill="1" applyBorder="1" applyAlignment="1">
      <alignment horizontal="right" vertical="center" readingOrder="2"/>
    </xf>
    <xf numFmtId="3" fontId="62" fillId="2" borderId="1" xfId="0" applyNumberFormat="1" applyFont="1" applyFill="1" applyBorder="1" applyAlignment="1">
      <alignment horizontal="center" vertical="center" wrapText="1" readingOrder="2"/>
    </xf>
    <xf numFmtId="2" fontId="62" fillId="2" borderId="1" xfId="0" applyNumberFormat="1" applyFont="1" applyFill="1" applyBorder="1" applyAlignment="1">
      <alignment horizontal="center" vertical="center" wrapText="1" readingOrder="1"/>
    </xf>
    <xf numFmtId="3" fontId="62" fillId="2" borderId="1" xfId="6" applyNumberFormat="1" applyFont="1" applyFill="1" applyBorder="1" applyAlignment="1">
      <alignment horizontal="center" vertical="center" wrapText="1" readingOrder="2"/>
    </xf>
    <xf numFmtId="1" fontId="0" fillId="0" borderId="14" xfId="0" applyNumberFormat="1" applyFill="1" applyBorder="1" applyAlignment="1">
      <alignment horizontal="center" vertical="center"/>
    </xf>
    <xf numFmtId="0" fontId="64" fillId="2" borderId="1" xfId="0" applyFont="1" applyFill="1" applyBorder="1" applyAlignment="1">
      <alignment horizontal="left" vertical="center"/>
    </xf>
    <xf numFmtId="0" fontId="64" fillId="0" borderId="1" xfId="0" applyFont="1" applyFill="1" applyBorder="1" applyAlignment="1">
      <alignment horizontal="right" vertical="center" readingOrder="2"/>
    </xf>
    <xf numFmtId="1" fontId="64" fillId="9" borderId="1" xfId="0" applyNumberFormat="1" applyFont="1" applyFill="1" applyBorder="1" applyAlignment="1">
      <alignment horizontal="right" vertical="center" readingOrder="2"/>
    </xf>
    <xf numFmtId="41" fontId="64"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4" fillId="9" borderId="1" xfId="0" applyFont="1" applyFill="1" applyBorder="1" applyAlignment="1">
      <alignment horizontal="center" vertical="center"/>
    </xf>
    <xf numFmtId="2" fontId="64" fillId="9" borderId="1" xfId="5" applyNumberFormat="1" applyFont="1" applyFill="1" applyBorder="1" applyAlignment="1">
      <alignment horizontal="center" vertical="center"/>
    </xf>
    <xf numFmtId="0" fontId="68"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60"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65" fillId="2" borderId="9" xfId="0" applyFont="1" applyFill="1" applyBorder="1" applyAlignment="1">
      <alignment horizontal="right" vertical="center" wrapText="1" readingOrder="2"/>
    </xf>
    <xf numFmtId="0" fontId="65" fillId="2" borderId="8" xfId="0"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5" fillId="2" borderId="1" xfId="0" applyFont="1" applyFill="1" applyBorder="1" applyAlignment="1">
      <alignment vertical="top"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0" fontId="12" fillId="2" borderId="1" xfId="0" applyFont="1" applyFill="1" applyBorder="1" applyAlignment="1">
      <alignment horizontal="right" vertical="center" wrapText="1" readingOrder="2"/>
    </xf>
    <xf numFmtId="0" fontId="65" fillId="2" borderId="9" xfId="0" applyFont="1" applyFill="1" applyBorder="1" applyAlignment="1">
      <alignment horizontal="center" vertical="center" wrapText="1" readingOrder="2"/>
    </xf>
    <xf numFmtId="0" fontId="65"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6"/>
  <sheetViews>
    <sheetView rightToLeft="1" tabSelected="1" view="pageBreakPreview" zoomScale="40" zoomScaleNormal="48" zoomScaleSheetLayoutView="40" workbookViewId="0">
      <pane xSplit="5" ySplit="4" topLeftCell="H5" activePane="bottomRight" state="frozen"/>
      <selection pane="topRight" activeCell="F1" sqref="F1"/>
      <selection pane="bottomLeft" activeCell="A4" sqref="A4"/>
      <selection pane="bottomRight" activeCell="E5" sqref="E5"/>
    </sheetView>
  </sheetViews>
  <sheetFormatPr defaultColWidth="42.28515625" defaultRowHeight="47.25" x14ac:dyDescent="0.25"/>
  <cols>
    <col min="1" max="2" width="0" style="37" hidden="1" customWidth="1"/>
    <col min="3" max="3" width="5.140625" style="36" hidden="1" customWidth="1"/>
    <col min="4" max="4" width="9.2851562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98" customWidth="1"/>
    <col min="13" max="13" width="45.8554687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1.5703125" style="43" customWidth="1"/>
    <col min="20" max="20" width="26.140625" style="43" customWidth="1"/>
    <col min="21" max="21" width="27.7109375" style="43" customWidth="1"/>
    <col min="22" max="22" width="25.85546875" style="37" customWidth="1"/>
    <col min="23" max="23" width="31.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48" hidden="1" customWidth="1"/>
    <col min="35" max="38" width="42.28515625" style="37" customWidth="1"/>
    <col min="39" max="16384" width="42.28515625" style="37"/>
  </cols>
  <sheetData>
    <row r="1" spans="1:34" s="6" customFormat="1" ht="78" x14ac:dyDescent="0.25">
      <c r="C1" s="141"/>
      <c r="D1" s="399" t="s">
        <v>389</v>
      </c>
      <c r="E1" s="399"/>
      <c r="F1" s="399"/>
      <c r="G1" s="399"/>
      <c r="H1" s="399"/>
      <c r="I1" s="399"/>
      <c r="J1" s="399"/>
      <c r="K1" s="399"/>
      <c r="L1" s="224" t="s">
        <v>584</v>
      </c>
      <c r="M1" s="225" t="s">
        <v>315</v>
      </c>
      <c r="N1" s="226"/>
      <c r="O1" s="139"/>
      <c r="P1" s="140"/>
      <c r="Q1" s="140"/>
      <c r="R1" s="140"/>
      <c r="S1" s="139"/>
      <c r="T1" s="139"/>
      <c r="U1" s="139"/>
      <c r="V1" s="139"/>
      <c r="W1" s="139"/>
      <c r="X1" s="137"/>
      <c r="Y1" s="88"/>
      <c r="Z1" s="75"/>
      <c r="AA1" s="76"/>
      <c r="AB1" s="77"/>
      <c r="AF1" s="244"/>
      <c r="AG1" s="244"/>
      <c r="AH1" s="244"/>
    </row>
    <row r="2" spans="1:34" s="6" customFormat="1" ht="59.25" x14ac:dyDescent="0.25">
      <c r="C2" s="141"/>
      <c r="D2" s="192"/>
      <c r="E2" s="192"/>
      <c r="F2" s="192"/>
      <c r="G2" s="192"/>
      <c r="H2" s="192"/>
      <c r="I2" s="192"/>
      <c r="J2" s="192"/>
      <c r="K2" s="192"/>
      <c r="L2" s="193"/>
      <c r="M2" s="191"/>
      <c r="N2" s="139"/>
      <c r="O2" s="139"/>
      <c r="P2" s="140"/>
      <c r="Q2" s="140"/>
      <c r="R2" s="140"/>
      <c r="S2" s="139"/>
      <c r="T2" s="139"/>
      <c r="U2" s="139"/>
      <c r="V2" s="139"/>
      <c r="W2" s="139"/>
      <c r="X2" s="137"/>
      <c r="Y2" s="88"/>
      <c r="Z2" s="75"/>
      <c r="AA2" s="76"/>
      <c r="AB2" s="77"/>
      <c r="AF2" s="244"/>
      <c r="AG2" s="244"/>
      <c r="AH2" s="244"/>
    </row>
    <row r="3" spans="1:34" s="58" customFormat="1" ht="47.25" customHeight="1" x14ac:dyDescent="0.25">
      <c r="C3" s="406" t="s">
        <v>163</v>
      </c>
      <c r="D3" s="400" t="s">
        <v>48</v>
      </c>
      <c r="E3" s="401" t="s">
        <v>1</v>
      </c>
      <c r="F3" s="401" t="s">
        <v>2</v>
      </c>
      <c r="G3" s="404" t="s">
        <v>3</v>
      </c>
      <c r="H3" s="402" t="s">
        <v>342</v>
      </c>
      <c r="I3" s="151" t="s">
        <v>259</v>
      </c>
      <c r="J3" s="152" t="s">
        <v>259</v>
      </c>
      <c r="K3" s="403" t="s">
        <v>4</v>
      </c>
      <c r="L3" s="411" t="s">
        <v>5</v>
      </c>
      <c r="M3" s="401" t="s">
        <v>6</v>
      </c>
      <c r="N3" s="401" t="s">
        <v>7</v>
      </c>
      <c r="O3" s="401" t="s">
        <v>8</v>
      </c>
      <c r="P3" s="410" t="s">
        <v>9</v>
      </c>
      <c r="Q3" s="410" t="s">
        <v>42</v>
      </c>
      <c r="R3" s="410" t="s">
        <v>241</v>
      </c>
      <c r="S3" s="409" t="s">
        <v>10</v>
      </c>
      <c r="T3" s="409" t="s">
        <v>11</v>
      </c>
      <c r="U3" s="409" t="s">
        <v>12</v>
      </c>
      <c r="V3" s="409" t="s">
        <v>13</v>
      </c>
      <c r="W3" s="409" t="s">
        <v>14</v>
      </c>
      <c r="X3" s="78"/>
      <c r="Y3" s="79"/>
      <c r="Z3" s="80"/>
      <c r="AA3" s="81"/>
      <c r="AB3" s="77"/>
      <c r="AF3" s="245"/>
      <c r="AG3" s="245"/>
      <c r="AH3" s="245"/>
    </row>
    <row r="4" spans="1:34" s="7" customFormat="1" ht="47.25" customHeight="1" x14ac:dyDescent="0.25">
      <c r="C4" s="407"/>
      <c r="D4" s="400"/>
      <c r="E4" s="401"/>
      <c r="F4" s="401"/>
      <c r="G4" s="405"/>
      <c r="H4" s="401"/>
      <c r="I4" s="150" t="s">
        <v>355</v>
      </c>
      <c r="J4" s="138" t="s">
        <v>584</v>
      </c>
      <c r="K4" s="401"/>
      <c r="L4" s="411"/>
      <c r="M4" s="401"/>
      <c r="N4" s="401"/>
      <c r="O4" s="401"/>
      <c r="P4" s="410"/>
      <c r="Q4" s="410"/>
      <c r="R4" s="410"/>
      <c r="S4" s="409"/>
      <c r="T4" s="409"/>
      <c r="U4" s="409"/>
      <c r="V4" s="409"/>
      <c r="W4" s="409"/>
      <c r="X4" s="73" t="s">
        <v>186</v>
      </c>
      <c r="Y4" s="74" t="s">
        <v>187</v>
      </c>
      <c r="Z4" s="73" t="s">
        <v>232</v>
      </c>
      <c r="AA4" s="82" t="s">
        <v>267</v>
      </c>
      <c r="AB4" s="77" t="s">
        <v>268</v>
      </c>
      <c r="AC4" s="77" t="s">
        <v>290</v>
      </c>
      <c r="AD4" s="77" t="s">
        <v>308</v>
      </c>
      <c r="AE4" s="77" t="s">
        <v>309</v>
      </c>
      <c r="AF4" s="246" t="s">
        <v>337</v>
      </c>
      <c r="AG4" s="246" t="s">
        <v>338</v>
      </c>
      <c r="AH4" s="246" t="s">
        <v>339</v>
      </c>
    </row>
    <row r="5" spans="1:34" s="5" customFormat="1" x14ac:dyDescent="1.25">
      <c r="A5" s="83">
        <v>7</v>
      </c>
      <c r="B5" s="68">
        <v>10581</v>
      </c>
      <c r="C5" s="83">
        <v>7</v>
      </c>
      <c r="D5" s="16">
        <v>1</v>
      </c>
      <c r="E5" s="68" t="s">
        <v>423</v>
      </c>
      <c r="F5" s="10" t="s">
        <v>15</v>
      </c>
      <c r="G5" s="10" t="s">
        <v>324</v>
      </c>
      <c r="H5" s="11">
        <v>17</v>
      </c>
      <c r="I5" s="12">
        <v>10473187.797747999</v>
      </c>
      <c r="J5" s="12">
        <v>12892992.269647</v>
      </c>
      <c r="K5" s="12" t="s">
        <v>73</v>
      </c>
      <c r="L5" s="194">
        <v>151.9</v>
      </c>
      <c r="M5" s="54">
        <v>12830262</v>
      </c>
      <c r="N5" s="54">
        <v>20000000</v>
      </c>
      <c r="O5" s="54">
        <v>1004889</v>
      </c>
      <c r="P5" s="231">
        <v>1.85</v>
      </c>
      <c r="Q5" s="231">
        <v>5.61</v>
      </c>
      <c r="R5" s="231">
        <v>21.51</v>
      </c>
      <c r="S5" s="53">
        <v>5810</v>
      </c>
      <c r="T5" s="53">
        <v>79</v>
      </c>
      <c r="U5" s="53">
        <v>38</v>
      </c>
      <c r="V5" s="53">
        <v>21</v>
      </c>
      <c r="W5" s="12">
        <f>S5+U5</f>
        <v>5848</v>
      </c>
      <c r="X5" s="84">
        <f>T5*J5/$J$84</f>
        <v>0.57858403289996185</v>
      </c>
      <c r="Y5" s="85">
        <f t="shared" ref="Y5:Y36" si="0">T5*J5/$J$173</f>
        <v>0.55518360514542442</v>
      </c>
      <c r="Z5" s="86">
        <v>10581</v>
      </c>
      <c r="AA5" s="77">
        <f t="shared" ref="AA5:AA37" si="1">IF(M5&gt;N5,1,0)</f>
        <v>0</v>
      </c>
      <c r="AB5" s="77">
        <f>IF(W5=0,1,0)</f>
        <v>0</v>
      </c>
      <c r="AC5" s="162">
        <f>IF((T5+V5)=100,0,1)</f>
        <v>0</v>
      </c>
      <c r="AD5" s="162">
        <f t="shared" ref="AD5:AD37" si="2">IF(J5=0,1,0)</f>
        <v>0</v>
      </c>
      <c r="AE5" s="162">
        <f t="shared" ref="AE5:AE37" si="3">IF(M5=0,1,0)</f>
        <v>0</v>
      </c>
      <c r="AF5" s="247">
        <f t="shared" ref="AF5:AH20" si="4">$J5/$J$84*P5</f>
        <v>1.3549119757783916E-2</v>
      </c>
      <c r="AG5" s="247">
        <f t="shared" si="4"/>
        <v>4.1086790184415009E-2</v>
      </c>
      <c r="AH5" s="247">
        <f t="shared" si="4"/>
        <v>0.15753598161617949</v>
      </c>
    </row>
    <row r="6" spans="1:34" s="8" customFormat="1" x14ac:dyDescent="1.25">
      <c r="A6" s="241">
        <v>11</v>
      </c>
      <c r="B6" s="68">
        <v>10639</v>
      </c>
      <c r="C6" s="241">
        <v>11</v>
      </c>
      <c r="D6" s="19">
        <v>2</v>
      </c>
      <c r="E6" s="69" t="s">
        <v>424</v>
      </c>
      <c r="F6" s="20" t="s">
        <v>17</v>
      </c>
      <c r="G6" s="20" t="s">
        <v>277</v>
      </c>
      <c r="H6" s="21">
        <v>15</v>
      </c>
      <c r="I6" s="18">
        <v>20149758.992051002</v>
      </c>
      <c r="J6" s="18">
        <v>23612659.719898999</v>
      </c>
      <c r="K6" s="18" t="s">
        <v>74</v>
      </c>
      <c r="L6" s="195">
        <v>132.93333333333334</v>
      </c>
      <c r="M6" s="56">
        <v>23551072</v>
      </c>
      <c r="N6" s="55">
        <v>40000000</v>
      </c>
      <c r="O6" s="56">
        <v>1002615</v>
      </c>
      <c r="P6" s="242">
        <v>1.65</v>
      </c>
      <c r="Q6" s="242">
        <v>4.95</v>
      </c>
      <c r="R6" s="242">
        <v>20.12</v>
      </c>
      <c r="S6" s="243">
        <v>28419</v>
      </c>
      <c r="T6" s="243">
        <v>90</v>
      </c>
      <c r="U6" s="243">
        <v>49</v>
      </c>
      <c r="V6" s="243">
        <v>10</v>
      </c>
      <c r="W6" s="18">
        <f t="shared" ref="W6:W69" si="5">S6+U6</f>
        <v>28468</v>
      </c>
      <c r="X6" s="84">
        <f>T6*J6/$J$84</f>
        <v>1.2071828272676959</v>
      </c>
      <c r="Y6" s="85">
        <f t="shared" si="0"/>
        <v>1.1583591596071676</v>
      </c>
      <c r="Z6" s="86">
        <v>10639</v>
      </c>
      <c r="AA6" s="77">
        <f t="shared" si="1"/>
        <v>0</v>
      </c>
      <c r="AB6" s="77">
        <f t="shared" ref="AB6:AB69" si="6">IF(W6=0,1,0)</f>
        <v>0</v>
      </c>
      <c r="AC6" s="162">
        <f t="shared" ref="AC6:AC69" si="7">IF((T6+V6)=100,0,1)</f>
        <v>0</v>
      </c>
      <c r="AD6" s="162">
        <f t="shared" si="2"/>
        <v>0</v>
      </c>
      <c r="AE6" s="162">
        <f t="shared" si="3"/>
        <v>0</v>
      </c>
      <c r="AF6" s="247">
        <f t="shared" si="4"/>
        <v>2.2131685166574426E-2</v>
      </c>
      <c r="AG6" s="247">
        <f t="shared" si="4"/>
        <v>6.6395055499723285E-2</v>
      </c>
      <c r="AH6" s="247">
        <f t="shared" si="4"/>
        <v>0.26987242760695607</v>
      </c>
    </row>
    <row r="7" spans="1:34" s="5" customFormat="1" x14ac:dyDescent="1.25">
      <c r="A7" s="83">
        <v>53</v>
      </c>
      <c r="B7" s="68">
        <v>10720</v>
      </c>
      <c r="C7" s="83">
        <v>53</v>
      </c>
      <c r="D7" s="16">
        <v>3</v>
      </c>
      <c r="E7" s="68" t="s">
        <v>425</v>
      </c>
      <c r="F7" s="10" t="s">
        <v>31</v>
      </c>
      <c r="G7" s="10" t="s">
        <v>324</v>
      </c>
      <c r="H7" s="11" t="s">
        <v>24</v>
      </c>
      <c r="I7" s="12">
        <v>131023.93539100001</v>
      </c>
      <c r="J7" s="12">
        <v>1282230.466062</v>
      </c>
      <c r="K7" s="12" t="s">
        <v>124</v>
      </c>
      <c r="L7" s="194">
        <v>128</v>
      </c>
      <c r="M7" s="54">
        <v>1169259</v>
      </c>
      <c r="N7" s="54">
        <v>3000000</v>
      </c>
      <c r="O7" s="54">
        <v>1096618</v>
      </c>
      <c r="P7" s="231">
        <v>5.38</v>
      </c>
      <c r="Q7" s="231">
        <v>16.62</v>
      </c>
      <c r="R7" s="231">
        <v>46.89</v>
      </c>
      <c r="S7" s="53">
        <v>747</v>
      </c>
      <c r="T7" s="53">
        <v>75</v>
      </c>
      <c r="U7" s="53">
        <v>11</v>
      </c>
      <c r="V7" s="53">
        <v>25</v>
      </c>
      <c r="W7" s="12">
        <f t="shared" si="5"/>
        <v>758</v>
      </c>
      <c r="X7" s="84">
        <f>T7*J7/$J$84</f>
        <v>5.4627708807868026E-2</v>
      </c>
      <c r="Y7" s="85">
        <f t="shared" si="0"/>
        <v>5.2418329217927905E-2</v>
      </c>
      <c r="Z7" s="86">
        <v>10720</v>
      </c>
      <c r="AA7" s="77">
        <f t="shared" si="1"/>
        <v>0</v>
      </c>
      <c r="AB7" s="77">
        <f t="shared" si="6"/>
        <v>0</v>
      </c>
      <c r="AC7" s="162">
        <f t="shared" si="7"/>
        <v>0</v>
      </c>
      <c r="AD7" s="162">
        <f t="shared" si="2"/>
        <v>0</v>
      </c>
      <c r="AE7" s="162">
        <f t="shared" si="3"/>
        <v>0</v>
      </c>
      <c r="AF7" s="247">
        <f t="shared" si="4"/>
        <v>3.9186276451510663E-3</v>
      </c>
      <c r="AG7" s="247">
        <f t="shared" si="4"/>
        <v>1.2105500271823555E-2</v>
      </c>
      <c r="AH7" s="247">
        <f t="shared" si="4"/>
        <v>3.4153243546679091E-2</v>
      </c>
    </row>
    <row r="8" spans="1:34" s="8" customFormat="1" x14ac:dyDescent="1.25">
      <c r="A8" s="241">
        <v>6</v>
      </c>
      <c r="B8" s="68">
        <v>10748</v>
      </c>
      <c r="C8" s="241">
        <v>6</v>
      </c>
      <c r="D8" s="19">
        <v>4</v>
      </c>
      <c r="E8" s="69" t="s">
        <v>426</v>
      </c>
      <c r="F8" s="20" t="s">
        <v>17</v>
      </c>
      <c r="G8" s="20" t="s">
        <v>277</v>
      </c>
      <c r="H8" s="21">
        <v>15</v>
      </c>
      <c r="I8" s="18">
        <v>1414881.6492630001</v>
      </c>
      <c r="J8" s="18">
        <v>4228424.5876040002</v>
      </c>
      <c r="K8" s="18" t="s">
        <v>75</v>
      </c>
      <c r="L8" s="195">
        <v>121.5</v>
      </c>
      <c r="M8" s="56">
        <v>4194465</v>
      </c>
      <c r="N8" s="55">
        <v>5000000</v>
      </c>
      <c r="O8" s="56">
        <v>1008096</v>
      </c>
      <c r="P8" s="242">
        <v>1.72</v>
      </c>
      <c r="Q8" s="242">
        <v>5.15</v>
      </c>
      <c r="R8" s="242">
        <v>19.82</v>
      </c>
      <c r="S8" s="243">
        <v>2358</v>
      </c>
      <c r="T8" s="243">
        <v>67</v>
      </c>
      <c r="U8" s="243">
        <v>12</v>
      </c>
      <c r="V8" s="243">
        <v>33</v>
      </c>
      <c r="W8" s="18">
        <f t="shared" si="5"/>
        <v>2370</v>
      </c>
      <c r="X8" s="84">
        <f>T8*J8/$J$84</f>
        <v>0.16093074544187749</v>
      </c>
      <c r="Y8" s="85">
        <f t="shared" si="0"/>
        <v>0.15442201366211955</v>
      </c>
      <c r="Z8" s="86">
        <v>10748</v>
      </c>
      <c r="AA8" s="77">
        <f t="shared" si="1"/>
        <v>0</v>
      </c>
      <c r="AB8" s="77">
        <f t="shared" si="6"/>
        <v>0</v>
      </c>
      <c r="AC8" s="162">
        <f t="shared" si="7"/>
        <v>0</v>
      </c>
      <c r="AD8" s="162">
        <f t="shared" si="2"/>
        <v>0</v>
      </c>
      <c r="AE8" s="162">
        <f t="shared" si="3"/>
        <v>0</v>
      </c>
      <c r="AF8" s="247">
        <f t="shared" si="4"/>
        <v>4.1313564501496902E-3</v>
      </c>
      <c r="AG8" s="247">
        <f t="shared" si="4"/>
        <v>1.2370049836204017E-2</v>
      </c>
      <c r="AH8" s="247">
        <f t="shared" si="4"/>
        <v>4.7606677233701669E-2</v>
      </c>
    </row>
    <row r="9" spans="1:34" s="5" customFormat="1" x14ac:dyDescent="1.25">
      <c r="A9" s="83">
        <v>56</v>
      </c>
      <c r="B9" s="68">
        <v>10766</v>
      </c>
      <c r="C9" s="83">
        <v>56</v>
      </c>
      <c r="D9" s="16">
        <v>5</v>
      </c>
      <c r="E9" s="68" t="s">
        <v>427</v>
      </c>
      <c r="F9" s="10" t="s">
        <v>311</v>
      </c>
      <c r="G9" s="10" t="s">
        <v>277</v>
      </c>
      <c r="H9" s="11">
        <v>15</v>
      </c>
      <c r="I9" s="12">
        <v>235425.18440299999</v>
      </c>
      <c r="J9" s="12">
        <v>5721834.2595260004</v>
      </c>
      <c r="K9" s="12" t="s">
        <v>128</v>
      </c>
      <c r="L9" s="194">
        <v>119.66666666666667</v>
      </c>
      <c r="M9" s="54">
        <v>5687617</v>
      </c>
      <c r="N9" s="54">
        <v>7000000</v>
      </c>
      <c r="O9" s="54">
        <v>1006016</v>
      </c>
      <c r="P9" s="231">
        <v>1.56</v>
      </c>
      <c r="Q9" s="231">
        <v>4.87</v>
      </c>
      <c r="R9" s="231">
        <v>43.55</v>
      </c>
      <c r="S9" s="53">
        <v>3553</v>
      </c>
      <c r="T9" s="53">
        <v>92</v>
      </c>
      <c r="U9" s="53">
        <v>11</v>
      </c>
      <c r="V9" s="53">
        <v>8</v>
      </c>
      <c r="W9" s="12">
        <f t="shared" si="5"/>
        <v>3564</v>
      </c>
      <c r="X9" s="84">
        <f>T9*J9/$J$172</f>
        <v>8.675577983321439</v>
      </c>
      <c r="Y9" s="85">
        <f t="shared" si="0"/>
        <v>0.28693195687148293</v>
      </c>
      <c r="Z9" s="86">
        <v>10766</v>
      </c>
      <c r="AA9" s="77">
        <f t="shared" si="1"/>
        <v>0</v>
      </c>
      <c r="AB9" s="77">
        <f>IF(W9=0,1,0)</f>
        <v>0</v>
      </c>
      <c r="AC9" s="162">
        <f>IF((T9+V9)=100,0,1)</f>
        <v>0</v>
      </c>
      <c r="AD9" s="162">
        <f t="shared" si="2"/>
        <v>0</v>
      </c>
      <c r="AE9" s="162">
        <f t="shared" si="3"/>
        <v>0</v>
      </c>
      <c r="AF9" s="247">
        <f t="shared" si="4"/>
        <v>5.0704383059262288E-3</v>
      </c>
      <c r="AG9" s="247">
        <f t="shared" si="4"/>
        <v>1.5828868301192778E-2</v>
      </c>
      <c r="AH9" s="247">
        <f t="shared" si="4"/>
        <v>0.14154973604044055</v>
      </c>
    </row>
    <row r="10" spans="1:34" s="8" customFormat="1" x14ac:dyDescent="1.25">
      <c r="A10" s="241">
        <v>5</v>
      </c>
      <c r="B10" s="68">
        <v>10765</v>
      </c>
      <c r="C10" s="241">
        <v>5</v>
      </c>
      <c r="D10" s="19">
        <v>6</v>
      </c>
      <c r="E10" s="69" t="s">
        <v>428</v>
      </c>
      <c r="F10" s="20" t="s">
        <v>17</v>
      </c>
      <c r="G10" s="20" t="s">
        <v>277</v>
      </c>
      <c r="H10" s="21">
        <v>16</v>
      </c>
      <c r="I10" s="18">
        <v>93172926.748106003</v>
      </c>
      <c r="J10" s="18">
        <v>98753150.530294001</v>
      </c>
      <c r="K10" s="18" t="s">
        <v>76</v>
      </c>
      <c r="L10" s="195">
        <v>119.33333333333333</v>
      </c>
      <c r="M10" s="56">
        <v>97981319</v>
      </c>
      <c r="N10" s="55">
        <v>100000000</v>
      </c>
      <c r="O10" s="56">
        <v>1007877</v>
      </c>
      <c r="P10" s="242">
        <v>1.63</v>
      </c>
      <c r="Q10" s="242">
        <v>4.9400000000000004</v>
      </c>
      <c r="R10" s="242">
        <v>20.11</v>
      </c>
      <c r="S10" s="243">
        <v>78860</v>
      </c>
      <c r="T10" s="243">
        <v>93</v>
      </c>
      <c r="U10" s="243">
        <v>175</v>
      </c>
      <c r="V10" s="243">
        <v>7</v>
      </c>
      <c r="W10" s="18">
        <f t="shared" si="5"/>
        <v>79035</v>
      </c>
      <c r="X10" s="84">
        <f t="shared" ref="X10:X30" si="8">T10*J10/$J$84</f>
        <v>5.216984412965771</v>
      </c>
      <c r="Y10" s="85">
        <f t="shared" si="0"/>
        <v>5.005987116271859</v>
      </c>
      <c r="Z10" s="86">
        <v>10765</v>
      </c>
      <c r="AA10" s="77">
        <f t="shared" si="1"/>
        <v>0</v>
      </c>
      <c r="AB10" s="77">
        <f t="shared" si="6"/>
        <v>0</v>
      </c>
      <c r="AC10" s="162">
        <f t="shared" si="7"/>
        <v>0</v>
      </c>
      <c r="AD10" s="162">
        <f t="shared" si="2"/>
        <v>0</v>
      </c>
      <c r="AE10" s="162">
        <f t="shared" si="3"/>
        <v>0</v>
      </c>
      <c r="AF10" s="247">
        <f t="shared" si="4"/>
        <v>9.1437468743378547E-2</v>
      </c>
      <c r="AG10" s="247">
        <f t="shared" si="4"/>
        <v>0.27711723655968717</v>
      </c>
      <c r="AH10" s="247">
        <f t="shared" si="4"/>
        <v>1.1281027585456089</v>
      </c>
    </row>
    <row r="11" spans="1:34" s="5" customFormat="1" x14ac:dyDescent="1.25">
      <c r="A11" s="83">
        <v>2</v>
      </c>
      <c r="B11" s="68">
        <v>10778</v>
      </c>
      <c r="C11" s="83">
        <v>2</v>
      </c>
      <c r="D11" s="16">
        <v>7</v>
      </c>
      <c r="E11" s="68" t="s">
        <v>429</v>
      </c>
      <c r="F11" s="10" t="s">
        <v>16</v>
      </c>
      <c r="G11" s="10" t="s">
        <v>277</v>
      </c>
      <c r="H11" s="11">
        <v>20</v>
      </c>
      <c r="I11" s="12">
        <v>2723227.4932800001</v>
      </c>
      <c r="J11" s="12">
        <v>1590316.0523600001</v>
      </c>
      <c r="K11" s="12" t="s">
        <v>77</v>
      </c>
      <c r="L11" s="194">
        <v>117.56666666666666</v>
      </c>
      <c r="M11" s="54">
        <v>1585640</v>
      </c>
      <c r="N11" s="54">
        <v>5000000</v>
      </c>
      <c r="O11" s="54">
        <v>1002949</v>
      </c>
      <c r="P11" s="231">
        <v>1.78</v>
      </c>
      <c r="Q11" s="231">
        <v>5.43</v>
      </c>
      <c r="R11" s="231">
        <v>21.49</v>
      </c>
      <c r="S11" s="53">
        <v>470</v>
      </c>
      <c r="T11" s="53">
        <v>48</v>
      </c>
      <c r="U11" s="53">
        <v>9</v>
      </c>
      <c r="V11" s="53">
        <v>52</v>
      </c>
      <c r="W11" s="12">
        <f t="shared" si="5"/>
        <v>479</v>
      </c>
      <c r="X11" s="84">
        <f t="shared" si="8"/>
        <v>4.3362100412472758E-2</v>
      </c>
      <c r="Y11" s="85">
        <f t="shared" si="0"/>
        <v>4.1608350498391553E-2</v>
      </c>
      <c r="Z11" s="86">
        <v>10778</v>
      </c>
      <c r="AA11" s="77">
        <f t="shared" si="1"/>
        <v>0</v>
      </c>
      <c r="AB11" s="77">
        <f t="shared" si="6"/>
        <v>0</v>
      </c>
      <c r="AC11" s="162">
        <f t="shared" si="7"/>
        <v>0</v>
      </c>
      <c r="AD11" s="162">
        <f t="shared" si="2"/>
        <v>0</v>
      </c>
      <c r="AE11" s="162">
        <f t="shared" si="3"/>
        <v>0</v>
      </c>
      <c r="AF11" s="247">
        <f t="shared" si="4"/>
        <v>1.6080112236291982E-3</v>
      </c>
      <c r="AG11" s="247">
        <f t="shared" si="4"/>
        <v>4.9053376091609804E-3</v>
      </c>
      <c r="AH11" s="247">
        <f t="shared" si="4"/>
        <v>1.9413573705500824E-2</v>
      </c>
    </row>
    <row r="12" spans="1:34" s="8" customFormat="1" x14ac:dyDescent="1.25">
      <c r="A12" s="241">
        <v>42</v>
      </c>
      <c r="B12" s="68">
        <v>10784</v>
      </c>
      <c r="C12" s="241">
        <v>42</v>
      </c>
      <c r="D12" s="19">
        <v>8</v>
      </c>
      <c r="E12" s="69" t="s">
        <v>430</v>
      </c>
      <c r="F12" s="20" t="s">
        <v>328</v>
      </c>
      <c r="G12" s="20" t="s">
        <v>277</v>
      </c>
      <c r="H12" s="21">
        <v>17</v>
      </c>
      <c r="I12" s="18">
        <v>4478783.9767690003</v>
      </c>
      <c r="J12" s="18">
        <v>9997454.9277120009</v>
      </c>
      <c r="K12" s="18" t="s">
        <v>131</v>
      </c>
      <c r="L12" s="195">
        <v>115.46666666666667</v>
      </c>
      <c r="M12" s="56">
        <v>9907774</v>
      </c>
      <c r="N12" s="55">
        <v>15000000</v>
      </c>
      <c r="O12" s="56">
        <v>1009051</v>
      </c>
      <c r="P12" s="242">
        <v>2.0099999999999998</v>
      </c>
      <c r="Q12" s="242">
        <v>5.55</v>
      </c>
      <c r="R12" s="242">
        <v>20.91</v>
      </c>
      <c r="S12" s="243">
        <v>10858</v>
      </c>
      <c r="T12" s="243">
        <v>85</v>
      </c>
      <c r="U12" s="243">
        <v>20</v>
      </c>
      <c r="V12" s="243">
        <v>15</v>
      </c>
      <c r="W12" s="18">
        <f t="shared" si="5"/>
        <v>10878</v>
      </c>
      <c r="X12" s="84">
        <f t="shared" si="8"/>
        <v>0.48271857559264975</v>
      </c>
      <c r="Y12" s="85">
        <f t="shared" si="0"/>
        <v>0.46319535941035656</v>
      </c>
      <c r="Z12" s="86">
        <v>10784</v>
      </c>
      <c r="AA12" s="77">
        <f t="shared" si="1"/>
        <v>0</v>
      </c>
      <c r="AB12" s="77">
        <f t="shared" si="6"/>
        <v>0</v>
      </c>
      <c r="AC12" s="162">
        <f t="shared" si="7"/>
        <v>0</v>
      </c>
      <c r="AD12" s="162">
        <f t="shared" si="2"/>
        <v>0</v>
      </c>
      <c r="AE12" s="162">
        <f t="shared" si="3"/>
        <v>0</v>
      </c>
      <c r="AF12" s="247">
        <f t="shared" si="4"/>
        <v>1.1414874552249715E-2</v>
      </c>
      <c r="AG12" s="247">
        <f t="shared" si="4"/>
        <v>3.1518683465167126E-2</v>
      </c>
      <c r="AH12" s="247">
        <f t="shared" si="4"/>
        <v>0.11874876959579182</v>
      </c>
    </row>
    <row r="13" spans="1:34" s="5" customFormat="1" x14ac:dyDescent="1.25">
      <c r="A13" s="83">
        <v>1</v>
      </c>
      <c r="B13" s="68">
        <v>10837</v>
      </c>
      <c r="C13" s="83">
        <v>1</v>
      </c>
      <c r="D13" s="16">
        <v>9</v>
      </c>
      <c r="E13" s="68" t="s">
        <v>431</v>
      </c>
      <c r="F13" s="10" t="s">
        <v>18</v>
      </c>
      <c r="G13" s="10" t="s">
        <v>277</v>
      </c>
      <c r="H13" s="11">
        <v>16</v>
      </c>
      <c r="I13" s="12">
        <v>163188817.431317</v>
      </c>
      <c r="J13" s="12">
        <v>70865009.454294994</v>
      </c>
      <c r="K13" s="12" t="s">
        <v>78</v>
      </c>
      <c r="L13" s="194">
        <v>107.2</v>
      </c>
      <c r="M13" s="54">
        <v>67461229</v>
      </c>
      <c r="N13" s="54">
        <v>200000000</v>
      </c>
      <c r="O13" s="54">
        <v>1050455</v>
      </c>
      <c r="P13" s="231">
        <v>3.87</v>
      </c>
      <c r="Q13" s="231">
        <v>8</v>
      </c>
      <c r="R13" s="231">
        <v>22.6</v>
      </c>
      <c r="S13" s="53">
        <v>145866</v>
      </c>
      <c r="T13" s="53">
        <v>92</v>
      </c>
      <c r="U13" s="53">
        <v>474</v>
      </c>
      <c r="V13" s="53">
        <v>8</v>
      </c>
      <c r="W13" s="12">
        <f t="shared" si="5"/>
        <v>146340</v>
      </c>
      <c r="X13" s="84">
        <f t="shared" si="8"/>
        <v>3.7034399533320177</v>
      </c>
      <c r="Y13" s="85">
        <f t="shared" si="0"/>
        <v>3.5536569068887069</v>
      </c>
      <c r="Z13" s="86">
        <v>10837</v>
      </c>
      <c r="AA13" s="77">
        <f t="shared" si="1"/>
        <v>0</v>
      </c>
      <c r="AB13" s="77">
        <f t="shared" si="6"/>
        <v>0</v>
      </c>
      <c r="AC13" s="162">
        <f t="shared" si="7"/>
        <v>0</v>
      </c>
      <c r="AD13" s="162">
        <f t="shared" si="2"/>
        <v>0</v>
      </c>
      <c r="AE13" s="162">
        <f t="shared" si="3"/>
        <v>0</v>
      </c>
      <c r="AF13" s="247">
        <f t="shared" si="4"/>
        <v>0.15578600673255336</v>
      </c>
      <c r="AG13" s="247">
        <f t="shared" si="4"/>
        <v>0.32203825681147979</v>
      </c>
      <c r="AH13" s="247">
        <f t="shared" si="4"/>
        <v>0.90975807549243048</v>
      </c>
    </row>
    <row r="14" spans="1:34" s="8" customFormat="1" x14ac:dyDescent="1.25">
      <c r="A14" s="241">
        <v>3</v>
      </c>
      <c r="B14" s="68">
        <v>10845</v>
      </c>
      <c r="C14" s="241">
        <v>3</v>
      </c>
      <c r="D14" s="19">
        <v>10</v>
      </c>
      <c r="E14" s="69" t="s">
        <v>432</v>
      </c>
      <c r="F14" s="20" t="s">
        <v>15</v>
      </c>
      <c r="G14" s="20" t="s">
        <v>277</v>
      </c>
      <c r="H14" s="21">
        <v>17</v>
      </c>
      <c r="I14" s="18">
        <v>11047076.109066</v>
      </c>
      <c r="J14" s="18">
        <v>13357449.547984</v>
      </c>
      <c r="K14" s="18" t="s">
        <v>79</v>
      </c>
      <c r="L14" s="195">
        <v>106.6</v>
      </c>
      <c r="M14" s="56">
        <v>13104335</v>
      </c>
      <c r="N14" s="55">
        <v>15000000</v>
      </c>
      <c r="O14" s="56">
        <v>1019315</v>
      </c>
      <c r="P14" s="242">
        <v>1.93</v>
      </c>
      <c r="Q14" s="242">
        <v>5.51</v>
      </c>
      <c r="R14" s="242">
        <v>21.53</v>
      </c>
      <c r="S14" s="243">
        <v>5499</v>
      </c>
      <c r="T14" s="243">
        <v>82</v>
      </c>
      <c r="U14" s="243">
        <v>34</v>
      </c>
      <c r="V14" s="243">
        <v>18</v>
      </c>
      <c r="W14" s="18">
        <f t="shared" si="5"/>
        <v>5533</v>
      </c>
      <c r="X14" s="84">
        <f t="shared" si="8"/>
        <v>0.62218999842521405</v>
      </c>
      <c r="Y14" s="85">
        <f t="shared" si="0"/>
        <v>0.59702595780216028</v>
      </c>
      <c r="Z14" s="86">
        <v>10845</v>
      </c>
      <c r="AA14" s="77">
        <f t="shared" si="1"/>
        <v>0</v>
      </c>
      <c r="AB14" s="77">
        <f t="shared" si="6"/>
        <v>0</v>
      </c>
      <c r="AC14" s="162">
        <f t="shared" si="7"/>
        <v>0</v>
      </c>
      <c r="AD14" s="162">
        <f t="shared" si="2"/>
        <v>0</v>
      </c>
      <c r="AE14" s="162">
        <f t="shared" si="3"/>
        <v>0</v>
      </c>
      <c r="AF14" s="247">
        <f t="shared" si="4"/>
        <v>1.4644228011715402E-2</v>
      </c>
      <c r="AG14" s="247">
        <f t="shared" si="4"/>
        <v>4.1808132821011326E-2</v>
      </c>
      <c r="AH14" s="247">
        <f t="shared" si="4"/>
        <v>0.16336281300115679</v>
      </c>
    </row>
    <row r="15" spans="1:34" s="5" customFormat="1" x14ac:dyDescent="1.25">
      <c r="A15" s="83">
        <v>16</v>
      </c>
      <c r="B15" s="68">
        <v>10883</v>
      </c>
      <c r="C15" s="83">
        <v>16</v>
      </c>
      <c r="D15" s="16">
        <v>11</v>
      </c>
      <c r="E15" s="68" t="s">
        <v>433</v>
      </c>
      <c r="F15" s="10" t="s">
        <v>297</v>
      </c>
      <c r="G15" s="10" t="s">
        <v>277</v>
      </c>
      <c r="H15" s="11">
        <v>20</v>
      </c>
      <c r="I15" s="12">
        <v>11402363.9154</v>
      </c>
      <c r="J15" s="12">
        <v>19193793.834084</v>
      </c>
      <c r="K15" s="12" t="s">
        <v>80</v>
      </c>
      <c r="L15" s="194">
        <v>103.06666666666666</v>
      </c>
      <c r="M15" s="54">
        <v>18852875</v>
      </c>
      <c r="N15" s="54">
        <v>25000000</v>
      </c>
      <c r="O15" s="54">
        <v>1018083</v>
      </c>
      <c r="P15" s="231">
        <v>1.81</v>
      </c>
      <c r="Q15" s="231">
        <v>5.34</v>
      </c>
      <c r="R15" s="231">
        <v>21.05</v>
      </c>
      <c r="S15" s="53">
        <v>10896</v>
      </c>
      <c r="T15" s="53">
        <v>89</v>
      </c>
      <c r="U15" s="53">
        <v>27</v>
      </c>
      <c r="V15" s="53">
        <v>11</v>
      </c>
      <c r="W15" s="12">
        <f t="shared" si="5"/>
        <v>10923</v>
      </c>
      <c r="X15" s="84">
        <f t="shared" si="8"/>
        <v>0.97036799268392582</v>
      </c>
      <c r="Y15" s="85">
        <f t="shared" si="0"/>
        <v>0.93112213587328396</v>
      </c>
      <c r="Z15" s="86">
        <v>10883</v>
      </c>
      <c r="AA15" s="77">
        <f t="shared" si="1"/>
        <v>0</v>
      </c>
      <c r="AB15" s="77">
        <f t="shared" si="6"/>
        <v>0</v>
      </c>
      <c r="AC15" s="162">
        <f t="shared" si="7"/>
        <v>0</v>
      </c>
      <c r="AD15" s="162">
        <f t="shared" si="2"/>
        <v>0</v>
      </c>
      <c r="AE15" s="162">
        <f t="shared" si="3"/>
        <v>0</v>
      </c>
      <c r="AF15" s="247">
        <f t="shared" si="4"/>
        <v>1.9734450188291078E-2</v>
      </c>
      <c r="AG15" s="247">
        <f t="shared" si="4"/>
        <v>5.8222079561035554E-2</v>
      </c>
      <c r="AH15" s="247">
        <f t="shared" si="4"/>
        <v>0.22950838478647911</v>
      </c>
    </row>
    <row r="16" spans="1:34" s="8" customFormat="1" x14ac:dyDescent="1.25">
      <c r="A16" s="241">
        <v>102</v>
      </c>
      <c r="B16" s="68">
        <v>10895</v>
      </c>
      <c r="C16" s="241">
        <v>102</v>
      </c>
      <c r="D16" s="19">
        <v>12</v>
      </c>
      <c r="E16" s="69" t="s">
        <v>434</v>
      </c>
      <c r="F16" s="20" t="s">
        <v>29</v>
      </c>
      <c r="G16" s="20" t="s">
        <v>277</v>
      </c>
      <c r="H16" s="21">
        <v>17</v>
      </c>
      <c r="I16" s="18">
        <v>1066194</v>
      </c>
      <c r="J16" s="18">
        <v>607661</v>
      </c>
      <c r="K16" s="18" t="s">
        <v>82</v>
      </c>
      <c r="L16" s="195">
        <v>102.16666666666667</v>
      </c>
      <c r="M16" s="56">
        <v>607661</v>
      </c>
      <c r="N16" s="55">
        <v>5000000</v>
      </c>
      <c r="O16" s="56">
        <v>1000000</v>
      </c>
      <c r="P16" s="242">
        <v>1.99</v>
      </c>
      <c r="Q16" s="242">
        <v>5.88</v>
      </c>
      <c r="R16" s="242">
        <v>21.57</v>
      </c>
      <c r="S16" s="243">
        <v>21624</v>
      </c>
      <c r="T16" s="243">
        <v>64</v>
      </c>
      <c r="U16" s="243">
        <v>7</v>
      </c>
      <c r="V16" s="243">
        <v>36</v>
      </c>
      <c r="W16" s="18">
        <f t="shared" si="5"/>
        <v>21631</v>
      </c>
      <c r="X16" s="84">
        <f t="shared" si="8"/>
        <v>2.209158970603484E-2</v>
      </c>
      <c r="Y16" s="85">
        <f t="shared" si="0"/>
        <v>2.1198110765200794E-2</v>
      </c>
      <c r="Z16" s="86">
        <v>10895</v>
      </c>
      <c r="AA16" s="77">
        <f t="shared" si="1"/>
        <v>0</v>
      </c>
      <c r="AB16" s="77">
        <f t="shared" si="6"/>
        <v>0</v>
      </c>
      <c r="AC16" s="162">
        <f t="shared" si="7"/>
        <v>0</v>
      </c>
      <c r="AD16" s="162">
        <f t="shared" si="2"/>
        <v>0</v>
      </c>
      <c r="AE16" s="162">
        <f t="shared" si="3"/>
        <v>0</v>
      </c>
      <c r="AF16" s="247">
        <f t="shared" si="4"/>
        <v>6.8691036742202075E-4</v>
      </c>
      <c r="AG16" s="247">
        <f t="shared" si="4"/>
        <v>2.0296648042419508E-3</v>
      </c>
      <c r="AH16" s="247">
        <f t="shared" si="4"/>
        <v>7.4455560931120544E-3</v>
      </c>
    </row>
    <row r="17" spans="1:34" s="5" customFormat="1" x14ac:dyDescent="1.25">
      <c r="A17" s="83">
        <v>104</v>
      </c>
      <c r="B17" s="68">
        <v>10919</v>
      </c>
      <c r="C17" s="83">
        <v>104</v>
      </c>
      <c r="D17" s="16">
        <v>13</v>
      </c>
      <c r="E17" s="68" t="s">
        <v>409</v>
      </c>
      <c r="F17" s="10" t="s">
        <v>312</v>
      </c>
      <c r="G17" s="10" t="s">
        <v>277</v>
      </c>
      <c r="H17" s="11">
        <v>15</v>
      </c>
      <c r="I17" s="12">
        <v>271354148.22701198</v>
      </c>
      <c r="J17" s="12">
        <v>292099468.87623698</v>
      </c>
      <c r="K17" s="12" t="s">
        <v>83</v>
      </c>
      <c r="L17" s="194">
        <v>100.3</v>
      </c>
      <c r="M17" s="54">
        <v>287375041</v>
      </c>
      <c r="N17" s="54">
        <v>300000000</v>
      </c>
      <c r="O17" s="54">
        <v>1016439</v>
      </c>
      <c r="P17" s="231">
        <v>1.64</v>
      </c>
      <c r="Q17" s="231">
        <v>4.93</v>
      </c>
      <c r="R17" s="231">
        <v>19.82</v>
      </c>
      <c r="S17" s="53">
        <v>470587</v>
      </c>
      <c r="T17" s="53">
        <v>95</v>
      </c>
      <c r="U17" s="53">
        <v>358</v>
      </c>
      <c r="V17" s="53">
        <v>5</v>
      </c>
      <c r="W17" s="12">
        <f t="shared" si="5"/>
        <v>470945</v>
      </c>
      <c r="X17" s="84">
        <f t="shared" si="8"/>
        <v>15.763040933740953</v>
      </c>
      <c r="Y17" s="85">
        <f t="shared" si="0"/>
        <v>15.12551573500185</v>
      </c>
      <c r="Z17" s="86">
        <v>10919</v>
      </c>
      <c r="AA17" s="77">
        <f t="shared" si="1"/>
        <v>0</v>
      </c>
      <c r="AB17" s="77">
        <f t="shared" si="6"/>
        <v>0</v>
      </c>
      <c r="AC17" s="162">
        <f t="shared" si="7"/>
        <v>0</v>
      </c>
      <c r="AD17" s="162">
        <f t="shared" si="2"/>
        <v>0</v>
      </c>
      <c r="AE17" s="162">
        <f t="shared" si="3"/>
        <v>0</v>
      </c>
      <c r="AF17" s="247">
        <f t="shared" si="4"/>
        <v>0.27211986454037013</v>
      </c>
      <c r="AG17" s="247">
        <f t="shared" si="4"/>
        <v>0.81801886108781996</v>
      </c>
      <c r="AH17" s="247">
        <f t="shared" si="4"/>
        <v>3.288668119018376</v>
      </c>
    </row>
    <row r="18" spans="1:34" s="8" customFormat="1" x14ac:dyDescent="1.25">
      <c r="A18" s="241">
        <v>105</v>
      </c>
      <c r="B18" s="68">
        <v>10915</v>
      </c>
      <c r="C18" s="241">
        <v>105</v>
      </c>
      <c r="D18" s="19">
        <v>14</v>
      </c>
      <c r="E18" s="69" t="s">
        <v>435</v>
      </c>
      <c r="F18" s="20" t="s">
        <v>204</v>
      </c>
      <c r="G18" s="20" t="s">
        <v>277</v>
      </c>
      <c r="H18" s="21">
        <v>20</v>
      </c>
      <c r="I18" s="18">
        <v>58632530.588536002</v>
      </c>
      <c r="J18" s="18">
        <v>60348713.253507003</v>
      </c>
      <c r="K18" s="18" t="s">
        <v>84</v>
      </c>
      <c r="L18" s="195">
        <v>100.1</v>
      </c>
      <c r="M18" s="56">
        <v>58885226</v>
      </c>
      <c r="N18" s="55">
        <v>60000000</v>
      </c>
      <c r="O18" s="56">
        <v>1024853</v>
      </c>
      <c r="P18" s="242">
        <v>2.4300000000000002</v>
      </c>
      <c r="Q18" s="242">
        <v>7.14</v>
      </c>
      <c r="R18" s="242">
        <v>24.82</v>
      </c>
      <c r="S18" s="243">
        <v>43456</v>
      </c>
      <c r="T18" s="243">
        <v>95</v>
      </c>
      <c r="U18" s="243">
        <v>39</v>
      </c>
      <c r="V18" s="243">
        <v>5</v>
      </c>
      <c r="W18" s="18">
        <f t="shared" si="5"/>
        <v>43495</v>
      </c>
      <c r="X18" s="84">
        <f t="shared" si="8"/>
        <v>3.2566962239725421</v>
      </c>
      <c r="Y18" s="85">
        <f t="shared" si="0"/>
        <v>3.124981416141472</v>
      </c>
      <c r="Z18" s="86">
        <v>10915</v>
      </c>
      <c r="AA18" s="77">
        <f t="shared" si="1"/>
        <v>0</v>
      </c>
      <c r="AB18" s="77">
        <f t="shared" si="6"/>
        <v>0</v>
      </c>
      <c r="AC18" s="162">
        <f t="shared" si="7"/>
        <v>0</v>
      </c>
      <c r="AD18" s="162">
        <f t="shared" si="2"/>
        <v>0</v>
      </c>
      <c r="AE18" s="162">
        <f t="shared" si="3"/>
        <v>0</v>
      </c>
      <c r="AF18" s="247">
        <f t="shared" si="4"/>
        <v>8.3302861307929243E-2</v>
      </c>
      <c r="AG18" s="247">
        <f t="shared" si="4"/>
        <v>0.24476643199119949</v>
      </c>
      <c r="AH18" s="247">
        <f t="shared" si="4"/>
        <v>0.85085473977893156</v>
      </c>
    </row>
    <row r="19" spans="1:34" s="5" customFormat="1" x14ac:dyDescent="1.25">
      <c r="A19" s="83">
        <v>106</v>
      </c>
      <c r="B19" s="68">
        <v>10920</v>
      </c>
      <c r="C19" s="83">
        <v>106</v>
      </c>
      <c r="D19" s="16">
        <v>15</v>
      </c>
      <c r="E19" s="68" t="s">
        <v>436</v>
      </c>
      <c r="F19" s="10" t="s">
        <v>17</v>
      </c>
      <c r="G19" s="10" t="s">
        <v>296</v>
      </c>
      <c r="H19" s="11">
        <v>15</v>
      </c>
      <c r="I19" s="12">
        <v>176477.867898</v>
      </c>
      <c r="J19" s="12">
        <v>210816.49082000001</v>
      </c>
      <c r="K19" s="12" t="s">
        <v>85</v>
      </c>
      <c r="L19" s="194">
        <v>100.2</v>
      </c>
      <c r="M19" s="54">
        <v>20634091</v>
      </c>
      <c r="N19" s="54">
        <v>100000000</v>
      </c>
      <c r="O19" s="54">
        <v>10217</v>
      </c>
      <c r="P19" s="231">
        <v>2.42</v>
      </c>
      <c r="Q19" s="231">
        <v>6.43</v>
      </c>
      <c r="R19" s="231">
        <v>0</v>
      </c>
      <c r="S19" s="53">
        <v>0</v>
      </c>
      <c r="T19" s="53">
        <v>0</v>
      </c>
      <c r="U19" s="53">
        <v>0</v>
      </c>
      <c r="V19" s="53">
        <v>0</v>
      </c>
      <c r="W19" s="12">
        <f t="shared" si="5"/>
        <v>0</v>
      </c>
      <c r="X19" s="84">
        <f t="shared" si="8"/>
        <v>0</v>
      </c>
      <c r="Y19" s="85">
        <f t="shared" si="0"/>
        <v>0</v>
      </c>
      <c r="Z19" s="86">
        <v>10920</v>
      </c>
      <c r="AA19" s="77">
        <f t="shared" si="1"/>
        <v>0</v>
      </c>
      <c r="AB19" s="77">
        <f t="shared" si="6"/>
        <v>1</v>
      </c>
      <c r="AC19" s="162">
        <f t="shared" si="7"/>
        <v>1</v>
      </c>
      <c r="AD19" s="162">
        <f t="shared" si="2"/>
        <v>0</v>
      </c>
      <c r="AE19" s="162">
        <f t="shared" si="3"/>
        <v>0</v>
      </c>
      <c r="AF19" s="247">
        <f t="shared" si="4"/>
        <v>2.8980480154325436E-4</v>
      </c>
      <c r="AG19" s="247">
        <f t="shared" si="4"/>
        <v>7.7001854294344023E-4</v>
      </c>
      <c r="AH19" s="247">
        <f t="shared" si="4"/>
        <v>0</v>
      </c>
    </row>
    <row r="20" spans="1:34" s="8" customFormat="1" x14ac:dyDescent="1.25">
      <c r="A20" s="241">
        <v>110</v>
      </c>
      <c r="B20" s="68">
        <v>10929</v>
      </c>
      <c r="C20" s="241">
        <v>110</v>
      </c>
      <c r="D20" s="19">
        <v>16</v>
      </c>
      <c r="E20" s="69" t="s">
        <v>437</v>
      </c>
      <c r="F20" s="20" t="s">
        <v>16</v>
      </c>
      <c r="G20" s="20" t="s">
        <v>277</v>
      </c>
      <c r="H20" s="21">
        <v>16</v>
      </c>
      <c r="I20" s="18">
        <v>952254.91936599999</v>
      </c>
      <c r="J20" s="18">
        <v>1384528.423895</v>
      </c>
      <c r="K20" s="18" t="s">
        <v>86</v>
      </c>
      <c r="L20" s="195">
        <v>99.733333333333334</v>
      </c>
      <c r="M20" s="56">
        <v>1362135</v>
      </c>
      <c r="N20" s="55">
        <v>5000000</v>
      </c>
      <c r="O20" s="56">
        <v>1016439</v>
      </c>
      <c r="P20" s="242">
        <v>1.64</v>
      </c>
      <c r="Q20" s="242">
        <v>4.93</v>
      </c>
      <c r="R20" s="242">
        <v>20</v>
      </c>
      <c r="S20" s="243">
        <v>1091</v>
      </c>
      <c r="T20" s="243">
        <v>66</v>
      </c>
      <c r="U20" s="243">
        <v>6</v>
      </c>
      <c r="V20" s="243">
        <v>34</v>
      </c>
      <c r="W20" s="18">
        <f t="shared" si="5"/>
        <v>1097</v>
      </c>
      <c r="X20" s="84">
        <f t="shared" si="8"/>
        <v>5.1907658934321373E-2</v>
      </c>
      <c r="Y20" s="85">
        <f t="shared" si="0"/>
        <v>4.9808289864781613E-2</v>
      </c>
      <c r="Z20" s="86">
        <v>10929</v>
      </c>
      <c r="AA20" s="77">
        <f t="shared" si="1"/>
        <v>0</v>
      </c>
      <c r="AB20" s="77">
        <f t="shared" si="6"/>
        <v>0</v>
      </c>
      <c r="AC20" s="162">
        <f t="shared" si="7"/>
        <v>0</v>
      </c>
      <c r="AD20" s="162">
        <f t="shared" si="2"/>
        <v>0</v>
      </c>
      <c r="AE20" s="162">
        <f t="shared" si="3"/>
        <v>0</v>
      </c>
      <c r="AF20" s="247">
        <f t="shared" si="4"/>
        <v>1.2898266765498036E-3</v>
      </c>
      <c r="AG20" s="247">
        <f t="shared" si="4"/>
        <v>3.8773448264576415E-3</v>
      </c>
      <c r="AH20" s="247">
        <f t="shared" si="4"/>
        <v>1.5729593616461021E-2</v>
      </c>
    </row>
    <row r="21" spans="1:34" s="5" customFormat="1" x14ac:dyDescent="1.25">
      <c r="A21" s="83">
        <v>107</v>
      </c>
      <c r="B21" s="68">
        <v>10911</v>
      </c>
      <c r="C21" s="83">
        <v>107</v>
      </c>
      <c r="D21" s="16">
        <v>17</v>
      </c>
      <c r="E21" s="68" t="s">
        <v>438</v>
      </c>
      <c r="F21" s="10" t="s">
        <v>43</v>
      </c>
      <c r="G21" s="10" t="s">
        <v>277</v>
      </c>
      <c r="H21" s="11">
        <v>17.2</v>
      </c>
      <c r="I21" s="12">
        <v>46200725.346720003</v>
      </c>
      <c r="J21" s="12">
        <v>70102115.164876997</v>
      </c>
      <c r="K21" s="12" t="s">
        <v>87</v>
      </c>
      <c r="L21" s="194">
        <v>100.46666666666667</v>
      </c>
      <c r="M21" s="54">
        <v>69555731</v>
      </c>
      <c r="N21" s="54">
        <v>70000000</v>
      </c>
      <c r="O21" s="54">
        <v>1007855</v>
      </c>
      <c r="P21" s="231">
        <v>1.48</v>
      </c>
      <c r="Q21" s="231">
        <v>5.03</v>
      </c>
      <c r="R21" s="231">
        <v>21.98</v>
      </c>
      <c r="S21" s="53">
        <v>71916</v>
      </c>
      <c r="T21" s="53">
        <v>97</v>
      </c>
      <c r="U21" s="53">
        <v>78</v>
      </c>
      <c r="V21" s="53">
        <v>3</v>
      </c>
      <c r="W21" s="12">
        <f t="shared" si="5"/>
        <v>71994</v>
      </c>
      <c r="X21" s="84">
        <f t="shared" si="8"/>
        <v>3.8626778303796123</v>
      </c>
      <c r="Y21" s="85">
        <f t="shared" si="0"/>
        <v>3.7064545190382856</v>
      </c>
      <c r="Z21" s="86">
        <v>10911</v>
      </c>
      <c r="AA21" s="77">
        <f t="shared" si="1"/>
        <v>0</v>
      </c>
      <c r="AB21" s="77">
        <f t="shared" si="6"/>
        <v>0</v>
      </c>
      <c r="AC21" s="162">
        <f t="shared" si="7"/>
        <v>0</v>
      </c>
      <c r="AD21" s="162">
        <f t="shared" si="2"/>
        <v>0</v>
      </c>
      <c r="AE21" s="162">
        <f t="shared" si="3"/>
        <v>0</v>
      </c>
      <c r="AF21" s="247">
        <f t="shared" ref="AF21:AF62" si="9">$J21/$J$84*P21</f>
        <v>5.8935702978987904E-2</v>
      </c>
      <c r="AG21" s="247">
        <f t="shared" ref="AG21:AH28" si="10">$J21/$J$84*Q21</f>
        <v>0.20030174728669539</v>
      </c>
      <c r="AH21" s="247">
        <f t="shared" si="10"/>
        <v>0.87527483207983392</v>
      </c>
    </row>
    <row r="22" spans="1:34" s="8" customFormat="1" x14ac:dyDescent="1.25">
      <c r="A22" s="241">
        <v>108</v>
      </c>
      <c r="B22" s="68">
        <v>10923</v>
      </c>
      <c r="C22" s="241">
        <v>108</v>
      </c>
      <c r="D22" s="19">
        <v>18</v>
      </c>
      <c r="E22" s="69" t="s">
        <v>439</v>
      </c>
      <c r="F22" s="20" t="s">
        <v>17</v>
      </c>
      <c r="G22" s="20" t="s">
        <v>277</v>
      </c>
      <c r="H22" s="21">
        <v>20</v>
      </c>
      <c r="I22" s="18">
        <v>639444.66367299994</v>
      </c>
      <c r="J22" s="18">
        <v>1453597.583868</v>
      </c>
      <c r="K22" s="18" t="s">
        <v>88</v>
      </c>
      <c r="L22" s="195">
        <v>100.23333333333333</v>
      </c>
      <c r="M22" s="56">
        <v>1441855</v>
      </c>
      <c r="N22" s="55">
        <v>3000000</v>
      </c>
      <c r="O22" s="56">
        <v>1008144</v>
      </c>
      <c r="P22" s="242">
        <v>1.73</v>
      </c>
      <c r="Q22" s="242">
        <v>5.16</v>
      </c>
      <c r="R22" s="242">
        <v>21.84</v>
      </c>
      <c r="S22" s="243">
        <v>1421</v>
      </c>
      <c r="T22" s="243">
        <v>69</v>
      </c>
      <c r="U22" s="243">
        <v>8</v>
      </c>
      <c r="V22" s="243">
        <v>31</v>
      </c>
      <c r="W22" s="18">
        <f t="shared" si="5"/>
        <v>1429</v>
      </c>
      <c r="X22" s="84">
        <f t="shared" si="8"/>
        <v>5.6974288964524021E-2</v>
      </c>
      <c r="Y22" s="85">
        <f t="shared" si="0"/>
        <v>5.4670003576456634E-2</v>
      </c>
      <c r="Z22" s="86">
        <v>10923</v>
      </c>
      <c r="AA22" s="77">
        <f t="shared" si="1"/>
        <v>0</v>
      </c>
      <c r="AB22" s="77">
        <f t="shared" si="6"/>
        <v>0</v>
      </c>
      <c r="AC22" s="162">
        <f t="shared" si="7"/>
        <v>0</v>
      </c>
      <c r="AD22" s="162">
        <f t="shared" si="2"/>
        <v>0</v>
      </c>
      <c r="AE22" s="162">
        <f t="shared" si="3"/>
        <v>0</v>
      </c>
      <c r="AF22" s="247">
        <f t="shared" si="9"/>
        <v>1.4284857957771965E-3</v>
      </c>
      <c r="AG22" s="247">
        <f t="shared" si="10"/>
        <v>4.2606859573470143E-3</v>
      </c>
      <c r="AH22" s="247">
        <f t="shared" si="10"/>
        <v>1.8033601028771083E-2</v>
      </c>
    </row>
    <row r="23" spans="1:34" s="5" customFormat="1" x14ac:dyDescent="1.25">
      <c r="A23" s="83">
        <v>113</v>
      </c>
      <c r="B23" s="68">
        <v>11008</v>
      </c>
      <c r="C23" s="83">
        <v>113</v>
      </c>
      <c r="D23" s="16">
        <v>19</v>
      </c>
      <c r="E23" s="68" t="s">
        <v>440</v>
      </c>
      <c r="F23" s="10" t="s">
        <v>323</v>
      </c>
      <c r="G23" s="10" t="s">
        <v>277</v>
      </c>
      <c r="H23" s="11">
        <v>16</v>
      </c>
      <c r="I23" s="12">
        <v>36875489.789793</v>
      </c>
      <c r="J23" s="12">
        <v>37345551.024255</v>
      </c>
      <c r="K23" s="12" t="s">
        <v>89</v>
      </c>
      <c r="L23" s="194">
        <v>95.9</v>
      </c>
      <c r="M23" s="54">
        <v>36741531</v>
      </c>
      <c r="N23" s="54">
        <v>40000000</v>
      </c>
      <c r="O23" s="54">
        <v>1016439</v>
      </c>
      <c r="P23" s="231">
        <v>1.64</v>
      </c>
      <c r="Q23" s="231">
        <v>4.93</v>
      </c>
      <c r="R23" s="231">
        <v>20.93</v>
      </c>
      <c r="S23" s="53">
        <v>58073</v>
      </c>
      <c r="T23" s="53">
        <v>98</v>
      </c>
      <c r="U23" s="53">
        <v>64</v>
      </c>
      <c r="V23" s="53">
        <v>2</v>
      </c>
      <c r="W23" s="12">
        <f t="shared" si="5"/>
        <v>58137</v>
      </c>
      <c r="X23" s="84">
        <f t="shared" si="8"/>
        <v>2.0789812770868492</v>
      </c>
      <c r="Y23" s="85">
        <f t="shared" si="0"/>
        <v>1.9948983290426918</v>
      </c>
      <c r="Z23" s="86">
        <v>11008</v>
      </c>
      <c r="AA23" s="77">
        <f t="shared" si="1"/>
        <v>0</v>
      </c>
      <c r="AB23" s="77">
        <f t="shared" si="6"/>
        <v>0</v>
      </c>
      <c r="AC23" s="162">
        <f t="shared" si="7"/>
        <v>0</v>
      </c>
      <c r="AD23" s="162">
        <f t="shared" si="2"/>
        <v>0</v>
      </c>
      <c r="AE23" s="162">
        <f t="shared" si="3"/>
        <v>0</v>
      </c>
      <c r="AF23" s="247">
        <f t="shared" si="9"/>
        <v>3.4791115249208499E-2</v>
      </c>
      <c r="AG23" s="247">
        <f t="shared" si="10"/>
        <v>0.10458548669426701</v>
      </c>
      <c r="AH23" s="247">
        <f t="shared" si="10"/>
        <v>0.44401100132069143</v>
      </c>
    </row>
    <row r="24" spans="1:34" s="8" customFormat="1" x14ac:dyDescent="1.25">
      <c r="A24" s="241">
        <v>114</v>
      </c>
      <c r="B24" s="68">
        <v>11014</v>
      </c>
      <c r="C24" s="241">
        <v>114</v>
      </c>
      <c r="D24" s="19">
        <v>20</v>
      </c>
      <c r="E24" s="69" t="s">
        <v>441</v>
      </c>
      <c r="F24" s="20" t="s">
        <v>29</v>
      </c>
      <c r="G24" s="20" t="s">
        <v>295</v>
      </c>
      <c r="H24" s="21">
        <v>16</v>
      </c>
      <c r="I24" s="18">
        <v>6215658</v>
      </c>
      <c r="J24" s="18">
        <v>4038184</v>
      </c>
      <c r="K24" s="18" t="s">
        <v>90</v>
      </c>
      <c r="L24" s="195">
        <v>95.566666666666663</v>
      </c>
      <c r="M24" s="56">
        <v>4038184</v>
      </c>
      <c r="N24" s="55">
        <v>50000000</v>
      </c>
      <c r="O24" s="56">
        <v>1000000</v>
      </c>
      <c r="P24" s="242">
        <v>1.5</v>
      </c>
      <c r="Q24" s="242">
        <v>4.53</v>
      </c>
      <c r="R24" s="242">
        <v>18.420000000000002</v>
      </c>
      <c r="S24" s="243">
        <v>7084</v>
      </c>
      <c r="T24" s="243">
        <v>97</v>
      </c>
      <c r="U24" s="243">
        <v>25</v>
      </c>
      <c r="V24" s="243">
        <v>3</v>
      </c>
      <c r="W24" s="18">
        <f t="shared" si="5"/>
        <v>7109</v>
      </c>
      <c r="X24" s="84">
        <f t="shared" si="8"/>
        <v>0.22250689262524243</v>
      </c>
      <c r="Y24" s="85">
        <f t="shared" si="0"/>
        <v>0.21350775651070703</v>
      </c>
      <c r="Z24" s="86">
        <v>11014</v>
      </c>
      <c r="AA24" s="77">
        <f t="shared" si="1"/>
        <v>0</v>
      </c>
      <c r="AB24" s="77">
        <f t="shared" si="6"/>
        <v>0</v>
      </c>
      <c r="AC24" s="162">
        <f t="shared" si="7"/>
        <v>0</v>
      </c>
      <c r="AD24" s="162">
        <f t="shared" si="2"/>
        <v>0</v>
      </c>
      <c r="AE24" s="162">
        <f t="shared" si="3"/>
        <v>0</v>
      </c>
      <c r="AF24" s="247">
        <f t="shared" si="9"/>
        <v>3.4408282364728213E-3</v>
      </c>
      <c r="AG24" s="247">
        <f t="shared" si="10"/>
        <v>1.0391301274147922E-2</v>
      </c>
      <c r="AH24" s="247">
        <f t="shared" si="10"/>
        <v>4.225337074388625E-2</v>
      </c>
    </row>
    <row r="25" spans="1:34" s="5" customFormat="1" x14ac:dyDescent="1.25">
      <c r="A25" s="83">
        <v>115</v>
      </c>
      <c r="B25" s="68">
        <v>11049</v>
      </c>
      <c r="C25" s="83">
        <v>115</v>
      </c>
      <c r="D25" s="16">
        <v>21</v>
      </c>
      <c r="E25" s="68" t="s">
        <v>442</v>
      </c>
      <c r="F25" s="10" t="s">
        <v>328</v>
      </c>
      <c r="G25" s="10" t="s">
        <v>277</v>
      </c>
      <c r="H25" s="11">
        <v>20</v>
      </c>
      <c r="I25" s="12">
        <v>16770754.770103</v>
      </c>
      <c r="J25" s="12">
        <v>24124890.864649002</v>
      </c>
      <c r="K25" s="12" t="s">
        <v>91</v>
      </c>
      <c r="L25" s="194">
        <v>93.333333333333343</v>
      </c>
      <c r="M25" s="54">
        <v>24052395</v>
      </c>
      <c r="N25" s="54">
        <v>30000000</v>
      </c>
      <c r="O25" s="54">
        <v>1003014</v>
      </c>
      <c r="P25" s="231">
        <v>2.2200000000000002</v>
      </c>
      <c r="Q25" s="231">
        <v>6.13</v>
      </c>
      <c r="R25" s="231">
        <v>24.69</v>
      </c>
      <c r="S25" s="53">
        <v>21979</v>
      </c>
      <c r="T25" s="53">
        <v>83</v>
      </c>
      <c r="U25" s="53">
        <v>104</v>
      </c>
      <c r="V25" s="53">
        <v>17</v>
      </c>
      <c r="W25" s="12">
        <f t="shared" si="5"/>
        <v>22083</v>
      </c>
      <c r="X25" s="84">
        <f t="shared" si="8"/>
        <v>1.1374415285318826</v>
      </c>
      <c r="Y25" s="85">
        <f t="shared" si="0"/>
        <v>1.0914384990669772</v>
      </c>
      <c r="Z25" s="86">
        <v>11049</v>
      </c>
      <c r="AA25" s="77">
        <f t="shared" si="1"/>
        <v>0</v>
      </c>
      <c r="AB25" s="77">
        <f t="shared" si="6"/>
        <v>0</v>
      </c>
      <c r="AC25" s="162">
        <f t="shared" si="7"/>
        <v>0</v>
      </c>
      <c r="AD25" s="162">
        <f t="shared" si="2"/>
        <v>0</v>
      </c>
      <c r="AE25" s="162">
        <f t="shared" si="3"/>
        <v>0</v>
      </c>
      <c r="AF25" s="247">
        <f t="shared" si="9"/>
        <v>3.0423134859527468E-2</v>
      </c>
      <c r="AG25" s="247">
        <f t="shared" ref="AG25:AH30" si="11">$J25/$J$84*Q25</f>
        <v>8.4006223733740254E-2</v>
      </c>
      <c r="AH25" s="247">
        <f t="shared" si="10"/>
        <v>0.33835459445123112</v>
      </c>
    </row>
    <row r="26" spans="1:34" s="8" customFormat="1" x14ac:dyDescent="1.25">
      <c r="A26" s="241">
        <v>118</v>
      </c>
      <c r="B26" s="68">
        <v>11075</v>
      </c>
      <c r="C26" s="241">
        <v>118</v>
      </c>
      <c r="D26" s="19">
        <v>22</v>
      </c>
      <c r="E26" s="69" t="s">
        <v>443</v>
      </c>
      <c r="F26" s="20" t="s">
        <v>29</v>
      </c>
      <c r="G26" s="20" t="s">
        <v>295</v>
      </c>
      <c r="H26" s="21">
        <v>17</v>
      </c>
      <c r="I26" s="18">
        <v>33269470</v>
      </c>
      <c r="J26" s="18">
        <v>56109215</v>
      </c>
      <c r="K26" s="18" t="s">
        <v>92</v>
      </c>
      <c r="L26" s="195">
        <v>91.1</v>
      </c>
      <c r="M26" s="56">
        <v>56109215</v>
      </c>
      <c r="N26" s="55">
        <v>60000000</v>
      </c>
      <c r="O26" s="56">
        <v>1000000</v>
      </c>
      <c r="P26" s="242">
        <v>1.68</v>
      </c>
      <c r="Q26" s="242">
        <v>5.01</v>
      </c>
      <c r="R26" s="242">
        <v>20.23</v>
      </c>
      <c r="S26" s="243">
        <v>12336</v>
      </c>
      <c r="T26" s="243">
        <v>74</v>
      </c>
      <c r="U26" s="243">
        <v>120</v>
      </c>
      <c r="V26" s="243">
        <v>26</v>
      </c>
      <c r="W26" s="18">
        <f t="shared" si="5"/>
        <v>12456</v>
      </c>
      <c r="X26" s="84">
        <f t="shared" si="8"/>
        <v>2.3585850596994429</v>
      </c>
      <c r="Y26" s="85">
        <f t="shared" si="0"/>
        <v>2.2631937316398059</v>
      </c>
      <c r="Z26" s="86">
        <v>11075</v>
      </c>
      <c r="AA26" s="77">
        <f t="shared" si="1"/>
        <v>0</v>
      </c>
      <c r="AB26" s="77">
        <f t="shared" si="6"/>
        <v>0</v>
      </c>
      <c r="AC26" s="162">
        <f t="shared" si="7"/>
        <v>0</v>
      </c>
      <c r="AD26" s="162">
        <f t="shared" si="2"/>
        <v>0</v>
      </c>
      <c r="AE26" s="162">
        <f t="shared" si="3"/>
        <v>0</v>
      </c>
      <c r="AF26" s="247">
        <f t="shared" si="9"/>
        <v>5.354625540939275E-2</v>
      </c>
      <c r="AG26" s="247">
        <f t="shared" si="11"/>
        <v>0.15968258309586766</v>
      </c>
      <c r="AH26" s="247">
        <f t="shared" si="10"/>
        <v>0.64478615888810442</v>
      </c>
    </row>
    <row r="27" spans="1:34" s="5" customFormat="1" x14ac:dyDescent="1.25">
      <c r="A27" s="83">
        <v>121</v>
      </c>
      <c r="B27" s="68">
        <v>11090</v>
      </c>
      <c r="C27" s="83">
        <v>121</v>
      </c>
      <c r="D27" s="16">
        <v>23</v>
      </c>
      <c r="E27" s="68" t="s">
        <v>444</v>
      </c>
      <c r="F27" s="10" t="s">
        <v>37</v>
      </c>
      <c r="G27" s="10" t="s">
        <v>277</v>
      </c>
      <c r="H27" s="11">
        <v>15</v>
      </c>
      <c r="I27" s="12">
        <v>42507617</v>
      </c>
      <c r="J27" s="12">
        <v>50774347.201619998</v>
      </c>
      <c r="K27" s="12" t="s">
        <v>93</v>
      </c>
      <c r="L27" s="194">
        <v>88.566666666666663</v>
      </c>
      <c r="M27" s="54">
        <v>49338690</v>
      </c>
      <c r="N27" s="54">
        <v>50000000</v>
      </c>
      <c r="O27" s="54">
        <v>1029098</v>
      </c>
      <c r="P27" s="231">
        <v>2.9</v>
      </c>
      <c r="Q27" s="231">
        <v>6.45</v>
      </c>
      <c r="R27" s="231">
        <v>22.85</v>
      </c>
      <c r="S27" s="53">
        <v>49900</v>
      </c>
      <c r="T27" s="53">
        <v>86</v>
      </c>
      <c r="U27" s="53">
        <v>75</v>
      </c>
      <c r="V27" s="53">
        <v>14.000000000000002</v>
      </c>
      <c r="W27" s="12">
        <f t="shared" si="5"/>
        <v>49975</v>
      </c>
      <c r="X27" s="84">
        <f t="shared" si="8"/>
        <v>2.4804383106240433</v>
      </c>
      <c r="Y27" s="85">
        <f t="shared" si="0"/>
        <v>2.3801187128010244</v>
      </c>
      <c r="Z27" s="86">
        <v>11090</v>
      </c>
      <c r="AA27" s="77">
        <f t="shared" si="1"/>
        <v>0</v>
      </c>
      <c r="AB27" s="77">
        <f t="shared" si="6"/>
        <v>0</v>
      </c>
      <c r="AC27" s="162">
        <f t="shared" si="7"/>
        <v>0</v>
      </c>
      <c r="AD27" s="162">
        <f t="shared" si="2"/>
        <v>0</v>
      </c>
      <c r="AE27" s="162">
        <f t="shared" si="3"/>
        <v>0</v>
      </c>
      <c r="AF27" s="247">
        <f t="shared" si="9"/>
        <v>8.3642687218717732E-2</v>
      </c>
      <c r="AG27" s="247">
        <f t="shared" si="11"/>
        <v>0.18603287329680324</v>
      </c>
      <c r="AH27" s="247">
        <f t="shared" si="10"/>
        <v>0.65904669067162081</v>
      </c>
    </row>
    <row r="28" spans="1:34" s="8" customFormat="1" x14ac:dyDescent="1.25">
      <c r="A28" s="241">
        <v>123</v>
      </c>
      <c r="B28" s="68">
        <v>11098</v>
      </c>
      <c r="C28" s="241">
        <v>123</v>
      </c>
      <c r="D28" s="19">
        <v>24</v>
      </c>
      <c r="E28" s="69" t="s">
        <v>445</v>
      </c>
      <c r="F28" s="20" t="s">
        <v>39</v>
      </c>
      <c r="G28" s="20" t="s">
        <v>277</v>
      </c>
      <c r="H28" s="21">
        <v>17</v>
      </c>
      <c r="I28" s="18">
        <v>108671374.29690801</v>
      </c>
      <c r="J28" s="18">
        <v>138341296.89620399</v>
      </c>
      <c r="K28" s="18" t="s">
        <v>94</v>
      </c>
      <c r="L28" s="195">
        <v>87.866666666666674</v>
      </c>
      <c r="M28" s="56">
        <v>136936927</v>
      </c>
      <c r="N28" s="55">
        <v>200000000</v>
      </c>
      <c r="O28" s="56">
        <v>1010255</v>
      </c>
      <c r="P28" s="242">
        <v>2.5</v>
      </c>
      <c r="Q28" s="242">
        <v>5.78</v>
      </c>
      <c r="R28" s="242">
        <v>20.97</v>
      </c>
      <c r="S28" s="243">
        <v>189000</v>
      </c>
      <c r="T28" s="243">
        <v>94</v>
      </c>
      <c r="U28" s="243">
        <v>172</v>
      </c>
      <c r="V28" s="243">
        <v>6</v>
      </c>
      <c r="W28" s="18">
        <f t="shared" si="5"/>
        <v>189172</v>
      </c>
      <c r="X28" s="84">
        <f t="shared" si="8"/>
        <v>7.3869528512962734</v>
      </c>
      <c r="Y28" s="85">
        <f t="shared" si="0"/>
        <v>7.0881926942685389</v>
      </c>
      <c r="Z28" s="86">
        <v>11098</v>
      </c>
      <c r="AA28" s="77">
        <f t="shared" si="1"/>
        <v>0</v>
      </c>
      <c r="AB28" s="77">
        <f t="shared" si="6"/>
        <v>0</v>
      </c>
      <c r="AC28" s="162">
        <f t="shared" si="7"/>
        <v>0</v>
      </c>
      <c r="AD28" s="162">
        <f t="shared" si="2"/>
        <v>0</v>
      </c>
      <c r="AE28" s="162">
        <f t="shared" si="3"/>
        <v>0</v>
      </c>
      <c r="AF28" s="247">
        <f t="shared" si="9"/>
        <v>0.19646151200256046</v>
      </c>
      <c r="AG28" s="247">
        <f t="shared" si="11"/>
        <v>0.4542190157499198</v>
      </c>
      <c r="AH28" s="247">
        <f t="shared" si="10"/>
        <v>1.647919162677477</v>
      </c>
    </row>
    <row r="29" spans="1:34" s="5" customFormat="1" x14ac:dyDescent="1.25">
      <c r="A29" s="83">
        <v>130</v>
      </c>
      <c r="B29" s="68">
        <v>11142</v>
      </c>
      <c r="C29" s="83">
        <v>130</v>
      </c>
      <c r="D29" s="16">
        <v>25</v>
      </c>
      <c r="E29" s="68" t="s">
        <v>446</v>
      </c>
      <c r="F29" s="10" t="s">
        <v>34</v>
      </c>
      <c r="G29" s="10" t="s">
        <v>277</v>
      </c>
      <c r="H29" s="11">
        <v>17</v>
      </c>
      <c r="I29" s="12">
        <v>142887713.16044</v>
      </c>
      <c r="J29" s="12">
        <v>150904777.69366199</v>
      </c>
      <c r="K29" s="12" t="s">
        <v>95</v>
      </c>
      <c r="L29" s="194">
        <v>81.133333333333326</v>
      </c>
      <c r="M29" s="54">
        <v>148851146</v>
      </c>
      <c r="N29" s="54">
        <v>150000000</v>
      </c>
      <c r="O29" s="54">
        <v>1013796</v>
      </c>
      <c r="P29" s="231">
        <v>2.09</v>
      </c>
      <c r="Q29" s="231">
        <v>5.56</v>
      </c>
      <c r="R29" s="231">
        <v>20.170000000000002</v>
      </c>
      <c r="S29" s="53">
        <v>156407</v>
      </c>
      <c r="T29" s="53">
        <v>98</v>
      </c>
      <c r="U29" s="53">
        <v>86</v>
      </c>
      <c r="V29" s="53">
        <v>2</v>
      </c>
      <c r="W29" s="12">
        <f t="shared" si="5"/>
        <v>156493</v>
      </c>
      <c r="X29" s="84">
        <f t="shared" si="8"/>
        <v>8.4006849234683365</v>
      </c>
      <c r="Y29" s="85">
        <f t="shared" si="0"/>
        <v>8.0609250796735452</v>
      </c>
      <c r="Z29" s="86">
        <v>11142</v>
      </c>
      <c r="AA29" s="77">
        <f t="shared" si="1"/>
        <v>0</v>
      </c>
      <c r="AB29" s="77">
        <f t="shared" si="6"/>
        <v>0</v>
      </c>
      <c r="AC29" s="162">
        <f t="shared" si="7"/>
        <v>0</v>
      </c>
      <c r="AD29" s="162">
        <f t="shared" si="2"/>
        <v>0</v>
      </c>
      <c r="AE29" s="162">
        <f t="shared" si="3"/>
        <v>0</v>
      </c>
      <c r="AF29" s="247">
        <f t="shared" si="9"/>
        <v>0.17915746418417167</v>
      </c>
      <c r="AG29" s="247">
        <f t="shared" si="11"/>
        <v>0.47661028749473416</v>
      </c>
      <c r="AH29" s="247">
        <f t="shared" si="11"/>
        <v>1.7289981112893507</v>
      </c>
    </row>
    <row r="30" spans="1:34" s="8" customFormat="1" x14ac:dyDescent="1.25">
      <c r="A30" s="241">
        <v>132</v>
      </c>
      <c r="B30" s="68">
        <v>11145</v>
      </c>
      <c r="C30" s="241">
        <v>132</v>
      </c>
      <c r="D30" s="19">
        <v>26</v>
      </c>
      <c r="E30" s="69" t="s">
        <v>447</v>
      </c>
      <c r="F30" s="20" t="s">
        <v>214</v>
      </c>
      <c r="G30" s="20" t="s">
        <v>277</v>
      </c>
      <c r="H30" s="21">
        <v>15</v>
      </c>
      <c r="I30" s="18">
        <v>41922532.406919003</v>
      </c>
      <c r="J30" s="18">
        <v>69117226.130919993</v>
      </c>
      <c r="K30" s="18" t="s">
        <v>96</v>
      </c>
      <c r="L30" s="195">
        <v>80.933333333333337</v>
      </c>
      <c r="M30" s="56">
        <v>67999381</v>
      </c>
      <c r="N30" s="55">
        <v>70000000</v>
      </c>
      <c r="O30" s="56">
        <v>1016439</v>
      </c>
      <c r="P30" s="242">
        <v>1.64</v>
      </c>
      <c r="Q30" s="242">
        <v>4.93</v>
      </c>
      <c r="R30" s="242">
        <v>20</v>
      </c>
      <c r="S30" s="243">
        <v>52562</v>
      </c>
      <c r="T30" s="243">
        <v>92</v>
      </c>
      <c r="U30" s="243">
        <v>97</v>
      </c>
      <c r="V30" s="243">
        <v>8</v>
      </c>
      <c r="W30" s="18">
        <f t="shared" si="5"/>
        <v>52659</v>
      </c>
      <c r="X30" s="84">
        <f t="shared" si="8"/>
        <v>3.6120999444983339</v>
      </c>
      <c r="Y30" s="85">
        <f t="shared" si="0"/>
        <v>3.4660110810194205</v>
      </c>
      <c r="Z30" s="86">
        <v>11145</v>
      </c>
      <c r="AA30" s="77">
        <f t="shared" si="1"/>
        <v>0</v>
      </c>
      <c r="AB30" s="77">
        <f t="shared" si="6"/>
        <v>0</v>
      </c>
      <c r="AC30" s="162">
        <f t="shared" si="7"/>
        <v>0</v>
      </c>
      <c r="AD30" s="162">
        <f t="shared" si="2"/>
        <v>0</v>
      </c>
      <c r="AE30" s="162">
        <f t="shared" si="3"/>
        <v>0</v>
      </c>
      <c r="AF30" s="247">
        <f t="shared" si="9"/>
        <v>6.4389607706274637E-2</v>
      </c>
      <c r="AG30" s="247">
        <f t="shared" si="11"/>
        <v>0.19356144267800854</v>
      </c>
      <c r="AH30" s="247">
        <f t="shared" si="11"/>
        <v>0.78523911836920302</v>
      </c>
    </row>
    <row r="31" spans="1:34" s="5" customFormat="1" x14ac:dyDescent="1.25">
      <c r="A31" s="83">
        <v>131</v>
      </c>
      <c r="B31" s="68">
        <v>11148</v>
      </c>
      <c r="C31" s="83">
        <v>131</v>
      </c>
      <c r="D31" s="16">
        <v>27</v>
      </c>
      <c r="E31" s="68" t="s">
        <v>448</v>
      </c>
      <c r="F31" s="10" t="s">
        <v>346</v>
      </c>
      <c r="G31" s="10" t="s">
        <v>280</v>
      </c>
      <c r="H31" s="11" t="s">
        <v>24</v>
      </c>
      <c r="I31" s="12">
        <v>12377.95289</v>
      </c>
      <c r="J31" s="12">
        <v>114565.62544</v>
      </c>
      <c r="K31" s="12" t="s">
        <v>145</v>
      </c>
      <c r="L31" s="194">
        <v>80.900000000000006</v>
      </c>
      <c r="M31" s="54">
        <v>110949</v>
      </c>
      <c r="N31" s="54">
        <v>1000000</v>
      </c>
      <c r="O31" s="54">
        <v>1000000</v>
      </c>
      <c r="P31" s="231">
        <v>3.26</v>
      </c>
      <c r="Q31" s="231">
        <v>4.91</v>
      </c>
      <c r="R31" s="231">
        <v>78.17</v>
      </c>
      <c r="S31" s="53">
        <v>229</v>
      </c>
      <c r="T31" s="53">
        <v>72</v>
      </c>
      <c r="U31" s="53">
        <v>3</v>
      </c>
      <c r="V31" s="53">
        <v>28</v>
      </c>
      <c r="W31" s="12">
        <f t="shared" si="5"/>
        <v>232</v>
      </c>
      <c r="X31" s="84">
        <f>T31*J31/$J$172</f>
        <v>0.13594465711337433</v>
      </c>
      <c r="Y31" s="85">
        <f t="shared" si="0"/>
        <v>4.496169196652129E-3</v>
      </c>
      <c r="Z31" s="86">
        <v>11148</v>
      </c>
      <c r="AA31" s="77">
        <f>IF(M31&gt;N31,1,0)</f>
        <v>0</v>
      </c>
      <c r="AB31" s="77">
        <f>IF(W31=0,1,0)</f>
        <v>0</v>
      </c>
      <c r="AC31" s="162">
        <f>IF((T31+V31)=100,0,1)</f>
        <v>0</v>
      </c>
      <c r="AD31" s="162">
        <f>IF(J31=0,1,0)</f>
        <v>0</v>
      </c>
      <c r="AE31" s="162">
        <f>IF(M31=0,1,0)</f>
        <v>0</v>
      </c>
      <c r="AF31" s="247">
        <f t="shared" si="9"/>
        <v>2.1215709552521207E-4</v>
      </c>
      <c r="AG31" s="247">
        <f>$J31/$J$172*Q31</f>
        <v>9.2706703670370552E-3</v>
      </c>
      <c r="AH31" s="247">
        <f t="shared" ref="AH31:AH83" si="12">$J31/$J$84*R31</f>
        <v>5.0872147721490266E-3</v>
      </c>
    </row>
    <row r="32" spans="1:34" s="8" customFormat="1" x14ac:dyDescent="1.25">
      <c r="A32" s="241">
        <v>136</v>
      </c>
      <c r="B32" s="68">
        <v>11158</v>
      </c>
      <c r="C32" s="241">
        <v>136</v>
      </c>
      <c r="D32" s="19">
        <v>28</v>
      </c>
      <c r="E32" s="69" t="s">
        <v>449</v>
      </c>
      <c r="F32" s="20" t="s">
        <v>39</v>
      </c>
      <c r="G32" s="20" t="s">
        <v>277</v>
      </c>
      <c r="H32" s="21">
        <v>17</v>
      </c>
      <c r="I32" s="18">
        <v>7014142.8974270001</v>
      </c>
      <c r="J32" s="18">
        <v>6364301</v>
      </c>
      <c r="K32" s="18" t="s">
        <v>97</v>
      </c>
      <c r="L32" s="195">
        <v>78.966666666666669</v>
      </c>
      <c r="M32" s="56">
        <v>5854963</v>
      </c>
      <c r="N32" s="55">
        <v>10000000</v>
      </c>
      <c r="O32" s="56">
        <v>1086992</v>
      </c>
      <c r="P32" s="242">
        <v>4.25</v>
      </c>
      <c r="Q32" s="242">
        <v>9.09</v>
      </c>
      <c r="R32" s="242">
        <v>21.98</v>
      </c>
      <c r="S32" s="243">
        <v>6142</v>
      </c>
      <c r="T32" s="243">
        <v>67</v>
      </c>
      <c r="U32" s="243">
        <v>16</v>
      </c>
      <c r="V32" s="243">
        <v>33</v>
      </c>
      <c r="W32" s="18">
        <f t="shared" si="5"/>
        <v>6158</v>
      </c>
      <c r="X32" s="84">
        <f t="shared" ref="X32:X63" si="13">T32*J32/$J$84</f>
        <v>0.24222063866269561</v>
      </c>
      <c r="Y32" s="85">
        <f t="shared" si="0"/>
        <v>0.23242419383639268</v>
      </c>
      <c r="Z32" s="86">
        <v>11158</v>
      </c>
      <c r="AA32" s="77">
        <f t="shared" si="1"/>
        <v>0</v>
      </c>
      <c r="AB32" s="77">
        <f t="shared" si="6"/>
        <v>0</v>
      </c>
      <c r="AC32" s="162">
        <f t="shared" si="7"/>
        <v>0</v>
      </c>
      <c r="AD32" s="162">
        <f t="shared" si="2"/>
        <v>0</v>
      </c>
      <c r="AE32" s="162">
        <f t="shared" si="3"/>
        <v>0</v>
      </c>
      <c r="AF32" s="247">
        <f t="shared" si="9"/>
        <v>1.5364742004723229E-2</v>
      </c>
      <c r="AG32" s="247">
        <f t="shared" ref="AG32:AG76" si="14">$J32/$J$84*Q32</f>
        <v>3.2862471723043331E-2</v>
      </c>
      <c r="AH32" s="247">
        <f t="shared" si="12"/>
        <v>7.9462830415015673E-2</v>
      </c>
    </row>
    <row r="33" spans="1:34" s="5" customFormat="1" x14ac:dyDescent="1.25">
      <c r="A33" s="83">
        <v>138</v>
      </c>
      <c r="B33" s="68">
        <v>11161</v>
      </c>
      <c r="C33" s="83">
        <v>138</v>
      </c>
      <c r="D33" s="16">
        <v>29</v>
      </c>
      <c r="E33" s="68" t="s">
        <v>450</v>
      </c>
      <c r="F33" s="10" t="s">
        <v>16</v>
      </c>
      <c r="G33" s="10" t="s">
        <v>277</v>
      </c>
      <c r="H33" s="11">
        <v>18</v>
      </c>
      <c r="I33" s="12">
        <v>19779278.078315001</v>
      </c>
      <c r="J33" s="12">
        <v>20075331.782784</v>
      </c>
      <c r="K33" s="12" t="s">
        <v>98</v>
      </c>
      <c r="L33" s="194">
        <v>78.733333333333334</v>
      </c>
      <c r="M33" s="54">
        <v>19919798</v>
      </c>
      <c r="N33" s="54">
        <v>20000000</v>
      </c>
      <c r="O33" s="54">
        <v>1007808</v>
      </c>
      <c r="P33" s="231">
        <v>1.63</v>
      </c>
      <c r="Q33" s="231">
        <v>4.8899999999999997</v>
      </c>
      <c r="R33" s="231">
        <v>19.84</v>
      </c>
      <c r="S33" s="53">
        <v>19494</v>
      </c>
      <c r="T33" s="53">
        <v>95</v>
      </c>
      <c r="U33" s="53">
        <v>70</v>
      </c>
      <c r="V33" s="53">
        <v>5</v>
      </c>
      <c r="W33" s="12">
        <f t="shared" si="5"/>
        <v>19564</v>
      </c>
      <c r="X33" s="84">
        <f t="shared" si="13"/>
        <v>1.0833579323779414</v>
      </c>
      <c r="Y33" s="85">
        <f t="shared" si="0"/>
        <v>1.0395422762461064</v>
      </c>
      <c r="Z33" s="86">
        <v>11161</v>
      </c>
      <c r="AA33" s="77">
        <f t="shared" si="1"/>
        <v>0</v>
      </c>
      <c r="AB33" s="77">
        <f t="shared" si="6"/>
        <v>0</v>
      </c>
      <c r="AC33" s="162">
        <f t="shared" si="7"/>
        <v>0</v>
      </c>
      <c r="AD33" s="162">
        <f t="shared" si="2"/>
        <v>0</v>
      </c>
      <c r="AE33" s="162">
        <f t="shared" si="3"/>
        <v>0</v>
      </c>
      <c r="AF33" s="247">
        <f t="shared" si="9"/>
        <v>1.8588141366063626E-2</v>
      </c>
      <c r="AG33" s="247">
        <f t="shared" si="14"/>
        <v>5.5764424098190879E-2</v>
      </c>
      <c r="AH33" s="247">
        <f t="shared" si="12"/>
        <v>0.22625075135135114</v>
      </c>
    </row>
    <row r="34" spans="1:34" s="8" customFormat="1" x14ac:dyDescent="1.25">
      <c r="A34" s="241">
        <v>139</v>
      </c>
      <c r="B34" s="68">
        <v>11168</v>
      </c>
      <c r="C34" s="241">
        <v>139</v>
      </c>
      <c r="D34" s="19" t="s">
        <v>403</v>
      </c>
      <c r="E34" s="69" t="s">
        <v>451</v>
      </c>
      <c r="F34" s="20" t="s">
        <v>235</v>
      </c>
      <c r="G34" s="20" t="s">
        <v>277</v>
      </c>
      <c r="H34" s="21">
        <v>16</v>
      </c>
      <c r="I34" s="18">
        <v>202434.30690299999</v>
      </c>
      <c r="J34" s="18">
        <v>233628.21354999999</v>
      </c>
      <c r="K34" s="18" t="s">
        <v>99</v>
      </c>
      <c r="L34" s="195">
        <v>77.333333333333343</v>
      </c>
      <c r="M34" s="56">
        <v>233628</v>
      </c>
      <c r="N34" s="55">
        <v>25000000</v>
      </c>
      <c r="O34" s="56">
        <v>1078434</v>
      </c>
      <c r="P34" s="242">
        <v>7.84</v>
      </c>
      <c r="Q34" s="242">
        <v>18.71</v>
      </c>
      <c r="R34" s="242">
        <v>69.12</v>
      </c>
      <c r="S34" s="243">
        <v>104</v>
      </c>
      <c r="T34" s="243">
        <v>20</v>
      </c>
      <c r="U34" s="243">
        <v>4</v>
      </c>
      <c r="V34" s="243">
        <v>80</v>
      </c>
      <c r="W34" s="18">
        <f t="shared" si="5"/>
        <v>108</v>
      </c>
      <c r="X34" s="84">
        <f t="shared" si="13"/>
        <v>2.6542444294086719E-3</v>
      </c>
      <c r="Y34" s="85">
        <f t="shared" si="0"/>
        <v>2.5468953643092555E-3</v>
      </c>
      <c r="Z34" s="86">
        <v>11168</v>
      </c>
      <c r="AA34" s="77">
        <f t="shared" si="1"/>
        <v>0</v>
      </c>
      <c r="AB34" s="77">
        <f t="shared" si="6"/>
        <v>0</v>
      </c>
      <c r="AC34" s="162">
        <f t="shared" si="7"/>
        <v>0</v>
      </c>
      <c r="AD34" s="162">
        <f t="shared" si="2"/>
        <v>0</v>
      </c>
      <c r="AE34" s="162">
        <f t="shared" si="3"/>
        <v>0</v>
      </c>
      <c r="AF34" s="247">
        <f t="shared" si="9"/>
        <v>1.0404638163281994E-3</v>
      </c>
      <c r="AG34" s="247">
        <f t="shared" si="14"/>
        <v>2.4830456637118126E-3</v>
      </c>
      <c r="AH34" s="247">
        <f t="shared" si="12"/>
        <v>9.1730687480363702E-3</v>
      </c>
    </row>
    <row r="35" spans="1:34" s="5" customFormat="1" x14ac:dyDescent="1.25">
      <c r="A35" s="83">
        <v>150</v>
      </c>
      <c r="B35" s="68">
        <v>11198</v>
      </c>
      <c r="C35" s="83">
        <v>150</v>
      </c>
      <c r="D35" s="16">
        <v>31</v>
      </c>
      <c r="E35" s="68" t="s">
        <v>452</v>
      </c>
      <c r="F35" s="10" t="s">
        <v>328</v>
      </c>
      <c r="G35" s="10" t="s">
        <v>277</v>
      </c>
      <c r="H35" s="11">
        <v>17</v>
      </c>
      <c r="I35" s="12">
        <v>5841.4672810000002</v>
      </c>
      <c r="J35" s="12">
        <v>913.43103799999994</v>
      </c>
      <c r="K35" s="12" t="s">
        <v>211</v>
      </c>
      <c r="L35" s="194">
        <v>72.333333333333343</v>
      </c>
      <c r="M35" s="54">
        <v>1000</v>
      </c>
      <c r="N35" s="54">
        <v>500000</v>
      </c>
      <c r="O35" s="54">
        <v>913431</v>
      </c>
      <c r="P35" s="231">
        <v>0.47</v>
      </c>
      <c r="Q35" s="231">
        <v>-0.37</v>
      </c>
      <c r="R35" s="231">
        <v>-8.8800000000000008</v>
      </c>
      <c r="S35" s="53">
        <v>2</v>
      </c>
      <c r="T35" s="53">
        <v>0</v>
      </c>
      <c r="U35" s="53">
        <v>1</v>
      </c>
      <c r="V35" s="53">
        <v>100</v>
      </c>
      <c r="W35" s="12">
        <f t="shared" si="5"/>
        <v>3</v>
      </c>
      <c r="X35" s="84">
        <f t="shared" si="13"/>
        <v>0</v>
      </c>
      <c r="Y35" s="85">
        <f t="shared" si="0"/>
        <v>0</v>
      </c>
      <c r="Z35" s="86">
        <v>11198</v>
      </c>
      <c r="AA35" s="77">
        <f t="shared" si="1"/>
        <v>0</v>
      </c>
      <c r="AB35" s="77">
        <f t="shared" si="6"/>
        <v>0</v>
      </c>
      <c r="AC35" s="162">
        <f t="shared" si="7"/>
        <v>0</v>
      </c>
      <c r="AD35" s="162">
        <f t="shared" si="2"/>
        <v>0</v>
      </c>
      <c r="AE35" s="162">
        <f t="shared" si="3"/>
        <v>0</v>
      </c>
      <c r="AF35" s="247">
        <f t="shared" si="9"/>
        <v>2.4387049138621167E-7</v>
      </c>
      <c r="AG35" s="247">
        <f t="shared" si="14"/>
        <v>-1.9198315279340068E-7</v>
      </c>
      <c r="AH35" s="247">
        <f t="shared" si="12"/>
        <v>-4.6075956670416166E-6</v>
      </c>
    </row>
    <row r="36" spans="1:34" s="8" customFormat="1" x14ac:dyDescent="1.25">
      <c r="A36" s="241">
        <v>154</v>
      </c>
      <c r="B36" s="68">
        <v>11217</v>
      </c>
      <c r="C36" s="241">
        <v>154</v>
      </c>
      <c r="D36" s="19">
        <v>32</v>
      </c>
      <c r="E36" s="69" t="s">
        <v>453</v>
      </c>
      <c r="F36" s="20" t="s">
        <v>38</v>
      </c>
      <c r="G36" s="20" t="s">
        <v>277</v>
      </c>
      <c r="H36" s="21">
        <v>18</v>
      </c>
      <c r="I36" s="18">
        <v>4708466.2490389999</v>
      </c>
      <c r="J36" s="18">
        <v>6540296.3103219997</v>
      </c>
      <c r="K36" s="18" t="s">
        <v>212</v>
      </c>
      <c r="L36" s="195">
        <v>72.233333333333334</v>
      </c>
      <c r="M36" s="56">
        <v>6476416</v>
      </c>
      <c r="N36" s="55">
        <v>8000000</v>
      </c>
      <c r="O36" s="56">
        <v>1009863</v>
      </c>
      <c r="P36" s="242">
        <v>1.91</v>
      </c>
      <c r="Q36" s="242">
        <v>5.62</v>
      </c>
      <c r="R36" s="242">
        <v>21.45</v>
      </c>
      <c r="S36" s="243">
        <v>1388</v>
      </c>
      <c r="T36" s="243">
        <v>23</v>
      </c>
      <c r="U36" s="243">
        <v>46</v>
      </c>
      <c r="V36" s="243">
        <v>77</v>
      </c>
      <c r="W36" s="18">
        <f t="shared" si="5"/>
        <v>1434</v>
      </c>
      <c r="X36" s="84">
        <f t="shared" si="13"/>
        <v>8.5449768682731936E-2</v>
      </c>
      <c r="Y36" s="85">
        <f t="shared" si="0"/>
        <v>8.1993812373878996E-2</v>
      </c>
      <c r="Z36" s="86">
        <v>11217</v>
      </c>
      <c r="AA36" s="77">
        <f t="shared" si="1"/>
        <v>0</v>
      </c>
      <c r="AB36" s="77">
        <f t="shared" si="6"/>
        <v>0</v>
      </c>
      <c r="AC36" s="162">
        <f t="shared" si="7"/>
        <v>0</v>
      </c>
      <c r="AD36" s="162">
        <f t="shared" si="2"/>
        <v>0</v>
      </c>
      <c r="AE36" s="162">
        <f t="shared" si="3"/>
        <v>0</v>
      </c>
      <c r="AF36" s="247">
        <f t="shared" si="9"/>
        <v>7.0960460080007814E-3</v>
      </c>
      <c r="AG36" s="247">
        <f t="shared" si="14"/>
        <v>2.0879465217258846E-2</v>
      </c>
      <c r="AH36" s="247">
        <f t="shared" si="12"/>
        <v>7.9691197314982601E-2</v>
      </c>
    </row>
    <row r="37" spans="1:34" s="5" customFormat="1" x14ac:dyDescent="1.25">
      <c r="A37" s="83">
        <v>164</v>
      </c>
      <c r="B37" s="68">
        <v>11256</v>
      </c>
      <c r="C37" s="83">
        <v>164</v>
      </c>
      <c r="D37" s="16">
        <v>33</v>
      </c>
      <c r="E37" s="68" t="s">
        <v>454</v>
      </c>
      <c r="F37" s="10" t="s">
        <v>41</v>
      </c>
      <c r="G37" s="10" t="s">
        <v>277</v>
      </c>
      <c r="H37" s="11">
        <v>15</v>
      </c>
      <c r="I37" s="12">
        <v>17471.314052000002</v>
      </c>
      <c r="J37" s="12">
        <v>40406.875727999999</v>
      </c>
      <c r="K37" s="12" t="s">
        <v>155</v>
      </c>
      <c r="L37" s="194">
        <v>68.133333333333326</v>
      </c>
      <c r="M37" s="54">
        <v>37343</v>
      </c>
      <c r="N37" s="54">
        <v>50000</v>
      </c>
      <c r="O37" s="54">
        <v>1082046</v>
      </c>
      <c r="P37" s="231">
        <v>2.69</v>
      </c>
      <c r="Q37" s="231">
        <v>5.92</v>
      </c>
      <c r="R37" s="231">
        <v>23.21</v>
      </c>
      <c r="S37" s="53">
        <v>41</v>
      </c>
      <c r="T37" s="53">
        <v>4</v>
      </c>
      <c r="U37" s="53">
        <v>7</v>
      </c>
      <c r="V37" s="53">
        <v>96</v>
      </c>
      <c r="W37" s="12">
        <f t="shared" si="5"/>
        <v>48</v>
      </c>
      <c r="X37" s="84">
        <f t="shared" si="13"/>
        <v>9.1812305698172364E-5</v>
      </c>
      <c r="Y37" s="85">
        <f t="shared" ref="Y37:Y68" si="15">T37*J37/$J$173</f>
        <v>8.8099021016430984E-5</v>
      </c>
      <c r="Z37" s="86">
        <v>11256</v>
      </c>
      <c r="AA37" s="77">
        <f t="shared" si="1"/>
        <v>0</v>
      </c>
      <c r="AB37" s="77">
        <f t="shared" si="6"/>
        <v>0</v>
      </c>
      <c r="AC37" s="162">
        <f t="shared" si="7"/>
        <v>0</v>
      </c>
      <c r="AD37" s="162">
        <f t="shared" si="2"/>
        <v>0</v>
      </c>
      <c r="AE37" s="162">
        <f t="shared" si="3"/>
        <v>0</v>
      </c>
      <c r="AF37" s="247">
        <f t="shared" si="9"/>
        <v>6.174377558202091E-5</v>
      </c>
      <c r="AG37" s="247">
        <f t="shared" si="14"/>
        <v>1.3588221243329509E-4</v>
      </c>
      <c r="AH37" s="247">
        <f t="shared" si="12"/>
        <v>5.3274090381364521E-4</v>
      </c>
    </row>
    <row r="38" spans="1:34" s="8" customFormat="1" x14ac:dyDescent="1.25">
      <c r="A38" s="241">
        <v>172</v>
      </c>
      <c r="B38" s="68">
        <v>11277</v>
      </c>
      <c r="C38" s="241">
        <v>172</v>
      </c>
      <c r="D38" s="19">
        <v>34</v>
      </c>
      <c r="E38" s="69" t="s">
        <v>455</v>
      </c>
      <c r="F38" s="20" t="s">
        <v>293</v>
      </c>
      <c r="G38" s="20" t="s">
        <v>280</v>
      </c>
      <c r="H38" s="21" t="s">
        <v>24</v>
      </c>
      <c r="I38" s="18">
        <v>5870614.2147960002</v>
      </c>
      <c r="J38" s="18">
        <v>23577158.616829999</v>
      </c>
      <c r="K38" s="18" t="s">
        <v>161</v>
      </c>
      <c r="L38" s="195">
        <v>64.966666666666669</v>
      </c>
      <c r="M38" s="56">
        <v>7759141</v>
      </c>
      <c r="N38" s="55">
        <v>10000000</v>
      </c>
      <c r="O38" s="56">
        <v>3038630</v>
      </c>
      <c r="P38" s="242">
        <v>1.58</v>
      </c>
      <c r="Q38" s="242">
        <v>4.8099999999999996</v>
      </c>
      <c r="R38" s="242">
        <v>21.92</v>
      </c>
      <c r="S38" s="243">
        <v>104470</v>
      </c>
      <c r="T38" s="243">
        <v>87</v>
      </c>
      <c r="U38" s="243">
        <v>440</v>
      </c>
      <c r="V38" s="243">
        <v>13</v>
      </c>
      <c r="W38" s="18">
        <f t="shared" si="5"/>
        <v>104910</v>
      </c>
      <c r="X38" s="84">
        <f t="shared" si="13"/>
        <v>1.1651889265239161</v>
      </c>
      <c r="Y38" s="85">
        <f t="shared" si="15"/>
        <v>1.118063672895937</v>
      </c>
      <c r="Z38" s="86">
        <v>11277</v>
      </c>
      <c r="AA38" s="77">
        <f t="shared" ref="AA38:AA69" si="16">IF(M38&gt;N38,1,0)</f>
        <v>0</v>
      </c>
      <c r="AB38" s="77">
        <f t="shared" si="6"/>
        <v>0</v>
      </c>
      <c r="AC38" s="162">
        <f t="shared" si="7"/>
        <v>0</v>
      </c>
      <c r="AD38" s="162">
        <f t="shared" ref="AD38:AD69" si="17">IF(J38=0,1,0)</f>
        <v>0</v>
      </c>
      <c r="AE38" s="162">
        <f t="shared" ref="AE38:AE69" si="18">IF(M38=0,1,0)</f>
        <v>0</v>
      </c>
      <c r="AF38" s="247">
        <f t="shared" si="9"/>
        <v>2.1160902343767676E-2</v>
      </c>
      <c r="AG38" s="247">
        <f t="shared" si="14"/>
        <v>6.442021536298892E-2</v>
      </c>
      <c r="AH38" s="247">
        <f t="shared" si="12"/>
        <v>0.29357403757935913</v>
      </c>
    </row>
    <row r="39" spans="1:34" s="5" customFormat="1" x14ac:dyDescent="1.25">
      <c r="A39" s="83">
        <v>175</v>
      </c>
      <c r="B39" s="68">
        <v>11290</v>
      </c>
      <c r="C39" s="83">
        <v>175</v>
      </c>
      <c r="D39" s="16">
        <v>35</v>
      </c>
      <c r="E39" s="68" t="s">
        <v>456</v>
      </c>
      <c r="F39" s="10" t="s">
        <v>39</v>
      </c>
      <c r="G39" s="10" t="s">
        <v>277</v>
      </c>
      <c r="H39" s="11">
        <v>17</v>
      </c>
      <c r="I39" s="12">
        <v>53092.019763999997</v>
      </c>
      <c r="J39" s="12">
        <v>55263.751966999997</v>
      </c>
      <c r="K39" s="12" t="s">
        <v>166</v>
      </c>
      <c r="L39" s="194">
        <v>63.866666666666667</v>
      </c>
      <c r="M39" s="54">
        <v>52706</v>
      </c>
      <c r="N39" s="54">
        <v>200000</v>
      </c>
      <c r="O39" s="54">
        <v>1048528</v>
      </c>
      <c r="P39" s="231">
        <v>4.8499999999999996</v>
      </c>
      <c r="Q39" s="231">
        <v>8.3800000000000008</v>
      </c>
      <c r="R39" s="231">
        <v>31.59</v>
      </c>
      <c r="S39" s="53">
        <v>15</v>
      </c>
      <c r="T39" s="53">
        <v>1</v>
      </c>
      <c r="U39" s="53">
        <v>10</v>
      </c>
      <c r="V39" s="53">
        <v>99</v>
      </c>
      <c r="W39" s="12">
        <f t="shared" si="5"/>
        <v>25</v>
      </c>
      <c r="X39" s="84">
        <f t="shared" si="13"/>
        <v>3.1392506833349514E-5</v>
      </c>
      <c r="Y39" s="85">
        <f t="shared" si="15"/>
        <v>3.0122858784982733E-5</v>
      </c>
      <c r="Z39" s="86">
        <v>11290</v>
      </c>
      <c r="AA39" s="77">
        <f t="shared" si="16"/>
        <v>0</v>
      </c>
      <c r="AB39" s="77">
        <f t="shared" si="6"/>
        <v>0</v>
      </c>
      <c r="AC39" s="162">
        <f t="shared" si="7"/>
        <v>0</v>
      </c>
      <c r="AD39" s="162">
        <f t="shared" si="17"/>
        <v>0</v>
      </c>
      <c r="AE39" s="162">
        <f t="shared" si="18"/>
        <v>0</v>
      </c>
      <c r="AF39" s="247">
        <f t="shared" si="9"/>
        <v>1.5225365814174513E-4</v>
      </c>
      <c r="AG39" s="247">
        <f t="shared" si="14"/>
        <v>2.6306920726346897E-4</v>
      </c>
      <c r="AH39" s="247">
        <f t="shared" si="12"/>
        <v>9.9168929086551117E-4</v>
      </c>
    </row>
    <row r="40" spans="1:34" s="8" customFormat="1" x14ac:dyDescent="1.25">
      <c r="A40" s="241">
        <v>178</v>
      </c>
      <c r="B40" s="68">
        <v>11302</v>
      </c>
      <c r="C40" s="241">
        <v>178</v>
      </c>
      <c r="D40" s="19">
        <v>36</v>
      </c>
      <c r="E40" s="69" t="s">
        <v>457</v>
      </c>
      <c r="F40" s="20" t="s">
        <v>41</v>
      </c>
      <c r="G40" s="20" t="s">
        <v>280</v>
      </c>
      <c r="H40" s="21" t="s">
        <v>24</v>
      </c>
      <c r="I40" s="18">
        <v>2491704.9743220001</v>
      </c>
      <c r="J40" s="18">
        <v>6928497.7326440001</v>
      </c>
      <c r="K40" s="18" t="s">
        <v>170</v>
      </c>
      <c r="L40" s="195">
        <v>60.8</v>
      </c>
      <c r="M40" s="56">
        <v>6908525</v>
      </c>
      <c r="N40" s="55">
        <v>7000000</v>
      </c>
      <c r="O40" s="56">
        <v>1002891</v>
      </c>
      <c r="P40" s="242">
        <v>1.73</v>
      </c>
      <c r="Q40" s="242">
        <v>5.19</v>
      </c>
      <c r="R40" s="242">
        <v>21.27</v>
      </c>
      <c r="S40" s="243">
        <v>9692</v>
      </c>
      <c r="T40" s="243">
        <v>95</v>
      </c>
      <c r="U40" s="243">
        <v>17</v>
      </c>
      <c r="V40" s="243">
        <v>5</v>
      </c>
      <c r="W40" s="18">
        <f t="shared" si="5"/>
        <v>9709</v>
      </c>
      <c r="X40" s="84">
        <f t="shared" si="13"/>
        <v>0.37389384441254492</v>
      </c>
      <c r="Y40" s="85">
        <f t="shared" si="15"/>
        <v>0.35877196859756755</v>
      </c>
      <c r="Z40" s="86">
        <v>11302</v>
      </c>
      <c r="AA40" s="77">
        <f t="shared" si="16"/>
        <v>0</v>
      </c>
      <c r="AB40" s="77">
        <f t="shared" si="6"/>
        <v>0</v>
      </c>
      <c r="AC40" s="162">
        <f t="shared" si="7"/>
        <v>0</v>
      </c>
      <c r="AD40" s="162">
        <f t="shared" si="17"/>
        <v>0</v>
      </c>
      <c r="AE40" s="162">
        <f t="shared" si="18"/>
        <v>0</v>
      </c>
      <c r="AF40" s="247">
        <f t="shared" si="9"/>
        <v>6.8088036929863449E-3</v>
      </c>
      <c r="AG40" s="247">
        <f t="shared" si="14"/>
        <v>2.0426411078959036E-2</v>
      </c>
      <c r="AH40" s="247">
        <f t="shared" si="12"/>
        <v>8.3712863901629797E-2</v>
      </c>
    </row>
    <row r="41" spans="1:34" s="5" customFormat="1" x14ac:dyDescent="1.25">
      <c r="A41" s="83">
        <v>183</v>
      </c>
      <c r="B41" s="68">
        <v>11310</v>
      </c>
      <c r="C41" s="83">
        <v>183</v>
      </c>
      <c r="D41" s="16">
        <v>37</v>
      </c>
      <c r="E41" s="68" t="s">
        <v>458</v>
      </c>
      <c r="F41" s="10" t="s">
        <v>179</v>
      </c>
      <c r="G41" s="10" t="s">
        <v>277</v>
      </c>
      <c r="H41" s="11">
        <v>20</v>
      </c>
      <c r="I41" s="12">
        <v>39647561</v>
      </c>
      <c r="J41" s="12">
        <v>59638368</v>
      </c>
      <c r="K41" s="12" t="s">
        <v>180</v>
      </c>
      <c r="L41" s="194">
        <v>57.8</v>
      </c>
      <c r="M41" s="54">
        <v>59638368</v>
      </c>
      <c r="N41" s="54">
        <v>60000000</v>
      </c>
      <c r="O41" s="54">
        <v>1000000</v>
      </c>
      <c r="P41" s="231">
        <v>1.64</v>
      </c>
      <c r="Q41" s="231">
        <v>4.93</v>
      </c>
      <c r="R41" s="231">
        <v>20.05</v>
      </c>
      <c r="S41" s="53">
        <v>56839</v>
      </c>
      <c r="T41" s="53">
        <v>86</v>
      </c>
      <c r="U41" s="53">
        <v>120</v>
      </c>
      <c r="V41" s="53">
        <v>14.000000000000002</v>
      </c>
      <c r="W41" s="12">
        <f t="shared" si="5"/>
        <v>56959</v>
      </c>
      <c r="X41" s="84">
        <f t="shared" si="13"/>
        <v>2.9134651831737424</v>
      </c>
      <c r="Y41" s="85">
        <f t="shared" si="15"/>
        <v>2.7956321154471655</v>
      </c>
      <c r="Z41" s="86">
        <v>11310</v>
      </c>
      <c r="AA41" s="77">
        <f t="shared" si="16"/>
        <v>0</v>
      </c>
      <c r="AB41" s="77">
        <f t="shared" si="6"/>
        <v>0</v>
      </c>
      <c r="AC41" s="162">
        <f t="shared" si="7"/>
        <v>0</v>
      </c>
      <c r="AD41" s="162">
        <f t="shared" si="17"/>
        <v>0</v>
      </c>
      <c r="AE41" s="162">
        <f t="shared" si="18"/>
        <v>0</v>
      </c>
      <c r="AF41" s="247">
        <f t="shared" si="9"/>
        <v>5.5559103493080658E-2</v>
      </c>
      <c r="AG41" s="247">
        <f t="shared" si="14"/>
        <v>0.16701608550054126</v>
      </c>
      <c r="AH41" s="247">
        <f t="shared" si="12"/>
        <v>0.679243917705041</v>
      </c>
    </row>
    <row r="42" spans="1:34" s="8" customFormat="1" x14ac:dyDescent="1.25">
      <c r="A42" s="241">
        <v>191</v>
      </c>
      <c r="B42" s="68">
        <v>11315</v>
      </c>
      <c r="C42" s="241">
        <v>191</v>
      </c>
      <c r="D42" s="19">
        <v>38</v>
      </c>
      <c r="E42" s="69" t="s">
        <v>459</v>
      </c>
      <c r="F42" s="20" t="s">
        <v>39</v>
      </c>
      <c r="G42" s="20" t="s">
        <v>278</v>
      </c>
      <c r="H42" s="21" t="s">
        <v>24</v>
      </c>
      <c r="I42" s="18">
        <v>10030017.11906</v>
      </c>
      <c r="J42" s="18">
        <v>13996745.25842</v>
      </c>
      <c r="K42" s="18" t="s">
        <v>188</v>
      </c>
      <c r="L42" s="195">
        <v>57.166666666666671</v>
      </c>
      <c r="M42" s="56">
        <v>499721420</v>
      </c>
      <c r="N42" s="55">
        <v>500000000</v>
      </c>
      <c r="O42" s="56">
        <v>28010</v>
      </c>
      <c r="P42" s="242">
        <v>1.54</v>
      </c>
      <c r="Q42" s="242">
        <v>4.17</v>
      </c>
      <c r="R42" s="242">
        <v>20.94</v>
      </c>
      <c r="S42" s="243">
        <v>0</v>
      </c>
      <c r="T42" s="243">
        <v>0</v>
      </c>
      <c r="U42" s="243">
        <v>0</v>
      </c>
      <c r="V42" s="243">
        <v>0</v>
      </c>
      <c r="W42" s="18">
        <f t="shared" si="5"/>
        <v>0</v>
      </c>
      <c r="X42" s="84">
        <f t="shared" si="13"/>
        <v>0</v>
      </c>
      <c r="Y42" s="85">
        <f t="shared" si="15"/>
        <v>0</v>
      </c>
      <c r="Z42" s="86">
        <v>11315</v>
      </c>
      <c r="AA42" s="77">
        <f t="shared" si="16"/>
        <v>0</v>
      </c>
      <c r="AB42" s="77">
        <f t="shared" si="6"/>
        <v>1</v>
      </c>
      <c r="AC42" s="162">
        <f t="shared" si="7"/>
        <v>1</v>
      </c>
      <c r="AD42" s="162">
        <f t="shared" si="17"/>
        <v>0</v>
      </c>
      <c r="AE42" s="162">
        <f t="shared" si="18"/>
        <v>0</v>
      </c>
      <c r="AF42" s="247">
        <f t="shared" si="9"/>
        <v>1.2244284445349437E-2</v>
      </c>
      <c r="AG42" s="247">
        <f t="shared" si="14"/>
        <v>3.3154978011108539E-2</v>
      </c>
      <c r="AH42" s="247">
        <f t="shared" si="12"/>
        <v>0.16649046512053067</v>
      </c>
    </row>
    <row r="43" spans="1:34" s="5" customFormat="1" x14ac:dyDescent="1.25">
      <c r="A43" s="83">
        <v>195</v>
      </c>
      <c r="B43" s="68">
        <v>11338</v>
      </c>
      <c r="C43" s="83">
        <v>195</v>
      </c>
      <c r="D43" s="16">
        <v>39</v>
      </c>
      <c r="E43" s="68" t="s">
        <v>460</v>
      </c>
      <c r="F43" s="10" t="s">
        <v>190</v>
      </c>
      <c r="G43" s="10" t="s">
        <v>277</v>
      </c>
      <c r="H43" s="11">
        <v>17</v>
      </c>
      <c r="I43" s="12">
        <v>14396621.769119</v>
      </c>
      <c r="J43" s="12">
        <v>25446986.672543999</v>
      </c>
      <c r="K43" s="12" t="s">
        <v>192</v>
      </c>
      <c r="L43" s="194">
        <v>55.666666666666671</v>
      </c>
      <c r="M43" s="54">
        <v>25369859</v>
      </c>
      <c r="N43" s="54">
        <v>30000000</v>
      </c>
      <c r="O43" s="54">
        <v>1003040</v>
      </c>
      <c r="P43" s="231">
        <v>1.85</v>
      </c>
      <c r="Q43" s="231">
        <v>5.45</v>
      </c>
      <c r="R43" s="231">
        <v>21.96</v>
      </c>
      <c r="S43" s="53">
        <v>3963</v>
      </c>
      <c r="T43" s="53">
        <v>72</v>
      </c>
      <c r="U43" s="53">
        <v>49</v>
      </c>
      <c r="V43" s="53">
        <v>28</v>
      </c>
      <c r="W43" s="12">
        <f t="shared" si="5"/>
        <v>4012</v>
      </c>
      <c r="X43" s="84">
        <f t="shared" si="13"/>
        <v>1.040769339200436</v>
      </c>
      <c r="Y43" s="85">
        <f t="shared" si="15"/>
        <v>0.99867614902194335</v>
      </c>
      <c r="Z43" s="86">
        <v>11338</v>
      </c>
      <c r="AA43" s="77">
        <f t="shared" si="16"/>
        <v>0</v>
      </c>
      <c r="AB43" s="77">
        <f t="shared" si="6"/>
        <v>0</v>
      </c>
      <c r="AC43" s="162">
        <f t="shared" si="7"/>
        <v>0</v>
      </c>
      <c r="AD43" s="162">
        <f t="shared" si="17"/>
        <v>0</v>
      </c>
      <c r="AE43" s="162">
        <f t="shared" si="18"/>
        <v>0</v>
      </c>
      <c r="AF43" s="247">
        <f t="shared" si="9"/>
        <v>2.6741989965566763E-2</v>
      </c>
      <c r="AG43" s="247">
        <f t="shared" si="14"/>
        <v>7.8780456925588563E-2</v>
      </c>
      <c r="AH43" s="247">
        <f t="shared" si="12"/>
        <v>0.31743464845613301</v>
      </c>
    </row>
    <row r="44" spans="1:34" s="8" customFormat="1" x14ac:dyDescent="1.25">
      <c r="A44" s="241">
        <v>196</v>
      </c>
      <c r="B44" s="68">
        <v>11343</v>
      </c>
      <c r="C44" s="241">
        <v>196</v>
      </c>
      <c r="D44" s="19">
        <v>40</v>
      </c>
      <c r="E44" s="69" t="s">
        <v>461</v>
      </c>
      <c r="F44" s="20" t="s">
        <v>191</v>
      </c>
      <c r="G44" s="20" t="s">
        <v>277</v>
      </c>
      <c r="H44" s="21">
        <v>17</v>
      </c>
      <c r="I44" s="18">
        <v>23810396.394228</v>
      </c>
      <c r="J44" s="18">
        <v>28712816.316353001</v>
      </c>
      <c r="K44" s="18" t="s">
        <v>193</v>
      </c>
      <c r="L44" s="195">
        <v>55.3</v>
      </c>
      <c r="M44" s="56">
        <v>28210417</v>
      </c>
      <c r="N44" s="55">
        <v>50000000</v>
      </c>
      <c r="O44" s="56">
        <v>1017809</v>
      </c>
      <c r="P44" s="242">
        <v>2.52</v>
      </c>
      <c r="Q44" s="242">
        <v>6.1</v>
      </c>
      <c r="R44" s="242">
        <v>21.66</v>
      </c>
      <c r="S44" s="243">
        <v>47637</v>
      </c>
      <c r="T44" s="243">
        <v>90</v>
      </c>
      <c r="U44" s="243">
        <v>59</v>
      </c>
      <c r="V44" s="243">
        <v>10</v>
      </c>
      <c r="W44" s="18">
        <f t="shared" si="5"/>
        <v>47696</v>
      </c>
      <c r="X44" s="84">
        <f t="shared" si="13"/>
        <v>1.4679252227728843</v>
      </c>
      <c r="Y44" s="85">
        <f t="shared" si="15"/>
        <v>1.4085560107460822</v>
      </c>
      <c r="Z44" s="86">
        <v>11343</v>
      </c>
      <c r="AA44" s="77">
        <f t="shared" si="16"/>
        <v>0</v>
      </c>
      <c r="AB44" s="77">
        <f t="shared" si="6"/>
        <v>0</v>
      </c>
      <c r="AC44" s="162">
        <f t="shared" si="7"/>
        <v>0</v>
      </c>
      <c r="AD44" s="162">
        <f t="shared" si="17"/>
        <v>0</v>
      </c>
      <c r="AE44" s="162">
        <f t="shared" si="18"/>
        <v>0</v>
      </c>
      <c r="AF44" s="247">
        <f t="shared" si="9"/>
        <v>4.1101906237640755E-2</v>
      </c>
      <c r="AG44" s="247">
        <f t="shared" si="14"/>
        <v>9.9492709543495483E-2</v>
      </c>
      <c r="AH44" s="247">
        <f t="shared" si="12"/>
        <v>0.35328067028067411</v>
      </c>
    </row>
    <row r="45" spans="1:34" s="5" customFormat="1" x14ac:dyDescent="1.25">
      <c r="A45" s="83">
        <v>197</v>
      </c>
      <c r="B45" s="68">
        <v>11323</v>
      </c>
      <c r="C45" s="83">
        <v>197</v>
      </c>
      <c r="D45" s="16">
        <v>41</v>
      </c>
      <c r="E45" s="68" t="s">
        <v>462</v>
      </c>
      <c r="F45" s="10" t="s">
        <v>204</v>
      </c>
      <c r="G45" s="10" t="s">
        <v>279</v>
      </c>
      <c r="H45" s="11" t="s">
        <v>24</v>
      </c>
      <c r="I45" s="12">
        <v>64839.701908000003</v>
      </c>
      <c r="J45" s="12">
        <v>281802.03938799998</v>
      </c>
      <c r="K45" s="12" t="s">
        <v>199</v>
      </c>
      <c r="L45" s="194">
        <v>54.966666666666669</v>
      </c>
      <c r="M45" s="54">
        <v>27578740</v>
      </c>
      <c r="N45" s="54">
        <v>50000000</v>
      </c>
      <c r="O45" s="54">
        <v>10219</v>
      </c>
      <c r="P45" s="231">
        <v>3.37</v>
      </c>
      <c r="Q45" s="231">
        <v>8.27</v>
      </c>
      <c r="R45" s="231">
        <v>28.91</v>
      </c>
      <c r="S45" s="53">
        <v>0</v>
      </c>
      <c r="T45" s="53">
        <v>0</v>
      </c>
      <c r="U45" s="53">
        <v>0</v>
      </c>
      <c r="V45" s="53">
        <v>0</v>
      </c>
      <c r="W45" s="12">
        <f t="shared" si="5"/>
        <v>0</v>
      </c>
      <c r="X45" s="84">
        <f t="shared" si="13"/>
        <v>0</v>
      </c>
      <c r="Y45" s="85">
        <f t="shared" si="15"/>
        <v>0</v>
      </c>
      <c r="Z45" s="86">
        <v>11323</v>
      </c>
      <c r="AA45" s="77">
        <f t="shared" si="16"/>
        <v>0</v>
      </c>
      <c r="AB45" s="77">
        <f t="shared" si="6"/>
        <v>1</v>
      </c>
      <c r="AC45" s="162">
        <f t="shared" si="7"/>
        <v>1</v>
      </c>
      <c r="AD45" s="162">
        <f t="shared" si="17"/>
        <v>0</v>
      </c>
      <c r="AE45" s="162">
        <f t="shared" si="18"/>
        <v>0</v>
      </c>
      <c r="AF45" s="247">
        <f t="shared" si="9"/>
        <v>5.3946051590313137E-4</v>
      </c>
      <c r="AG45" s="247">
        <f t="shared" si="14"/>
        <v>1.3238393075723728E-3</v>
      </c>
      <c r="AH45" s="247">
        <f t="shared" si="12"/>
        <v>4.6278348708485252E-3</v>
      </c>
    </row>
    <row r="46" spans="1:34" s="8" customFormat="1" x14ac:dyDescent="1.25">
      <c r="A46" s="241">
        <v>201</v>
      </c>
      <c r="B46" s="68">
        <v>11340</v>
      </c>
      <c r="C46" s="241">
        <v>201</v>
      </c>
      <c r="D46" s="19">
        <v>42</v>
      </c>
      <c r="E46" s="69" t="s">
        <v>463</v>
      </c>
      <c r="F46" s="20" t="s">
        <v>350</v>
      </c>
      <c r="G46" s="20" t="s">
        <v>279</v>
      </c>
      <c r="H46" s="21" t="s">
        <v>24</v>
      </c>
      <c r="I46" s="18">
        <v>498035.323301</v>
      </c>
      <c r="J46" s="18">
        <v>641772.92535599996</v>
      </c>
      <c r="K46" s="18" t="s">
        <v>205</v>
      </c>
      <c r="L46" s="195">
        <v>53.666666666666671</v>
      </c>
      <c r="M46" s="56">
        <v>60100000</v>
      </c>
      <c r="N46" s="55">
        <v>100000000</v>
      </c>
      <c r="O46" s="56">
        <v>10679</v>
      </c>
      <c r="P46" s="242">
        <v>2.48</v>
      </c>
      <c r="Q46" s="242">
        <v>5.09</v>
      </c>
      <c r="R46" s="242">
        <v>27.44</v>
      </c>
      <c r="S46" s="243">
        <v>0</v>
      </c>
      <c r="T46" s="243">
        <v>0</v>
      </c>
      <c r="U46" s="243">
        <v>0</v>
      </c>
      <c r="V46" s="243">
        <v>0</v>
      </c>
      <c r="W46" s="18">
        <f t="shared" si="5"/>
        <v>0</v>
      </c>
      <c r="X46" s="84">
        <f t="shared" si="13"/>
        <v>0</v>
      </c>
      <c r="Y46" s="85">
        <f t="shared" si="15"/>
        <v>0</v>
      </c>
      <c r="Z46" s="86">
        <v>11340</v>
      </c>
      <c r="AA46" s="77">
        <f t="shared" si="16"/>
        <v>0</v>
      </c>
      <c r="AB46" s="77">
        <f t="shared" si="6"/>
        <v>1</v>
      </c>
      <c r="AC46" s="162">
        <f t="shared" si="7"/>
        <v>1</v>
      </c>
      <c r="AD46" s="162">
        <f t="shared" si="17"/>
        <v>0</v>
      </c>
      <c r="AE46" s="162">
        <f t="shared" si="18"/>
        <v>0</v>
      </c>
      <c r="AF46" s="247">
        <f t="shared" si="9"/>
        <v>9.0410465023590611E-4</v>
      </c>
      <c r="AG46" s="247">
        <f t="shared" si="14"/>
        <v>1.8556018829438555E-3</v>
      </c>
      <c r="AH46" s="247">
        <f t="shared" si="12"/>
        <v>1.0003480484868252E-2</v>
      </c>
    </row>
    <row r="47" spans="1:34" s="5" customFormat="1" x14ac:dyDescent="1.25">
      <c r="A47" s="83">
        <v>207</v>
      </c>
      <c r="B47" s="68">
        <v>11367</v>
      </c>
      <c r="C47" s="83">
        <v>207</v>
      </c>
      <c r="D47" s="16">
        <v>43</v>
      </c>
      <c r="E47" s="68" t="s">
        <v>464</v>
      </c>
      <c r="F47" s="10" t="s">
        <v>312</v>
      </c>
      <c r="G47" s="10" t="s">
        <v>279</v>
      </c>
      <c r="H47" s="11" t="s">
        <v>24</v>
      </c>
      <c r="I47" s="12">
        <v>1010318.4</v>
      </c>
      <c r="J47" s="12">
        <v>5062000</v>
      </c>
      <c r="K47" s="12" t="s">
        <v>213</v>
      </c>
      <c r="L47" s="194">
        <v>52.233333333333334</v>
      </c>
      <c r="M47" s="54">
        <v>500000000</v>
      </c>
      <c r="N47" s="54">
        <v>500000000</v>
      </c>
      <c r="O47" s="54">
        <v>10124</v>
      </c>
      <c r="P47" s="231">
        <v>1.84</v>
      </c>
      <c r="Q47" s="231">
        <v>6.11</v>
      </c>
      <c r="R47" s="231">
        <v>22.35</v>
      </c>
      <c r="S47" s="53">
        <v>0</v>
      </c>
      <c r="T47" s="53">
        <v>0</v>
      </c>
      <c r="U47" s="53">
        <v>0</v>
      </c>
      <c r="V47" s="53">
        <v>0</v>
      </c>
      <c r="W47" s="12">
        <f t="shared" si="5"/>
        <v>0</v>
      </c>
      <c r="X47" s="84">
        <f t="shared" si="13"/>
        <v>0</v>
      </c>
      <c r="Y47" s="85">
        <f t="shared" si="15"/>
        <v>0</v>
      </c>
      <c r="Z47" s="86">
        <v>11367</v>
      </c>
      <c r="AA47" s="77">
        <f t="shared" si="16"/>
        <v>0</v>
      </c>
      <c r="AB47" s="77">
        <f t="shared" si="6"/>
        <v>1</v>
      </c>
      <c r="AC47" s="162">
        <f t="shared" si="7"/>
        <v>1</v>
      </c>
      <c r="AD47" s="162">
        <f t="shared" si="17"/>
        <v>0</v>
      </c>
      <c r="AE47" s="162">
        <f t="shared" si="18"/>
        <v>0</v>
      </c>
      <c r="AF47" s="247">
        <f t="shared" si="9"/>
        <v>5.2908517724414034E-3</v>
      </c>
      <c r="AG47" s="247">
        <f t="shared" si="14"/>
        <v>1.7569078440009225E-2</v>
      </c>
      <c r="AH47" s="247">
        <f t="shared" si="12"/>
        <v>6.4266596257644221E-2</v>
      </c>
    </row>
    <row r="48" spans="1:34" s="8" customFormat="1" x14ac:dyDescent="1.25">
      <c r="A48" s="241">
        <v>208</v>
      </c>
      <c r="B48" s="68">
        <v>11379</v>
      </c>
      <c r="C48" s="241">
        <v>208</v>
      </c>
      <c r="D48" s="19">
        <v>44</v>
      </c>
      <c r="E48" s="69" t="s">
        <v>465</v>
      </c>
      <c r="F48" s="20" t="s">
        <v>236</v>
      </c>
      <c r="G48" s="20" t="s">
        <v>277</v>
      </c>
      <c r="H48" s="21">
        <v>16</v>
      </c>
      <c r="I48" s="18">
        <v>58180439.300504997</v>
      </c>
      <c r="J48" s="18">
        <v>40473948</v>
      </c>
      <c r="K48" s="18" t="s">
        <v>215</v>
      </c>
      <c r="L48" s="195">
        <v>51.3</v>
      </c>
      <c r="M48" s="56">
        <v>40473948</v>
      </c>
      <c r="N48" s="55">
        <v>100000000</v>
      </c>
      <c r="O48" s="56">
        <v>1000000</v>
      </c>
      <c r="P48" s="242">
        <v>1.58</v>
      </c>
      <c r="Q48" s="242">
        <v>4.8899999999999997</v>
      </c>
      <c r="R48" s="242">
        <v>19.43</v>
      </c>
      <c r="S48" s="243">
        <v>100123</v>
      </c>
      <c r="T48" s="243">
        <v>99</v>
      </c>
      <c r="U48" s="243">
        <v>28</v>
      </c>
      <c r="V48" s="243">
        <v>1</v>
      </c>
      <c r="W48" s="18">
        <f t="shared" si="5"/>
        <v>100151</v>
      </c>
      <c r="X48" s="84">
        <f t="shared" si="13"/>
        <v>2.2761264979296527</v>
      </c>
      <c r="Y48" s="85">
        <f t="shared" si="15"/>
        <v>2.1840701489010921</v>
      </c>
      <c r="Z48" s="86">
        <v>11379</v>
      </c>
      <c r="AA48" s="77">
        <f t="shared" si="16"/>
        <v>0</v>
      </c>
      <c r="AB48" s="77">
        <f t="shared" si="6"/>
        <v>0</v>
      </c>
      <c r="AC48" s="162">
        <f t="shared" si="7"/>
        <v>0</v>
      </c>
      <c r="AD48" s="162">
        <f t="shared" si="17"/>
        <v>0</v>
      </c>
      <c r="AE48" s="162">
        <f t="shared" si="18"/>
        <v>0</v>
      </c>
      <c r="AF48" s="247">
        <f t="shared" si="9"/>
        <v>3.6326059259887383E-2</v>
      </c>
      <c r="AG48" s="247">
        <f t="shared" si="14"/>
        <v>0.11242685429167677</v>
      </c>
      <c r="AH48" s="247">
        <f t="shared" si="12"/>
        <v>0.44671856418962774</v>
      </c>
    </row>
    <row r="49" spans="1:34" s="5" customFormat="1" x14ac:dyDescent="1.25">
      <c r="A49" s="83">
        <v>210</v>
      </c>
      <c r="B49" s="68">
        <v>11385</v>
      </c>
      <c r="C49" s="83">
        <v>210</v>
      </c>
      <c r="D49" s="16">
        <v>45</v>
      </c>
      <c r="E49" s="68" t="s">
        <v>466</v>
      </c>
      <c r="F49" s="10" t="s">
        <v>216</v>
      </c>
      <c r="G49" s="10" t="s">
        <v>277</v>
      </c>
      <c r="H49" s="11">
        <v>15</v>
      </c>
      <c r="I49" s="12">
        <v>34019723.715787001</v>
      </c>
      <c r="J49" s="12">
        <v>45690595.851746</v>
      </c>
      <c r="K49" s="12" t="s">
        <v>217</v>
      </c>
      <c r="L49" s="194">
        <v>50.4</v>
      </c>
      <c r="M49" s="54">
        <v>44951847</v>
      </c>
      <c r="N49" s="54">
        <v>50000000</v>
      </c>
      <c r="O49" s="54">
        <v>1016434</v>
      </c>
      <c r="P49" s="231">
        <v>1.64</v>
      </c>
      <c r="Q49" s="231">
        <v>4.8099999999999996</v>
      </c>
      <c r="R49" s="231">
        <v>18.88</v>
      </c>
      <c r="S49" s="53">
        <v>72491</v>
      </c>
      <c r="T49" s="53">
        <v>85</v>
      </c>
      <c r="U49" s="53">
        <v>495</v>
      </c>
      <c r="V49" s="53">
        <v>15</v>
      </c>
      <c r="W49" s="12">
        <f t="shared" si="5"/>
        <v>72986</v>
      </c>
      <c r="X49" s="84">
        <f t="shared" si="13"/>
        <v>2.206131411145245</v>
      </c>
      <c r="Y49" s="85">
        <f t="shared" si="15"/>
        <v>2.116905964592962</v>
      </c>
      <c r="Z49" s="86">
        <v>11385</v>
      </c>
      <c r="AA49" s="77">
        <f t="shared" si="16"/>
        <v>0</v>
      </c>
      <c r="AB49" s="77">
        <f t="shared" si="6"/>
        <v>0</v>
      </c>
      <c r="AC49" s="162">
        <f t="shared" si="7"/>
        <v>0</v>
      </c>
      <c r="AD49" s="162">
        <f t="shared" si="17"/>
        <v>0</v>
      </c>
      <c r="AE49" s="162">
        <f t="shared" si="18"/>
        <v>0</v>
      </c>
      <c r="AF49" s="247">
        <f t="shared" si="9"/>
        <v>4.2565358991508255E-2</v>
      </c>
      <c r="AG49" s="247">
        <f t="shared" si="14"/>
        <v>0.12484108338363091</v>
      </c>
      <c r="AH49" s="247">
        <f t="shared" si="12"/>
        <v>0.49002071814614379</v>
      </c>
    </row>
    <row r="50" spans="1:34" s="8" customFormat="1" x14ac:dyDescent="1.25">
      <c r="A50" s="241">
        <v>214</v>
      </c>
      <c r="B50" s="68">
        <v>11383</v>
      </c>
      <c r="C50" s="241">
        <v>214</v>
      </c>
      <c r="D50" s="19">
        <v>46</v>
      </c>
      <c r="E50" s="69" t="s">
        <v>467</v>
      </c>
      <c r="F50" s="20" t="s">
        <v>294</v>
      </c>
      <c r="G50" s="20" t="s">
        <v>277</v>
      </c>
      <c r="H50" s="21">
        <v>16</v>
      </c>
      <c r="I50" s="18">
        <v>39400680.921823002</v>
      </c>
      <c r="J50" s="18">
        <v>40092777.263952002</v>
      </c>
      <c r="K50" s="18" t="s">
        <v>223</v>
      </c>
      <c r="L50" s="195">
        <v>49.833333333333336</v>
      </c>
      <c r="M50" s="56">
        <v>39797796</v>
      </c>
      <c r="N50" s="55">
        <v>40000000</v>
      </c>
      <c r="O50" s="56">
        <v>1007412</v>
      </c>
      <c r="P50" s="242">
        <v>1.44</v>
      </c>
      <c r="Q50" s="242">
        <v>4.16</v>
      </c>
      <c r="R50" s="242">
        <v>19.100000000000001</v>
      </c>
      <c r="S50" s="243">
        <v>34085</v>
      </c>
      <c r="T50" s="243">
        <v>93</v>
      </c>
      <c r="U50" s="243">
        <v>160</v>
      </c>
      <c r="V50" s="243">
        <v>7.0000000000000009</v>
      </c>
      <c r="W50" s="18">
        <f t="shared" si="5"/>
        <v>34245</v>
      </c>
      <c r="X50" s="84">
        <f t="shared" si="13"/>
        <v>2.1180427453236748</v>
      </c>
      <c r="Y50" s="85">
        <f t="shared" si="15"/>
        <v>2.032379983434879</v>
      </c>
      <c r="Z50" s="86">
        <v>11383</v>
      </c>
      <c r="AA50" s="77">
        <f t="shared" si="16"/>
        <v>0</v>
      </c>
      <c r="AB50" s="77">
        <f t="shared" si="6"/>
        <v>0</v>
      </c>
      <c r="AC50" s="162">
        <f t="shared" si="7"/>
        <v>0</v>
      </c>
      <c r="AD50" s="162">
        <f t="shared" si="17"/>
        <v>0</v>
      </c>
      <c r="AE50" s="162">
        <f t="shared" si="18"/>
        <v>0</v>
      </c>
      <c r="AF50" s="247">
        <f t="shared" si="9"/>
        <v>3.2795500572753669E-2</v>
      </c>
      <c r="AG50" s="247">
        <f t="shared" si="14"/>
        <v>9.4742557210177269E-2</v>
      </c>
      <c r="AH50" s="247">
        <f t="shared" si="12"/>
        <v>0.43499587565249664</v>
      </c>
    </row>
    <row r="51" spans="1:34" s="5" customFormat="1" x14ac:dyDescent="1.25">
      <c r="A51" s="83">
        <v>212</v>
      </c>
      <c r="B51" s="68">
        <v>11380</v>
      </c>
      <c r="C51" s="83">
        <v>212</v>
      </c>
      <c r="D51" s="16">
        <v>47</v>
      </c>
      <c r="E51" s="68" t="s">
        <v>468</v>
      </c>
      <c r="F51" s="10" t="s">
        <v>328</v>
      </c>
      <c r="G51" s="10" t="s">
        <v>277</v>
      </c>
      <c r="H51" s="11">
        <v>17</v>
      </c>
      <c r="I51" s="12">
        <v>240533.64407800001</v>
      </c>
      <c r="J51" s="12">
        <v>256994.9835</v>
      </c>
      <c r="K51" s="12" t="s">
        <v>224</v>
      </c>
      <c r="L51" s="194">
        <v>49.666666666666664</v>
      </c>
      <c r="M51" s="54">
        <v>224132</v>
      </c>
      <c r="N51" s="54">
        <v>500000</v>
      </c>
      <c r="O51" s="54">
        <v>1146623</v>
      </c>
      <c r="P51" s="231">
        <v>1.25</v>
      </c>
      <c r="Q51" s="231">
        <v>8.9</v>
      </c>
      <c r="R51" s="231">
        <v>21.11</v>
      </c>
      <c r="S51" s="53">
        <v>21</v>
      </c>
      <c r="T51" s="53">
        <v>1</v>
      </c>
      <c r="U51" s="53">
        <v>17</v>
      </c>
      <c r="V51" s="53">
        <v>99</v>
      </c>
      <c r="W51" s="12">
        <f t="shared" si="5"/>
        <v>38</v>
      </c>
      <c r="X51" s="84">
        <f t="shared" si="13"/>
        <v>1.4598568661204587E-4</v>
      </c>
      <c r="Y51" s="85">
        <f t="shared" si="15"/>
        <v>1.4008139731522672E-4</v>
      </c>
      <c r="Z51" s="86">
        <v>11380</v>
      </c>
      <c r="AA51" s="77">
        <f t="shared" si="16"/>
        <v>0</v>
      </c>
      <c r="AB51" s="77">
        <f t="shared" si="6"/>
        <v>0</v>
      </c>
      <c r="AC51" s="162">
        <f t="shared" si="7"/>
        <v>0</v>
      </c>
      <c r="AD51" s="162">
        <f t="shared" si="17"/>
        <v>0</v>
      </c>
      <c r="AE51" s="162">
        <f t="shared" si="18"/>
        <v>0</v>
      </c>
      <c r="AF51" s="247">
        <f t="shared" si="9"/>
        <v>1.8248210826505733E-4</v>
      </c>
      <c r="AG51" s="247">
        <f t="shared" si="14"/>
        <v>1.2992726108472083E-3</v>
      </c>
      <c r="AH51" s="247">
        <f t="shared" si="12"/>
        <v>3.0817578443802884E-3</v>
      </c>
    </row>
    <row r="52" spans="1:34" s="8" customFormat="1" x14ac:dyDescent="1.25">
      <c r="A52" s="241">
        <v>215</v>
      </c>
      <c r="B52" s="68">
        <v>11391</v>
      </c>
      <c r="C52" s="241">
        <v>215</v>
      </c>
      <c r="D52" s="19">
        <v>48</v>
      </c>
      <c r="E52" s="69" t="s">
        <v>469</v>
      </c>
      <c r="F52" s="20" t="s">
        <v>220</v>
      </c>
      <c r="G52" s="20" t="s">
        <v>277</v>
      </c>
      <c r="H52" s="21" t="s">
        <v>24</v>
      </c>
      <c r="I52" s="18">
        <v>120122.239976</v>
      </c>
      <c r="J52" s="18">
        <v>225390.19897100001</v>
      </c>
      <c r="K52" s="18" t="s">
        <v>221</v>
      </c>
      <c r="L52" s="195">
        <v>49.333333333333336</v>
      </c>
      <c r="M52" s="56">
        <v>145313</v>
      </c>
      <c r="N52" s="55">
        <v>200000</v>
      </c>
      <c r="O52" s="56">
        <v>1551067</v>
      </c>
      <c r="P52" s="242">
        <v>2.88</v>
      </c>
      <c r="Q52" s="242">
        <v>6.81</v>
      </c>
      <c r="R52" s="242">
        <v>28.55</v>
      </c>
      <c r="S52" s="243">
        <v>112</v>
      </c>
      <c r="T52" s="243">
        <v>70</v>
      </c>
      <c r="U52" s="243">
        <v>6</v>
      </c>
      <c r="V52" s="243">
        <v>30</v>
      </c>
      <c r="W52" s="18">
        <f t="shared" si="5"/>
        <v>118</v>
      </c>
      <c r="X52" s="84">
        <f t="shared" si="13"/>
        <v>8.9622839142636211E-3</v>
      </c>
      <c r="Y52" s="85">
        <f t="shared" si="15"/>
        <v>8.5998105908982672E-3</v>
      </c>
      <c r="Z52" s="86">
        <v>11391</v>
      </c>
      <c r="AA52" s="77">
        <f t="shared" si="16"/>
        <v>0</v>
      </c>
      <c r="AB52" s="77">
        <f t="shared" si="6"/>
        <v>0</v>
      </c>
      <c r="AC52" s="162">
        <f t="shared" si="7"/>
        <v>0</v>
      </c>
      <c r="AD52" s="162">
        <f t="shared" si="17"/>
        <v>0</v>
      </c>
      <c r="AE52" s="162">
        <f t="shared" si="18"/>
        <v>0</v>
      </c>
      <c r="AF52" s="247">
        <f t="shared" si="9"/>
        <v>3.6873396675827472E-4</v>
      </c>
      <c r="AG52" s="247">
        <f t="shared" si="14"/>
        <v>8.7190219223050379E-4</v>
      </c>
      <c r="AH52" s="247">
        <f t="shared" si="12"/>
        <v>3.6553315107460916E-3</v>
      </c>
    </row>
    <row r="53" spans="1:34" s="5" customFormat="1" x14ac:dyDescent="1.25">
      <c r="A53" s="83">
        <v>217</v>
      </c>
      <c r="B53" s="68">
        <v>11394</v>
      </c>
      <c r="C53" s="83">
        <v>217</v>
      </c>
      <c r="D53" s="16">
        <v>49</v>
      </c>
      <c r="E53" s="68" t="s">
        <v>470</v>
      </c>
      <c r="F53" s="10" t="s">
        <v>226</v>
      </c>
      <c r="G53" s="10" t="s">
        <v>277</v>
      </c>
      <c r="H53" s="11">
        <v>18</v>
      </c>
      <c r="I53" s="12">
        <v>4189002.2987119998</v>
      </c>
      <c r="J53" s="12">
        <v>4349877.5203980003</v>
      </c>
      <c r="K53" s="12" t="s">
        <v>227</v>
      </c>
      <c r="L53" s="194">
        <v>49.066666666666663</v>
      </c>
      <c r="M53" s="54">
        <v>4268691</v>
      </c>
      <c r="N53" s="54">
        <v>4600000</v>
      </c>
      <c r="O53" s="54">
        <v>1000000</v>
      </c>
      <c r="P53" s="231">
        <v>1.9</v>
      </c>
      <c r="Q53" s="231">
        <v>5.69</v>
      </c>
      <c r="R53" s="231">
        <v>19.21</v>
      </c>
      <c r="S53" s="53">
        <v>5969</v>
      </c>
      <c r="T53" s="53">
        <v>84</v>
      </c>
      <c r="U53" s="53">
        <v>8</v>
      </c>
      <c r="V53" s="53">
        <v>16</v>
      </c>
      <c r="W53" s="12">
        <f t="shared" si="5"/>
        <v>5977</v>
      </c>
      <c r="X53" s="84">
        <f t="shared" si="13"/>
        <v>0.20755917963458176</v>
      </c>
      <c r="Y53" s="85">
        <f t="shared" si="15"/>
        <v>0.19916459334866907</v>
      </c>
      <c r="Z53" s="86">
        <v>11394</v>
      </c>
      <c r="AA53" s="77">
        <f t="shared" si="16"/>
        <v>0</v>
      </c>
      <c r="AB53" s="77">
        <f t="shared" si="6"/>
        <v>0</v>
      </c>
      <c r="AC53" s="162">
        <f t="shared" si="7"/>
        <v>0</v>
      </c>
      <c r="AD53" s="162">
        <f t="shared" si="17"/>
        <v>0</v>
      </c>
      <c r="AE53" s="162">
        <f t="shared" si="18"/>
        <v>0</v>
      </c>
      <c r="AF53" s="247">
        <f t="shared" si="9"/>
        <v>4.6947909679250629E-3</v>
      </c>
      <c r="AG53" s="247">
        <f t="shared" si="14"/>
        <v>1.4059663477628217E-2</v>
      </c>
      <c r="AH53" s="247">
        <f t="shared" si="12"/>
        <v>4.746680762833709E-2</v>
      </c>
    </row>
    <row r="54" spans="1:34" s="8" customFormat="1" x14ac:dyDescent="1.25">
      <c r="A54" s="241">
        <v>218</v>
      </c>
      <c r="B54" s="68">
        <v>11405</v>
      </c>
      <c r="C54" s="241">
        <v>218</v>
      </c>
      <c r="D54" s="19">
        <v>50</v>
      </c>
      <c r="E54" s="69" t="s">
        <v>420</v>
      </c>
      <c r="F54" s="20" t="s">
        <v>312</v>
      </c>
      <c r="G54" s="20" t="s">
        <v>277</v>
      </c>
      <c r="H54" s="21">
        <v>15</v>
      </c>
      <c r="I54" s="18">
        <v>14418944.118593</v>
      </c>
      <c r="J54" s="18">
        <v>19294227.757445998</v>
      </c>
      <c r="K54" s="18" t="s">
        <v>231</v>
      </c>
      <c r="L54" s="195">
        <v>47.233333333333334</v>
      </c>
      <c r="M54" s="56">
        <v>19129682</v>
      </c>
      <c r="N54" s="55">
        <v>20000000</v>
      </c>
      <c r="O54" s="56">
        <v>1008601</v>
      </c>
      <c r="P54" s="242">
        <v>1.76</v>
      </c>
      <c r="Q54" s="242">
        <v>5.25</v>
      </c>
      <c r="R54" s="242">
        <v>21.27</v>
      </c>
      <c r="S54" s="243">
        <v>19523</v>
      </c>
      <c r="T54" s="243">
        <v>77</v>
      </c>
      <c r="U54" s="243">
        <v>44</v>
      </c>
      <c r="V54" s="243">
        <v>23</v>
      </c>
      <c r="W54" s="18">
        <f t="shared" si="5"/>
        <v>19567</v>
      </c>
      <c r="X54" s="84">
        <f t="shared" si="13"/>
        <v>0.84392481413994602</v>
      </c>
      <c r="Y54" s="85">
        <f t="shared" si="15"/>
        <v>0.80979286351462054</v>
      </c>
      <c r="Z54" s="86">
        <v>11405</v>
      </c>
      <c r="AA54" s="77">
        <f t="shared" si="16"/>
        <v>0</v>
      </c>
      <c r="AB54" s="77">
        <f t="shared" si="6"/>
        <v>0</v>
      </c>
      <c r="AC54" s="162">
        <f t="shared" si="7"/>
        <v>0</v>
      </c>
      <c r="AD54" s="162">
        <f t="shared" si="17"/>
        <v>0</v>
      </c>
      <c r="AE54" s="162">
        <f t="shared" si="18"/>
        <v>0</v>
      </c>
      <c r="AF54" s="247">
        <f t="shared" si="9"/>
        <v>1.9289710037484482E-2</v>
      </c>
      <c r="AG54" s="247">
        <f t="shared" si="14"/>
        <v>5.7540328236814507E-2</v>
      </c>
      <c r="AH54" s="247">
        <f t="shared" si="12"/>
        <v>0.23312052982800846</v>
      </c>
    </row>
    <row r="55" spans="1:34" s="5" customFormat="1" x14ac:dyDescent="1.25">
      <c r="A55" s="83">
        <v>220</v>
      </c>
      <c r="B55" s="68">
        <v>11411</v>
      </c>
      <c r="C55" s="83">
        <v>220</v>
      </c>
      <c r="D55" s="16">
        <v>51</v>
      </c>
      <c r="E55" s="68" t="s">
        <v>471</v>
      </c>
      <c r="F55" s="10" t="s">
        <v>233</v>
      </c>
      <c r="G55" s="10" t="s">
        <v>280</v>
      </c>
      <c r="H55" s="11" t="s">
        <v>24</v>
      </c>
      <c r="I55" s="12">
        <v>538988</v>
      </c>
      <c r="J55" s="12">
        <v>971329</v>
      </c>
      <c r="K55" s="12" t="s">
        <v>234</v>
      </c>
      <c r="L55" s="194">
        <v>46.566666666666663</v>
      </c>
      <c r="M55" s="54">
        <v>971329</v>
      </c>
      <c r="N55" s="54">
        <v>1000000</v>
      </c>
      <c r="O55" s="54">
        <v>1000000</v>
      </c>
      <c r="P55" s="231">
        <v>5.4</v>
      </c>
      <c r="Q55" s="231">
        <v>11.4</v>
      </c>
      <c r="R55" s="231">
        <v>29.25</v>
      </c>
      <c r="S55" s="53">
        <v>358</v>
      </c>
      <c r="T55" s="53">
        <v>64</v>
      </c>
      <c r="U55" s="53">
        <v>12</v>
      </c>
      <c r="V55" s="53">
        <v>36</v>
      </c>
      <c r="W55" s="12">
        <f t="shared" si="5"/>
        <v>370</v>
      </c>
      <c r="X55" s="84">
        <f t="shared" si="13"/>
        <v>3.5312784163494308E-2</v>
      </c>
      <c r="Y55" s="85">
        <f t="shared" si="15"/>
        <v>3.3884583232183275E-2</v>
      </c>
      <c r="Z55" s="86">
        <v>11411</v>
      </c>
      <c r="AA55" s="77">
        <f t="shared" si="16"/>
        <v>0</v>
      </c>
      <c r="AB55" s="77">
        <f t="shared" si="6"/>
        <v>0</v>
      </c>
      <c r="AC55" s="162">
        <f t="shared" si="7"/>
        <v>0</v>
      </c>
      <c r="AD55" s="162">
        <f t="shared" si="17"/>
        <v>0</v>
      </c>
      <c r="AE55" s="162">
        <f t="shared" si="18"/>
        <v>0</v>
      </c>
      <c r="AF55" s="247">
        <f t="shared" si="9"/>
        <v>2.9795161637948325E-3</v>
      </c>
      <c r="AG55" s="247">
        <f t="shared" si="14"/>
        <v>6.2900896791224237E-3</v>
      </c>
      <c r="AH55" s="247">
        <f t="shared" si="12"/>
        <v>1.6139045887222009E-2</v>
      </c>
    </row>
    <row r="56" spans="1:34" s="8" customFormat="1" x14ac:dyDescent="1.25">
      <c r="A56" s="241">
        <v>219</v>
      </c>
      <c r="B56" s="68">
        <v>11409</v>
      </c>
      <c r="C56" s="241">
        <v>219</v>
      </c>
      <c r="D56" s="19">
        <v>52</v>
      </c>
      <c r="E56" s="69" t="s">
        <v>472</v>
      </c>
      <c r="F56" s="20" t="s">
        <v>40</v>
      </c>
      <c r="G56" s="20" t="s">
        <v>296</v>
      </c>
      <c r="H56" s="21" t="s">
        <v>24</v>
      </c>
      <c r="I56" s="18">
        <v>1080930.1141570001</v>
      </c>
      <c r="J56" s="18">
        <v>7087401.6278750002</v>
      </c>
      <c r="K56" s="18" t="s">
        <v>234</v>
      </c>
      <c r="L56" s="195">
        <v>46.566666666666663</v>
      </c>
      <c r="M56" s="56">
        <v>321884042</v>
      </c>
      <c r="N56" s="55">
        <v>500000000</v>
      </c>
      <c r="O56" s="56">
        <v>22019</v>
      </c>
      <c r="P56" s="242">
        <v>1.87</v>
      </c>
      <c r="Q56" s="242">
        <v>5.05</v>
      </c>
      <c r="R56" s="242">
        <v>21.88</v>
      </c>
      <c r="S56" s="243">
        <v>0</v>
      </c>
      <c r="T56" s="243">
        <v>0</v>
      </c>
      <c r="U56" s="243">
        <v>0</v>
      </c>
      <c r="V56" s="243">
        <v>0</v>
      </c>
      <c r="W56" s="18">
        <f t="shared" si="5"/>
        <v>0</v>
      </c>
      <c r="X56" s="84">
        <f t="shared" si="13"/>
        <v>0</v>
      </c>
      <c r="Y56" s="85">
        <f t="shared" si="15"/>
        <v>0</v>
      </c>
      <c r="Z56" s="86">
        <v>11409</v>
      </c>
      <c r="AA56" s="77">
        <f t="shared" si="16"/>
        <v>0</v>
      </c>
      <c r="AB56" s="77">
        <f t="shared" si="6"/>
        <v>1</v>
      </c>
      <c r="AC56" s="162">
        <f t="shared" si="7"/>
        <v>1</v>
      </c>
      <c r="AD56" s="162">
        <f t="shared" si="17"/>
        <v>0</v>
      </c>
      <c r="AE56" s="162">
        <f t="shared" si="18"/>
        <v>0</v>
      </c>
      <c r="AF56" s="247">
        <f t="shared" si="9"/>
        <v>7.5286010039921306E-3</v>
      </c>
      <c r="AG56" s="247">
        <f t="shared" si="14"/>
        <v>2.0331248700620457E-2</v>
      </c>
      <c r="AH56" s="247">
        <f t="shared" si="12"/>
        <v>8.8088657736549628E-2</v>
      </c>
    </row>
    <row r="57" spans="1:34" s="5" customFormat="1" x14ac:dyDescent="1.25">
      <c r="A57" s="83">
        <v>223</v>
      </c>
      <c r="B57" s="68">
        <v>11420</v>
      </c>
      <c r="C57" s="83">
        <v>223</v>
      </c>
      <c r="D57" s="16">
        <v>53</v>
      </c>
      <c r="E57" s="68" t="s">
        <v>473</v>
      </c>
      <c r="F57" s="10" t="s">
        <v>156</v>
      </c>
      <c r="G57" s="10" t="s">
        <v>280</v>
      </c>
      <c r="H57" s="11" t="s">
        <v>24</v>
      </c>
      <c r="I57" s="12">
        <v>126274.824718</v>
      </c>
      <c r="J57" s="12">
        <v>58692.878534000003</v>
      </c>
      <c r="K57" s="12" t="s">
        <v>238</v>
      </c>
      <c r="L57" s="194">
        <v>45.633333333333333</v>
      </c>
      <c r="M57" s="54">
        <v>22461</v>
      </c>
      <c r="N57" s="54">
        <v>500000</v>
      </c>
      <c r="O57" s="54">
        <v>2613101</v>
      </c>
      <c r="P57" s="231">
        <v>4.13</v>
      </c>
      <c r="Q57" s="231">
        <v>8.9499999999999993</v>
      </c>
      <c r="R57" s="231">
        <v>33.18</v>
      </c>
      <c r="S57" s="53">
        <v>101</v>
      </c>
      <c r="T57" s="53">
        <v>49</v>
      </c>
      <c r="U57" s="53">
        <v>4</v>
      </c>
      <c r="V57" s="53">
        <v>51</v>
      </c>
      <c r="W57" s="12">
        <f t="shared" si="5"/>
        <v>105</v>
      </c>
      <c r="X57" s="84">
        <f t="shared" si="13"/>
        <v>1.6336804816625789E-3</v>
      </c>
      <c r="Y57" s="85">
        <f t="shared" si="15"/>
        <v>1.5676074137738341E-3</v>
      </c>
      <c r="Z57" s="86">
        <v>11420</v>
      </c>
      <c r="AA57" s="77">
        <f t="shared" si="16"/>
        <v>0</v>
      </c>
      <c r="AB57" s="77">
        <f t="shared" si="6"/>
        <v>0</v>
      </c>
      <c r="AC57" s="162">
        <f t="shared" si="7"/>
        <v>0</v>
      </c>
      <c r="AD57" s="162">
        <f t="shared" si="17"/>
        <v>0</v>
      </c>
      <c r="AE57" s="162">
        <f t="shared" si="18"/>
        <v>0</v>
      </c>
      <c r="AF57" s="247">
        <f t="shared" si="9"/>
        <v>1.3769592631156024E-4</v>
      </c>
      <c r="AG57" s="247">
        <f t="shared" si="14"/>
        <v>2.9839674103836899E-4</v>
      </c>
      <c r="AH57" s="247">
        <f t="shared" si="12"/>
        <v>1.1062350690115178E-3</v>
      </c>
    </row>
    <row r="58" spans="1:34" s="8" customFormat="1" x14ac:dyDescent="1.25">
      <c r="A58" s="241">
        <v>224</v>
      </c>
      <c r="B58" s="68">
        <v>11419</v>
      </c>
      <c r="C58" s="241">
        <v>224</v>
      </c>
      <c r="D58" s="19">
        <v>54</v>
      </c>
      <c r="E58" s="69" t="s">
        <v>474</v>
      </c>
      <c r="F58" s="20" t="s">
        <v>237</v>
      </c>
      <c r="G58" s="20" t="s">
        <v>277</v>
      </c>
      <c r="H58" s="21">
        <v>15</v>
      </c>
      <c r="I58" s="18">
        <v>115074.20899299999</v>
      </c>
      <c r="J58" s="18">
        <v>0</v>
      </c>
      <c r="K58" s="18" t="s">
        <v>239</v>
      </c>
      <c r="L58" s="195">
        <v>45.4</v>
      </c>
      <c r="M58" s="56">
        <v>0</v>
      </c>
      <c r="N58" s="55">
        <v>20000000</v>
      </c>
      <c r="O58" s="56">
        <v>0</v>
      </c>
      <c r="P58" s="242">
        <v>0</v>
      </c>
      <c r="Q58" s="242">
        <v>0</v>
      </c>
      <c r="R58" s="242">
        <v>0</v>
      </c>
      <c r="S58" s="243">
        <v>0</v>
      </c>
      <c r="T58" s="243">
        <v>0</v>
      </c>
      <c r="U58" s="243">
        <v>0</v>
      </c>
      <c r="V58" s="243">
        <v>0</v>
      </c>
      <c r="W58" s="18">
        <f t="shared" si="5"/>
        <v>0</v>
      </c>
      <c r="X58" s="84">
        <f t="shared" si="13"/>
        <v>0</v>
      </c>
      <c r="Y58" s="85">
        <f t="shared" si="15"/>
        <v>0</v>
      </c>
      <c r="Z58" s="86">
        <v>11419</v>
      </c>
      <c r="AA58" s="77">
        <f t="shared" si="16"/>
        <v>0</v>
      </c>
      <c r="AB58" s="77">
        <f t="shared" si="6"/>
        <v>1</v>
      </c>
      <c r="AC58" s="162">
        <f t="shared" si="7"/>
        <v>1</v>
      </c>
      <c r="AD58" s="162">
        <f t="shared" si="17"/>
        <v>1</v>
      </c>
      <c r="AE58" s="162">
        <f t="shared" si="18"/>
        <v>1</v>
      </c>
      <c r="AF58" s="247">
        <f t="shared" si="9"/>
        <v>0</v>
      </c>
      <c r="AG58" s="247">
        <f t="shared" si="14"/>
        <v>0</v>
      </c>
      <c r="AH58" s="247">
        <f t="shared" si="12"/>
        <v>0</v>
      </c>
    </row>
    <row r="59" spans="1:34" s="5" customFormat="1" x14ac:dyDescent="1.25">
      <c r="A59" s="83">
        <v>225</v>
      </c>
      <c r="B59" s="68">
        <v>11421</v>
      </c>
      <c r="C59" s="83">
        <v>225</v>
      </c>
      <c r="D59" s="16">
        <v>55</v>
      </c>
      <c r="E59" s="68" t="s">
        <v>475</v>
      </c>
      <c r="F59" s="10" t="s">
        <v>40</v>
      </c>
      <c r="G59" s="10" t="s">
        <v>305</v>
      </c>
      <c r="H59" s="11" t="s">
        <v>24</v>
      </c>
      <c r="I59" s="12">
        <v>495265.03337800002</v>
      </c>
      <c r="J59" s="12">
        <v>1988680.223795</v>
      </c>
      <c r="K59" s="12" t="s">
        <v>240</v>
      </c>
      <c r="L59" s="194">
        <v>45.233333333333334</v>
      </c>
      <c r="M59" s="54">
        <v>1982121</v>
      </c>
      <c r="N59" s="54">
        <v>2000000</v>
      </c>
      <c r="O59" s="54">
        <v>1003309</v>
      </c>
      <c r="P59" s="231">
        <v>2.2000000000000002</v>
      </c>
      <c r="Q59" s="231">
        <v>6.37</v>
      </c>
      <c r="R59" s="231">
        <v>27.19</v>
      </c>
      <c r="S59" s="53">
        <v>1594</v>
      </c>
      <c r="T59" s="53">
        <v>60</v>
      </c>
      <c r="U59" s="53">
        <v>20</v>
      </c>
      <c r="V59" s="53">
        <v>40</v>
      </c>
      <c r="W59" s="12">
        <f t="shared" si="5"/>
        <v>1614</v>
      </c>
      <c r="X59" s="84">
        <f t="shared" si="13"/>
        <v>6.778004238884533E-2</v>
      </c>
      <c r="Y59" s="85">
        <f t="shared" si="15"/>
        <v>6.5038725838559727E-2</v>
      </c>
      <c r="Z59" s="86">
        <v>11421</v>
      </c>
      <c r="AA59" s="77">
        <f t="shared" si="16"/>
        <v>0</v>
      </c>
      <c r="AB59" s="77">
        <f t="shared" si="6"/>
        <v>0</v>
      </c>
      <c r="AC59" s="162">
        <f t="shared" si="7"/>
        <v>0</v>
      </c>
      <c r="AD59" s="162">
        <f t="shared" si="17"/>
        <v>0</v>
      </c>
      <c r="AE59" s="162">
        <f t="shared" si="18"/>
        <v>0</v>
      </c>
      <c r="AF59" s="247">
        <f t="shared" si="9"/>
        <v>2.4852682209243293E-3</v>
      </c>
      <c r="AG59" s="247">
        <f t="shared" si="14"/>
        <v>7.1959811669490802E-3</v>
      </c>
      <c r="AH59" s="247">
        <f t="shared" si="12"/>
        <v>3.0715655875878413E-2</v>
      </c>
    </row>
    <row r="60" spans="1:34" s="8" customFormat="1" x14ac:dyDescent="1.25">
      <c r="A60" s="241">
        <v>227</v>
      </c>
      <c r="B60" s="68">
        <v>11427</v>
      </c>
      <c r="C60" s="241">
        <v>227</v>
      </c>
      <c r="D60" s="19">
        <v>56</v>
      </c>
      <c r="E60" s="69" t="s">
        <v>476</v>
      </c>
      <c r="F60" s="20" t="s">
        <v>41</v>
      </c>
      <c r="G60" s="20" t="s">
        <v>305</v>
      </c>
      <c r="H60" s="21">
        <v>18</v>
      </c>
      <c r="I60" s="18">
        <v>91485.737049000003</v>
      </c>
      <c r="J60" s="18">
        <v>94951.414462000001</v>
      </c>
      <c r="K60" s="18" t="s">
        <v>254</v>
      </c>
      <c r="L60" s="195">
        <v>44.2</v>
      </c>
      <c r="M60" s="56">
        <v>86310</v>
      </c>
      <c r="N60" s="55">
        <v>500000</v>
      </c>
      <c r="O60" s="56">
        <v>1062620</v>
      </c>
      <c r="P60" s="242">
        <v>3.52</v>
      </c>
      <c r="Q60" s="242">
        <v>6.8</v>
      </c>
      <c r="R60" s="242">
        <v>18.86</v>
      </c>
      <c r="S60" s="243">
        <v>59</v>
      </c>
      <c r="T60" s="243">
        <v>0</v>
      </c>
      <c r="U60" s="243">
        <v>8</v>
      </c>
      <c r="V60" s="243">
        <v>100</v>
      </c>
      <c r="W60" s="18">
        <f t="shared" si="5"/>
        <v>67</v>
      </c>
      <c r="X60" s="84">
        <f t="shared" si="13"/>
        <v>0</v>
      </c>
      <c r="Y60" s="85">
        <f t="shared" si="15"/>
        <v>0</v>
      </c>
      <c r="Z60" s="86">
        <v>11427</v>
      </c>
      <c r="AA60" s="77">
        <f t="shared" si="16"/>
        <v>0</v>
      </c>
      <c r="AB60" s="77">
        <f t="shared" si="6"/>
        <v>0</v>
      </c>
      <c r="AC60" s="162">
        <f t="shared" si="7"/>
        <v>0</v>
      </c>
      <c r="AD60" s="162">
        <f t="shared" si="17"/>
        <v>0</v>
      </c>
      <c r="AE60" s="162">
        <f t="shared" si="18"/>
        <v>0</v>
      </c>
      <c r="AF60" s="247">
        <f t="shared" si="9"/>
        <v>1.8985836340758939E-4</v>
      </c>
      <c r="AG60" s="247">
        <f t="shared" si="14"/>
        <v>3.6677183840102499E-4</v>
      </c>
      <c r="AH60" s="247">
        <f t="shared" si="12"/>
        <v>1.0172524812122545E-3</v>
      </c>
    </row>
    <row r="61" spans="1:34" s="5" customFormat="1" x14ac:dyDescent="1.25">
      <c r="A61" s="83">
        <v>230</v>
      </c>
      <c r="B61" s="68">
        <v>11442</v>
      </c>
      <c r="C61" s="83">
        <v>230</v>
      </c>
      <c r="D61" s="16">
        <v>57</v>
      </c>
      <c r="E61" s="68" t="s">
        <v>477</v>
      </c>
      <c r="F61" s="10" t="s">
        <v>263</v>
      </c>
      <c r="G61" s="10" t="s">
        <v>305</v>
      </c>
      <c r="H61" s="11" t="s">
        <v>24</v>
      </c>
      <c r="I61" s="12">
        <v>49812.114175000002</v>
      </c>
      <c r="J61" s="12">
        <v>794595.87299599999</v>
      </c>
      <c r="K61" s="12" t="s">
        <v>262</v>
      </c>
      <c r="L61" s="194">
        <v>42</v>
      </c>
      <c r="M61" s="54">
        <v>764606</v>
      </c>
      <c r="N61" s="54">
        <v>2000000</v>
      </c>
      <c r="O61" s="54">
        <v>1039222</v>
      </c>
      <c r="P61" s="231">
        <v>3.92</v>
      </c>
      <c r="Q61" s="231">
        <v>7.51</v>
      </c>
      <c r="R61" s="231">
        <v>35.56</v>
      </c>
      <c r="S61" s="53">
        <v>1376</v>
      </c>
      <c r="T61" s="53">
        <v>100</v>
      </c>
      <c r="U61" s="53">
        <v>2</v>
      </c>
      <c r="V61" s="53">
        <v>0</v>
      </c>
      <c r="W61" s="12">
        <f t="shared" si="5"/>
        <v>1378</v>
      </c>
      <c r="X61" s="84">
        <f t="shared" si="13"/>
        <v>4.5136921553341938E-2</v>
      </c>
      <c r="Y61" s="85">
        <f t="shared" si="15"/>
        <v>4.3311390235830069E-2</v>
      </c>
      <c r="Z61" s="86">
        <v>11442</v>
      </c>
      <c r="AA61" s="77">
        <f t="shared" si="16"/>
        <v>0</v>
      </c>
      <c r="AB61" s="77">
        <f t="shared" si="6"/>
        <v>0</v>
      </c>
      <c r="AC61" s="162">
        <f t="shared" si="7"/>
        <v>0</v>
      </c>
      <c r="AD61" s="162">
        <f t="shared" si="17"/>
        <v>0</v>
      </c>
      <c r="AE61" s="162">
        <f t="shared" si="18"/>
        <v>0</v>
      </c>
      <c r="AF61" s="247">
        <f t="shared" si="9"/>
        <v>1.7693673248910038E-3</v>
      </c>
      <c r="AG61" s="247">
        <f t="shared" si="14"/>
        <v>3.3897828086559795E-3</v>
      </c>
      <c r="AH61" s="247">
        <f t="shared" si="12"/>
        <v>1.6050689304368395E-2</v>
      </c>
    </row>
    <row r="62" spans="1:34" s="8" customFormat="1" x14ac:dyDescent="1.25">
      <c r="A62" s="241">
        <v>231</v>
      </c>
      <c r="B62" s="68">
        <v>11416</v>
      </c>
      <c r="C62" s="241">
        <v>231</v>
      </c>
      <c r="D62" s="19">
        <v>58</v>
      </c>
      <c r="E62" s="69" t="s">
        <v>478</v>
      </c>
      <c r="F62" s="20" t="s">
        <v>214</v>
      </c>
      <c r="G62" s="20" t="s">
        <v>296</v>
      </c>
      <c r="H62" s="21" t="s">
        <v>24</v>
      </c>
      <c r="I62" s="18">
        <v>5040486.9418850001</v>
      </c>
      <c r="J62" s="18">
        <v>30616885.331836998</v>
      </c>
      <c r="K62" s="18" t="s">
        <v>264</v>
      </c>
      <c r="L62" s="195">
        <v>41.7</v>
      </c>
      <c r="M62" s="56">
        <v>3000000000</v>
      </c>
      <c r="N62" s="55">
        <v>3000000000</v>
      </c>
      <c r="O62" s="56">
        <v>10206</v>
      </c>
      <c r="P62" s="242">
        <v>2.8</v>
      </c>
      <c r="Q62" s="242">
        <v>6.68</v>
      </c>
      <c r="R62" s="242">
        <v>22.3</v>
      </c>
      <c r="S62" s="243">
        <v>0</v>
      </c>
      <c r="T62" s="243">
        <v>0</v>
      </c>
      <c r="U62" s="243">
        <v>0</v>
      </c>
      <c r="V62" s="243">
        <v>0</v>
      </c>
      <c r="W62" s="18">
        <f t="shared" si="5"/>
        <v>0</v>
      </c>
      <c r="X62" s="84">
        <f t="shared" si="13"/>
        <v>0</v>
      </c>
      <c r="Y62" s="85">
        <f t="shared" si="15"/>
        <v>0</v>
      </c>
      <c r="Z62" s="86">
        <v>11416</v>
      </c>
      <c r="AA62" s="77">
        <f t="shared" si="16"/>
        <v>0</v>
      </c>
      <c r="AB62" s="77">
        <f t="shared" si="6"/>
        <v>1</v>
      </c>
      <c r="AC62" s="162">
        <f t="shared" si="7"/>
        <v>1</v>
      </c>
      <c r="AD62" s="162">
        <f t="shared" si="17"/>
        <v>0</v>
      </c>
      <c r="AE62" s="162">
        <f t="shared" si="18"/>
        <v>0</v>
      </c>
      <c r="AF62" s="247">
        <f t="shared" si="9"/>
        <v>4.8697276131280588E-2</v>
      </c>
      <c r="AG62" s="247">
        <f t="shared" si="14"/>
        <v>0.11617778734176941</v>
      </c>
      <c r="AH62" s="247">
        <f t="shared" si="12"/>
        <v>0.38783902061698472</v>
      </c>
    </row>
    <row r="63" spans="1:34" s="5" customFormat="1" x14ac:dyDescent="1.25">
      <c r="A63" s="83">
        <v>235</v>
      </c>
      <c r="B63" s="68">
        <v>11449</v>
      </c>
      <c r="C63" s="83">
        <v>235</v>
      </c>
      <c r="D63" s="16">
        <v>59</v>
      </c>
      <c r="E63" s="68" t="s">
        <v>479</v>
      </c>
      <c r="F63" s="10" t="s">
        <v>220</v>
      </c>
      <c r="G63" s="10" t="s">
        <v>277</v>
      </c>
      <c r="H63" s="11">
        <v>15</v>
      </c>
      <c r="I63" s="12">
        <v>1157369.8402470001</v>
      </c>
      <c r="J63" s="12">
        <v>1830399.3775200001</v>
      </c>
      <c r="K63" s="12" t="s">
        <v>270</v>
      </c>
      <c r="L63" s="194">
        <v>39.9</v>
      </c>
      <c r="M63" s="54">
        <v>1797494</v>
      </c>
      <c r="N63" s="54">
        <v>3500000</v>
      </c>
      <c r="O63" s="54">
        <v>1018306</v>
      </c>
      <c r="P63" s="231">
        <v>1.83</v>
      </c>
      <c r="Q63" s="231">
        <v>5.35</v>
      </c>
      <c r="R63" s="231">
        <v>22.26</v>
      </c>
      <c r="S63" s="53">
        <v>1798</v>
      </c>
      <c r="T63" s="53">
        <v>89</v>
      </c>
      <c r="U63" s="53">
        <v>8</v>
      </c>
      <c r="V63" s="53">
        <v>11</v>
      </c>
      <c r="W63" s="12">
        <f t="shared" si="5"/>
        <v>1806</v>
      </c>
      <c r="X63" s="84">
        <f t="shared" si="13"/>
        <v>9.2538295718270908E-2</v>
      </c>
      <c r="Y63" s="85">
        <f t="shared" si="15"/>
        <v>8.8795648876411337E-2</v>
      </c>
      <c r="Z63" s="86">
        <v>11449</v>
      </c>
      <c r="AA63" s="77">
        <f t="shared" si="16"/>
        <v>0</v>
      </c>
      <c r="AB63" s="77">
        <f t="shared" si="6"/>
        <v>0</v>
      </c>
      <c r="AC63" s="162">
        <f t="shared" si="7"/>
        <v>0</v>
      </c>
      <c r="AD63" s="162">
        <f t="shared" si="17"/>
        <v>0</v>
      </c>
      <c r="AE63" s="162">
        <f t="shared" si="18"/>
        <v>0</v>
      </c>
      <c r="AF63" s="247">
        <f t="shared" ref="AF63:AF76" si="19">$J63/$J$84*P63</f>
        <v>1.9027537209487164E-3</v>
      </c>
      <c r="AG63" s="247">
        <f t="shared" si="14"/>
        <v>5.5626953044129136E-3</v>
      </c>
      <c r="AH63" s="247">
        <f t="shared" si="12"/>
        <v>2.3144971490884386E-2</v>
      </c>
    </row>
    <row r="64" spans="1:34" s="8" customFormat="1" x14ac:dyDescent="1.25">
      <c r="A64" s="241">
        <v>241</v>
      </c>
      <c r="B64" s="68">
        <v>11459</v>
      </c>
      <c r="C64" s="241">
        <v>241</v>
      </c>
      <c r="D64" s="19">
        <v>60</v>
      </c>
      <c r="E64" s="69" t="s">
        <v>480</v>
      </c>
      <c r="F64" s="20" t="s">
        <v>345</v>
      </c>
      <c r="G64" s="20" t="s">
        <v>296</v>
      </c>
      <c r="H64" s="21" t="s">
        <v>24</v>
      </c>
      <c r="I64" s="18">
        <v>3352666.5714059998</v>
      </c>
      <c r="J64" s="18">
        <v>5902860.0004719999</v>
      </c>
      <c r="K64" s="18" t="s">
        <v>276</v>
      </c>
      <c r="L64" s="195">
        <v>37.066666666666663</v>
      </c>
      <c r="M64" s="56">
        <v>299906974</v>
      </c>
      <c r="N64" s="55">
        <v>300000000</v>
      </c>
      <c r="O64" s="56">
        <v>19683</v>
      </c>
      <c r="P64" s="242">
        <v>2.54</v>
      </c>
      <c r="Q64" s="242">
        <v>6.69</v>
      </c>
      <c r="R64" s="242">
        <v>25.28</v>
      </c>
      <c r="S64" s="243">
        <v>0</v>
      </c>
      <c r="T64" s="243">
        <v>0</v>
      </c>
      <c r="U64" s="243">
        <v>0</v>
      </c>
      <c r="V64" s="243">
        <v>0</v>
      </c>
      <c r="W64" s="18">
        <f t="shared" si="5"/>
        <v>0</v>
      </c>
      <c r="X64" s="84">
        <f t="shared" ref="X64:X82" si="20">T64*J64/$J$84</f>
        <v>0</v>
      </c>
      <c r="Y64" s="85">
        <f t="shared" si="15"/>
        <v>0</v>
      </c>
      <c r="Z64" s="86">
        <v>11459</v>
      </c>
      <c r="AA64" s="77">
        <f t="shared" si="16"/>
        <v>0</v>
      </c>
      <c r="AB64" s="77">
        <f t="shared" si="6"/>
        <v>1</v>
      </c>
      <c r="AC64" s="162">
        <f t="shared" si="7"/>
        <v>1</v>
      </c>
      <c r="AD64" s="162">
        <f t="shared" si="17"/>
        <v>0</v>
      </c>
      <c r="AE64" s="162">
        <f t="shared" si="18"/>
        <v>0</v>
      </c>
      <c r="AF64" s="247">
        <f t="shared" si="19"/>
        <v>8.5169055378272133E-3</v>
      </c>
      <c r="AG64" s="247">
        <f t="shared" si="14"/>
        <v>2.2432322066166951E-2</v>
      </c>
      <c r="AH64" s="247">
        <f t="shared" si="12"/>
        <v>8.4766681888296044E-2</v>
      </c>
    </row>
    <row r="65" spans="1:34" s="5" customFormat="1" x14ac:dyDescent="1.25">
      <c r="A65" s="83">
        <v>243</v>
      </c>
      <c r="B65" s="68">
        <v>11460</v>
      </c>
      <c r="C65" s="83">
        <v>243</v>
      </c>
      <c r="D65" s="16">
        <v>61</v>
      </c>
      <c r="E65" s="68" t="s">
        <v>481</v>
      </c>
      <c r="F65" s="10" t="s">
        <v>281</v>
      </c>
      <c r="G65" s="10" t="s">
        <v>296</v>
      </c>
      <c r="H65" s="11" t="s">
        <v>24</v>
      </c>
      <c r="I65" s="12">
        <v>7882652.3371249996</v>
      </c>
      <c r="J65" s="12">
        <v>15828994.85</v>
      </c>
      <c r="K65" s="12" t="s">
        <v>282</v>
      </c>
      <c r="L65" s="194">
        <v>36.866666666666667</v>
      </c>
      <c r="M65" s="54">
        <v>1582899485</v>
      </c>
      <c r="N65" s="54">
        <v>2000000000</v>
      </c>
      <c r="O65" s="54">
        <v>10000</v>
      </c>
      <c r="P65" s="231">
        <v>1.71</v>
      </c>
      <c r="Q65" s="231">
        <v>5.16</v>
      </c>
      <c r="R65" s="231">
        <v>21.1</v>
      </c>
      <c r="S65" s="53">
        <v>0</v>
      </c>
      <c r="T65" s="53">
        <v>0</v>
      </c>
      <c r="U65" s="53">
        <v>0</v>
      </c>
      <c r="V65" s="53">
        <v>0</v>
      </c>
      <c r="W65" s="12">
        <f t="shared" si="5"/>
        <v>0</v>
      </c>
      <c r="X65" s="84">
        <f t="shared" si="20"/>
        <v>0</v>
      </c>
      <c r="Y65" s="85">
        <f t="shared" si="15"/>
        <v>0</v>
      </c>
      <c r="Z65" s="86">
        <v>11460</v>
      </c>
      <c r="AA65" s="77">
        <f t="shared" si="16"/>
        <v>0</v>
      </c>
      <c r="AB65" s="77">
        <f t="shared" si="6"/>
        <v>1</v>
      </c>
      <c r="AC65" s="162">
        <f t="shared" si="7"/>
        <v>1</v>
      </c>
      <c r="AD65" s="162">
        <f t="shared" si="17"/>
        <v>0</v>
      </c>
      <c r="AE65" s="162">
        <f t="shared" si="18"/>
        <v>0</v>
      </c>
      <c r="AF65" s="247">
        <f t="shared" si="19"/>
        <v>1.5375706450162663E-2</v>
      </c>
      <c r="AG65" s="247">
        <f t="shared" si="14"/>
        <v>4.6396868586455753E-2</v>
      </c>
      <c r="AH65" s="247">
        <f t="shared" si="12"/>
        <v>0.18972362929732878</v>
      </c>
    </row>
    <row r="66" spans="1:34" s="8" customFormat="1" x14ac:dyDescent="1.25">
      <c r="A66" s="241">
        <v>246</v>
      </c>
      <c r="B66" s="68">
        <v>11476</v>
      </c>
      <c r="C66" s="241">
        <v>246</v>
      </c>
      <c r="D66" s="19">
        <v>62</v>
      </c>
      <c r="E66" s="69" t="s">
        <v>482</v>
      </c>
      <c r="F66" s="20" t="s">
        <v>39</v>
      </c>
      <c r="G66" s="20" t="s">
        <v>277</v>
      </c>
      <c r="H66" s="21">
        <v>17</v>
      </c>
      <c r="I66" s="18">
        <v>136505.02179699999</v>
      </c>
      <c r="J66" s="18">
        <v>132850.663481</v>
      </c>
      <c r="K66" s="18" t="s">
        <v>292</v>
      </c>
      <c r="L66" s="195">
        <v>34</v>
      </c>
      <c r="M66" s="56">
        <v>126919</v>
      </c>
      <c r="N66" s="55">
        <v>1000000</v>
      </c>
      <c r="O66" s="56">
        <v>1046735</v>
      </c>
      <c r="P66" s="242">
        <v>4.67</v>
      </c>
      <c r="Q66" s="242">
        <v>7.73</v>
      </c>
      <c r="R66" s="242">
        <v>23.7</v>
      </c>
      <c r="S66" s="243">
        <v>506</v>
      </c>
      <c r="T66" s="243">
        <v>32</v>
      </c>
      <c r="U66" s="243">
        <v>5</v>
      </c>
      <c r="V66" s="243">
        <v>68</v>
      </c>
      <c r="W66" s="18">
        <f t="shared" si="5"/>
        <v>511</v>
      </c>
      <c r="X66" s="84">
        <f t="shared" si="20"/>
        <v>2.4149010301769886E-3</v>
      </c>
      <c r="Y66" s="85">
        <f t="shared" si="15"/>
        <v>2.3172320419614341E-3</v>
      </c>
      <c r="Z66" s="86">
        <v>11476</v>
      </c>
      <c r="AA66" s="77">
        <f t="shared" si="16"/>
        <v>0</v>
      </c>
      <c r="AB66" s="77">
        <f t="shared" si="6"/>
        <v>0</v>
      </c>
      <c r="AC66" s="162">
        <f t="shared" si="7"/>
        <v>0</v>
      </c>
      <c r="AD66" s="162">
        <f t="shared" si="17"/>
        <v>0</v>
      </c>
      <c r="AE66" s="162">
        <f t="shared" si="18"/>
        <v>0</v>
      </c>
      <c r="AF66" s="247">
        <f t="shared" si="19"/>
        <v>3.5242461909145426E-4</v>
      </c>
      <c r="AG66" s="247">
        <f t="shared" si="14"/>
        <v>5.8334953010212879E-4</v>
      </c>
      <c r="AH66" s="247">
        <f t="shared" si="12"/>
        <v>1.7885360754748322E-3</v>
      </c>
    </row>
    <row r="67" spans="1:34" s="5" customFormat="1" x14ac:dyDescent="1.25">
      <c r="A67" s="83">
        <v>247</v>
      </c>
      <c r="B67" s="68">
        <v>11500</v>
      </c>
      <c r="C67" s="83">
        <v>247</v>
      </c>
      <c r="D67" s="16">
        <v>63</v>
      </c>
      <c r="E67" s="68" t="s">
        <v>483</v>
      </c>
      <c r="F67" s="10" t="s">
        <v>179</v>
      </c>
      <c r="G67" s="10" t="s">
        <v>277</v>
      </c>
      <c r="H67" s="11">
        <v>18</v>
      </c>
      <c r="I67" s="12">
        <v>1432532.6020490001</v>
      </c>
      <c r="J67" s="12">
        <v>1593179.0364880001</v>
      </c>
      <c r="K67" s="12" t="s">
        <v>298</v>
      </c>
      <c r="L67" s="194">
        <v>33</v>
      </c>
      <c r="M67" s="54">
        <v>1567411</v>
      </c>
      <c r="N67" s="54">
        <v>5000000</v>
      </c>
      <c r="O67" s="54">
        <v>1000000</v>
      </c>
      <c r="P67" s="231">
        <v>1.64</v>
      </c>
      <c r="Q67" s="231">
        <v>4.93</v>
      </c>
      <c r="R67" s="231">
        <v>15.72</v>
      </c>
      <c r="S67" s="53">
        <v>1026</v>
      </c>
      <c r="T67" s="53">
        <v>47</v>
      </c>
      <c r="U67" s="53">
        <v>5</v>
      </c>
      <c r="V67" s="53">
        <v>53</v>
      </c>
      <c r="W67" s="12">
        <f t="shared" si="5"/>
        <v>1031</v>
      </c>
      <c r="X67" s="84">
        <f t="shared" si="20"/>
        <v>4.2535160108555438E-2</v>
      </c>
      <c r="Y67" s="85">
        <f t="shared" si="15"/>
        <v>4.0814855218427183E-2</v>
      </c>
      <c r="Z67" s="86">
        <v>11500</v>
      </c>
      <c r="AA67" s="77">
        <f t="shared" si="16"/>
        <v>0</v>
      </c>
      <c r="AB67" s="77">
        <f t="shared" si="6"/>
        <v>0</v>
      </c>
      <c r="AC67" s="162">
        <f t="shared" si="7"/>
        <v>0</v>
      </c>
      <c r="AD67" s="162">
        <f t="shared" si="17"/>
        <v>0</v>
      </c>
      <c r="AE67" s="162">
        <f t="shared" si="18"/>
        <v>0</v>
      </c>
      <c r="AF67" s="247">
        <f t="shared" si="19"/>
        <v>1.4842055867666153E-3</v>
      </c>
      <c r="AG67" s="247">
        <f t="shared" si="14"/>
        <v>4.4616667943654957E-3</v>
      </c>
      <c r="AH67" s="247">
        <f t="shared" si="12"/>
        <v>1.4226653551201947E-2</v>
      </c>
    </row>
    <row r="68" spans="1:34" s="8" customFormat="1" x14ac:dyDescent="1.25">
      <c r="A68" s="241">
        <v>249</v>
      </c>
      <c r="B68" s="68">
        <v>11499</v>
      </c>
      <c r="C68" s="241">
        <v>249</v>
      </c>
      <c r="D68" s="19">
        <v>64</v>
      </c>
      <c r="E68" s="69" t="s">
        <v>484</v>
      </c>
      <c r="F68" s="20" t="s">
        <v>16</v>
      </c>
      <c r="G68" s="20" t="s">
        <v>295</v>
      </c>
      <c r="H68" s="21">
        <v>15</v>
      </c>
      <c r="I68" s="18">
        <v>101945.87261999999</v>
      </c>
      <c r="J68" s="18">
        <v>132779.96781199999</v>
      </c>
      <c r="K68" s="18" t="s">
        <v>299</v>
      </c>
      <c r="L68" s="195">
        <v>33</v>
      </c>
      <c r="M68" s="56">
        <v>131617</v>
      </c>
      <c r="N68" s="55">
        <v>1000000</v>
      </c>
      <c r="O68" s="56">
        <v>1008836</v>
      </c>
      <c r="P68" s="242">
        <v>0.87</v>
      </c>
      <c r="Q68" s="242">
        <v>6.84</v>
      </c>
      <c r="R68" s="242">
        <v>30.8</v>
      </c>
      <c r="S68" s="243">
        <v>31</v>
      </c>
      <c r="T68" s="243">
        <v>9</v>
      </c>
      <c r="U68" s="243">
        <v>3</v>
      </c>
      <c r="V68" s="243">
        <v>91</v>
      </c>
      <c r="W68" s="18">
        <f t="shared" si="5"/>
        <v>34</v>
      </c>
      <c r="X68" s="84">
        <f t="shared" si="20"/>
        <v>6.7882948744110998E-4</v>
      </c>
      <c r="Y68" s="85">
        <f t="shared" si="15"/>
        <v>6.5137470218044966E-4</v>
      </c>
      <c r="Z68" s="86">
        <v>11499</v>
      </c>
      <c r="AA68" s="77">
        <f t="shared" si="16"/>
        <v>0</v>
      </c>
      <c r="AB68" s="77">
        <f t="shared" si="6"/>
        <v>0</v>
      </c>
      <c r="AC68" s="162">
        <f t="shared" si="7"/>
        <v>0</v>
      </c>
      <c r="AD68" s="162">
        <f t="shared" si="17"/>
        <v>0</v>
      </c>
      <c r="AE68" s="162">
        <f t="shared" si="18"/>
        <v>0</v>
      </c>
      <c r="AF68" s="247">
        <f t="shared" si="19"/>
        <v>6.5620183785973973E-5</v>
      </c>
      <c r="AG68" s="247">
        <f t="shared" si="14"/>
        <v>5.1591041045524364E-4</v>
      </c>
      <c r="AH68" s="247">
        <f t="shared" si="12"/>
        <v>2.3231053570206875E-3</v>
      </c>
    </row>
    <row r="69" spans="1:34" s="5" customFormat="1" x14ac:dyDescent="1.25">
      <c r="A69" s="83">
        <v>248</v>
      </c>
      <c r="B69" s="68">
        <v>11495</v>
      </c>
      <c r="C69" s="83">
        <v>248</v>
      </c>
      <c r="D69" s="16">
        <v>65</v>
      </c>
      <c r="E69" s="68" t="s">
        <v>410</v>
      </c>
      <c r="F69" s="10" t="s">
        <v>297</v>
      </c>
      <c r="G69" s="10" t="s">
        <v>277</v>
      </c>
      <c r="H69" s="11">
        <v>15</v>
      </c>
      <c r="I69" s="12">
        <v>17578099.002124</v>
      </c>
      <c r="J69" s="12">
        <v>24599000.250438999</v>
      </c>
      <c r="K69" s="12" t="s">
        <v>300</v>
      </c>
      <c r="L69" s="194">
        <v>33</v>
      </c>
      <c r="M69" s="54">
        <v>24527122</v>
      </c>
      <c r="N69" s="54">
        <v>50000000</v>
      </c>
      <c r="O69" s="54">
        <v>1002930</v>
      </c>
      <c r="P69" s="231">
        <v>1.78</v>
      </c>
      <c r="Q69" s="231">
        <v>5.43</v>
      </c>
      <c r="R69" s="231">
        <v>21.45</v>
      </c>
      <c r="S69" s="53">
        <v>5009</v>
      </c>
      <c r="T69" s="53">
        <v>52</v>
      </c>
      <c r="U69" s="53">
        <v>59</v>
      </c>
      <c r="V69" s="53">
        <v>48</v>
      </c>
      <c r="W69" s="12">
        <f t="shared" si="5"/>
        <v>5068</v>
      </c>
      <c r="X69" s="84">
        <f t="shared" si="20"/>
        <v>0.72661846708603839</v>
      </c>
      <c r="Y69" s="85">
        <f t="shared" ref="Y69:Y82" si="21">T69*J69/$J$173</f>
        <v>0.69723088986767534</v>
      </c>
      <c r="Z69" s="86">
        <v>11495</v>
      </c>
      <c r="AA69" s="77">
        <f t="shared" si="16"/>
        <v>0</v>
      </c>
      <c r="AB69" s="77">
        <f t="shared" si="6"/>
        <v>0</v>
      </c>
      <c r="AC69" s="162">
        <f t="shared" si="7"/>
        <v>0</v>
      </c>
      <c r="AD69" s="162">
        <f t="shared" si="17"/>
        <v>0</v>
      </c>
      <c r="AE69" s="162">
        <f t="shared" si="18"/>
        <v>0</v>
      </c>
      <c r="AF69" s="247">
        <f t="shared" si="19"/>
        <v>2.4872709065637471E-2</v>
      </c>
      <c r="AG69" s="247">
        <f t="shared" si="14"/>
        <v>7.587573608225362E-2</v>
      </c>
      <c r="AH69" s="247">
        <f t="shared" si="12"/>
        <v>0.29973011767299085</v>
      </c>
    </row>
    <row r="70" spans="1:34" s="8" customFormat="1" x14ac:dyDescent="1.25">
      <c r="A70" s="241">
        <v>250</v>
      </c>
      <c r="B70" s="68">
        <v>11517</v>
      </c>
      <c r="C70" s="241">
        <v>250</v>
      </c>
      <c r="D70" s="19">
        <v>66</v>
      </c>
      <c r="E70" s="69" t="s">
        <v>485</v>
      </c>
      <c r="F70" s="20" t="s">
        <v>44</v>
      </c>
      <c r="G70" s="20" t="s">
        <v>277</v>
      </c>
      <c r="H70" s="21">
        <v>15</v>
      </c>
      <c r="I70" s="18">
        <v>27008828.730526</v>
      </c>
      <c r="J70" s="18">
        <v>58958926.716537997</v>
      </c>
      <c r="K70" s="18" t="s">
        <v>303</v>
      </c>
      <c r="L70" s="195">
        <v>30</v>
      </c>
      <c r="M70" s="56">
        <v>58430817</v>
      </c>
      <c r="N70" s="55">
        <v>60000000</v>
      </c>
      <c r="O70" s="56">
        <v>1009038</v>
      </c>
      <c r="P70" s="242">
        <v>1.75</v>
      </c>
      <c r="Q70" s="242">
        <v>5.15</v>
      </c>
      <c r="R70" s="242">
        <v>20.96</v>
      </c>
      <c r="S70" s="243">
        <v>33165</v>
      </c>
      <c r="T70" s="243">
        <v>86</v>
      </c>
      <c r="U70" s="243">
        <v>78</v>
      </c>
      <c r="V70" s="243">
        <v>14</v>
      </c>
      <c r="W70" s="18">
        <f t="shared" ref="W70:W81" si="22">S70+U70</f>
        <v>33243</v>
      </c>
      <c r="X70" s="84">
        <f t="shared" si="20"/>
        <v>2.8802729851012292</v>
      </c>
      <c r="Y70" s="85">
        <f t="shared" si="21"/>
        <v>2.763782352680233</v>
      </c>
      <c r="Z70" s="86">
        <v>11517</v>
      </c>
      <c r="AA70" s="77">
        <f t="shared" ref="AA70:AA103" si="23">IF(M70&gt;N70,1,0)</f>
        <v>0</v>
      </c>
      <c r="AB70" s="77">
        <f t="shared" ref="AB70:AB136" si="24">IF(W70=0,1,0)</f>
        <v>0</v>
      </c>
      <c r="AC70" s="162">
        <f t="shared" ref="AC70:AC136" si="25">IF((T70+V70)=100,0,1)</f>
        <v>0</v>
      </c>
      <c r="AD70" s="162">
        <f t="shared" ref="AD70:AD103" si="26">IF(J70=0,1,0)</f>
        <v>0</v>
      </c>
      <c r="AE70" s="162">
        <f t="shared" ref="AE70:AE103" si="27">IF(M70=0,1,0)</f>
        <v>0</v>
      </c>
      <c r="AF70" s="247">
        <f t="shared" si="19"/>
        <v>5.8610206092176174E-2</v>
      </c>
      <c r="AG70" s="247">
        <f t="shared" si="14"/>
        <v>0.1724814636426899</v>
      </c>
      <c r="AH70" s="247">
        <f t="shared" si="12"/>
        <v>0.70198281125257866</v>
      </c>
    </row>
    <row r="71" spans="1:34" s="5" customFormat="1" x14ac:dyDescent="1.25">
      <c r="A71" s="83">
        <v>254</v>
      </c>
      <c r="B71" s="68">
        <v>11513</v>
      </c>
      <c r="C71" s="83">
        <v>254</v>
      </c>
      <c r="D71" s="16">
        <v>67</v>
      </c>
      <c r="E71" s="68" t="s">
        <v>486</v>
      </c>
      <c r="F71" s="10" t="s">
        <v>41</v>
      </c>
      <c r="G71" s="10" t="s">
        <v>296</v>
      </c>
      <c r="H71" s="11" t="s">
        <v>24</v>
      </c>
      <c r="I71" s="12">
        <v>3985855.4671820002</v>
      </c>
      <c r="J71" s="12">
        <v>20346535.698125001</v>
      </c>
      <c r="K71" s="12" t="s">
        <v>304</v>
      </c>
      <c r="L71" s="194">
        <v>29</v>
      </c>
      <c r="M71" s="54">
        <v>1999915409</v>
      </c>
      <c r="N71" s="54">
        <v>2000000000</v>
      </c>
      <c r="O71" s="54">
        <v>10174</v>
      </c>
      <c r="P71" s="231">
        <v>2.56</v>
      </c>
      <c r="Q71" s="231">
        <v>5.94</v>
      </c>
      <c r="R71" s="231">
        <v>22.14</v>
      </c>
      <c r="S71" s="53">
        <v>0</v>
      </c>
      <c r="T71" s="53">
        <v>0</v>
      </c>
      <c r="U71" s="53">
        <v>0</v>
      </c>
      <c r="V71" s="53">
        <v>0</v>
      </c>
      <c r="W71" s="12">
        <f t="shared" si="22"/>
        <v>0</v>
      </c>
      <c r="X71" s="84">
        <f t="shared" si="20"/>
        <v>0</v>
      </c>
      <c r="Y71" s="85">
        <f t="shared" si="21"/>
        <v>0</v>
      </c>
      <c r="Z71" s="86">
        <v>11513</v>
      </c>
      <c r="AA71" s="77">
        <f t="shared" si="23"/>
        <v>0</v>
      </c>
      <c r="AB71" s="77">
        <f t="shared" si="24"/>
        <v>1</v>
      </c>
      <c r="AC71" s="162">
        <f t="shared" si="25"/>
        <v>1</v>
      </c>
      <c r="AD71" s="162">
        <f t="shared" si="26"/>
        <v>0</v>
      </c>
      <c r="AE71" s="162">
        <f t="shared" si="27"/>
        <v>0</v>
      </c>
      <c r="AF71" s="247">
        <f t="shared" si="19"/>
        <v>2.9588031391329622E-2</v>
      </c>
      <c r="AG71" s="247">
        <f t="shared" si="14"/>
        <v>6.8653479087694522E-2</v>
      </c>
      <c r="AH71" s="247">
        <f t="shared" si="12"/>
        <v>0.2558902402359523</v>
      </c>
    </row>
    <row r="72" spans="1:34" s="8" customFormat="1" x14ac:dyDescent="1.25">
      <c r="A72" s="241">
        <v>255</v>
      </c>
      <c r="B72" s="68">
        <v>11521</v>
      </c>
      <c r="C72" s="241">
        <v>255</v>
      </c>
      <c r="D72" s="19">
        <v>68</v>
      </c>
      <c r="E72" s="69" t="s">
        <v>487</v>
      </c>
      <c r="F72" s="20" t="s">
        <v>174</v>
      </c>
      <c r="G72" s="20" t="s">
        <v>277</v>
      </c>
      <c r="H72" s="21">
        <v>18</v>
      </c>
      <c r="I72" s="18">
        <v>3013160.3595810002</v>
      </c>
      <c r="J72" s="18">
        <v>2998852.6348080002</v>
      </c>
      <c r="K72" s="18" t="s">
        <v>306</v>
      </c>
      <c r="L72" s="195">
        <v>28</v>
      </c>
      <c r="M72" s="56">
        <v>2974647</v>
      </c>
      <c r="N72" s="55">
        <v>3000000</v>
      </c>
      <c r="O72" s="56">
        <v>1008137</v>
      </c>
      <c r="P72" s="242">
        <v>1.64</v>
      </c>
      <c r="Q72" s="242">
        <v>4.92</v>
      </c>
      <c r="R72" s="242">
        <v>20.02</v>
      </c>
      <c r="S72" s="243">
        <v>3904</v>
      </c>
      <c r="T72" s="243">
        <v>90</v>
      </c>
      <c r="U72" s="243">
        <v>14</v>
      </c>
      <c r="V72" s="243">
        <v>10</v>
      </c>
      <c r="W72" s="18">
        <f t="shared" si="22"/>
        <v>3918</v>
      </c>
      <c r="X72" s="84">
        <f t="shared" si="20"/>
        <v>0.15331451201136378</v>
      </c>
      <c r="Y72" s="85">
        <f t="shared" si="21"/>
        <v>0.1471138134817789</v>
      </c>
      <c r="Z72" s="86">
        <v>11521</v>
      </c>
      <c r="AA72" s="77">
        <f t="shared" si="23"/>
        <v>0</v>
      </c>
      <c r="AB72" s="77">
        <f t="shared" si="24"/>
        <v>0</v>
      </c>
      <c r="AC72" s="162">
        <f t="shared" si="25"/>
        <v>0</v>
      </c>
      <c r="AD72" s="162">
        <f t="shared" si="26"/>
        <v>0</v>
      </c>
      <c r="AE72" s="162">
        <f t="shared" si="27"/>
        <v>0</v>
      </c>
      <c r="AF72" s="247">
        <f t="shared" si="19"/>
        <v>2.7937311077626285E-3</v>
      </c>
      <c r="AG72" s="247">
        <f t="shared" si="14"/>
        <v>8.3811933232878864E-3</v>
      </c>
      <c r="AH72" s="247">
        <f t="shared" si="12"/>
        <v>3.4103961449638918E-2</v>
      </c>
    </row>
    <row r="73" spans="1:34" s="5" customFormat="1" x14ac:dyDescent="1.25">
      <c r="A73" s="83">
        <v>259</v>
      </c>
      <c r="B73" s="68">
        <v>11518</v>
      </c>
      <c r="C73" s="83">
        <v>259</v>
      </c>
      <c r="D73" s="16">
        <v>69</v>
      </c>
      <c r="E73" s="68" t="s">
        <v>488</v>
      </c>
      <c r="F73" s="10" t="s">
        <v>154</v>
      </c>
      <c r="G73" s="10" t="s">
        <v>296</v>
      </c>
      <c r="H73" s="11" t="s">
        <v>24</v>
      </c>
      <c r="I73" s="12">
        <v>163930.01160200001</v>
      </c>
      <c r="J73" s="12">
        <v>1631723.7848489999</v>
      </c>
      <c r="K73" s="12" t="s">
        <v>320</v>
      </c>
      <c r="L73" s="194">
        <v>25</v>
      </c>
      <c r="M73" s="54">
        <v>94902000</v>
      </c>
      <c r="N73" s="54">
        <v>300000000</v>
      </c>
      <c r="O73" s="54">
        <v>17194</v>
      </c>
      <c r="P73" s="231">
        <v>2.37</v>
      </c>
      <c r="Q73" s="231">
        <v>6.6</v>
      </c>
      <c r="R73" s="231">
        <v>31.34</v>
      </c>
      <c r="S73" s="53">
        <v>0</v>
      </c>
      <c r="T73" s="53">
        <v>0</v>
      </c>
      <c r="U73" s="53">
        <v>0</v>
      </c>
      <c r="V73" s="53">
        <v>0</v>
      </c>
      <c r="W73" s="12">
        <f t="shared" si="22"/>
        <v>0</v>
      </c>
      <c r="X73" s="84">
        <f t="shared" si="20"/>
        <v>0</v>
      </c>
      <c r="Y73" s="85">
        <f t="shared" si="21"/>
        <v>0</v>
      </c>
      <c r="Z73" s="86">
        <v>11518</v>
      </c>
      <c r="AA73" s="77">
        <f t="shared" si="23"/>
        <v>0</v>
      </c>
      <c r="AB73" s="77">
        <f t="shared" si="24"/>
        <v>1</v>
      </c>
      <c r="AC73" s="162">
        <f t="shared" si="25"/>
        <v>1</v>
      </c>
      <c r="AD73" s="162">
        <f t="shared" si="26"/>
        <v>0</v>
      </c>
      <c r="AE73" s="162">
        <f t="shared" si="27"/>
        <v>0</v>
      </c>
      <c r="AF73" s="247">
        <f t="shared" si="19"/>
        <v>2.1967499280349115E-3</v>
      </c>
      <c r="AG73" s="247">
        <f t="shared" si="14"/>
        <v>6.1175314451605125E-3</v>
      </c>
      <c r="AH73" s="247">
        <f t="shared" si="12"/>
        <v>2.9049005377474315E-2</v>
      </c>
    </row>
    <row r="74" spans="1:34" s="8" customFormat="1" x14ac:dyDescent="1.25">
      <c r="A74" s="241">
        <v>262</v>
      </c>
      <c r="B74" s="68">
        <v>11551</v>
      </c>
      <c r="C74" s="241">
        <v>262</v>
      </c>
      <c r="D74" s="19">
        <v>70</v>
      </c>
      <c r="E74" s="69" t="s">
        <v>489</v>
      </c>
      <c r="F74" s="20" t="s">
        <v>33</v>
      </c>
      <c r="G74" s="20" t="s">
        <v>277</v>
      </c>
      <c r="H74" s="21">
        <v>20</v>
      </c>
      <c r="I74" s="18">
        <v>768151.39835699997</v>
      </c>
      <c r="J74" s="18">
        <v>2492783.435637</v>
      </c>
      <c r="K74" s="18" t="s">
        <v>326</v>
      </c>
      <c r="L74" s="195">
        <v>23</v>
      </c>
      <c r="M74" s="56">
        <v>2469441</v>
      </c>
      <c r="N74" s="55">
        <v>5000000</v>
      </c>
      <c r="O74" s="56">
        <v>1009452</v>
      </c>
      <c r="P74" s="242">
        <v>1.99</v>
      </c>
      <c r="Q74" s="242">
        <v>5.74</v>
      </c>
      <c r="R74" s="242">
        <v>23.37</v>
      </c>
      <c r="S74" s="243">
        <v>1214</v>
      </c>
      <c r="T74" s="243">
        <v>55</v>
      </c>
      <c r="U74" s="243">
        <v>11</v>
      </c>
      <c r="V74" s="243">
        <v>45</v>
      </c>
      <c r="W74" s="18">
        <f t="shared" si="22"/>
        <v>1225</v>
      </c>
      <c r="X74" s="84">
        <f t="shared" si="20"/>
        <v>7.7881242294611228E-2</v>
      </c>
      <c r="Y74" s="85">
        <f t="shared" si="21"/>
        <v>7.4731389757868694E-2</v>
      </c>
      <c r="Z74" s="86">
        <v>11551</v>
      </c>
      <c r="AA74" s="77">
        <f t="shared" si="23"/>
        <v>0</v>
      </c>
      <c r="AB74" s="77">
        <f t="shared" si="24"/>
        <v>0</v>
      </c>
      <c r="AC74" s="162">
        <f t="shared" si="25"/>
        <v>0</v>
      </c>
      <c r="AD74" s="162">
        <f t="shared" si="26"/>
        <v>0</v>
      </c>
      <c r="AE74" s="162">
        <f t="shared" si="27"/>
        <v>0</v>
      </c>
      <c r="AF74" s="247">
        <f t="shared" si="19"/>
        <v>2.8178849484777517E-3</v>
      </c>
      <c r="AG74" s="247">
        <f t="shared" si="14"/>
        <v>8.1279696503830639E-3</v>
      </c>
      <c r="AH74" s="247">
        <f t="shared" si="12"/>
        <v>3.3092447862273902E-2</v>
      </c>
    </row>
    <row r="75" spans="1:34" s="5" customFormat="1" x14ac:dyDescent="1.25">
      <c r="A75" s="83">
        <v>261</v>
      </c>
      <c r="B75" s="68">
        <v>11562</v>
      </c>
      <c r="C75" s="83">
        <v>261</v>
      </c>
      <c r="D75" s="16">
        <v>71</v>
      </c>
      <c r="E75" s="68" t="s">
        <v>490</v>
      </c>
      <c r="F75" s="10" t="s">
        <v>293</v>
      </c>
      <c r="G75" s="10" t="s">
        <v>305</v>
      </c>
      <c r="H75" s="11" t="s">
        <v>24</v>
      </c>
      <c r="I75" s="12">
        <v>1108485.3899999999</v>
      </c>
      <c r="J75" s="12">
        <v>1213427.4099999999</v>
      </c>
      <c r="K75" s="12" t="s">
        <v>327</v>
      </c>
      <c r="L75" s="194">
        <v>23</v>
      </c>
      <c r="M75" s="54">
        <v>121342741</v>
      </c>
      <c r="N75" s="54">
        <v>300000000</v>
      </c>
      <c r="O75" s="54">
        <v>10000</v>
      </c>
      <c r="P75" s="231">
        <v>1.86</v>
      </c>
      <c r="Q75" s="231">
        <v>5.0599999999999996</v>
      </c>
      <c r="R75" s="231">
        <v>21.04</v>
      </c>
      <c r="S75" s="53">
        <v>1838</v>
      </c>
      <c r="T75" s="53">
        <v>80</v>
      </c>
      <c r="U75" s="53">
        <v>9</v>
      </c>
      <c r="V75" s="53">
        <v>20</v>
      </c>
      <c r="W75" s="12">
        <f t="shared" si="22"/>
        <v>1847</v>
      </c>
      <c r="X75" s="84">
        <f t="shared" si="20"/>
        <v>5.5142876702175471E-2</v>
      </c>
      <c r="Y75" s="85">
        <f t="shared" si="21"/>
        <v>5.2912661505985073E-2</v>
      </c>
      <c r="Z75" s="86">
        <v>11562</v>
      </c>
      <c r="AA75" s="77">
        <f t="shared" si="23"/>
        <v>0</v>
      </c>
      <c r="AB75" s="77">
        <f t="shared" si="24"/>
        <v>0</v>
      </c>
      <c r="AC75" s="162">
        <f t="shared" si="25"/>
        <v>0</v>
      </c>
      <c r="AD75" s="162">
        <f t="shared" si="26"/>
        <v>0</v>
      </c>
      <c r="AE75" s="162">
        <f t="shared" si="27"/>
        <v>0</v>
      </c>
      <c r="AF75" s="247">
        <f t="shared" si="19"/>
        <v>1.2820718833255796E-3</v>
      </c>
      <c r="AG75" s="247">
        <f t="shared" si="14"/>
        <v>3.4877869514125981E-3</v>
      </c>
      <c r="AH75" s="247">
        <f t="shared" si="12"/>
        <v>1.4502576572672147E-2</v>
      </c>
    </row>
    <row r="76" spans="1:34" s="8" customFormat="1" x14ac:dyDescent="1.25">
      <c r="A76" s="241">
        <v>263</v>
      </c>
      <c r="B76" s="68">
        <v>11569</v>
      </c>
      <c r="C76" s="241">
        <v>263</v>
      </c>
      <c r="D76" s="19">
        <v>72</v>
      </c>
      <c r="E76" s="69" t="s">
        <v>491</v>
      </c>
      <c r="F76" s="20" t="s">
        <v>272</v>
      </c>
      <c r="G76" s="20" t="s">
        <v>296</v>
      </c>
      <c r="H76" s="21" t="s">
        <v>24</v>
      </c>
      <c r="I76" s="18">
        <v>1686352.3982589999</v>
      </c>
      <c r="J76" s="18">
        <v>4237706.6014080001</v>
      </c>
      <c r="K76" s="18" t="s">
        <v>331</v>
      </c>
      <c r="L76" s="195">
        <v>20</v>
      </c>
      <c r="M76" s="56">
        <v>399955500</v>
      </c>
      <c r="N76" s="55">
        <v>400000000</v>
      </c>
      <c r="O76" s="56">
        <v>10596</v>
      </c>
      <c r="P76" s="242">
        <v>2.54</v>
      </c>
      <c r="Q76" s="242">
        <v>5.72</v>
      </c>
      <c r="R76" s="242">
        <v>0</v>
      </c>
      <c r="S76" s="243">
        <v>0</v>
      </c>
      <c r="T76" s="243">
        <v>0</v>
      </c>
      <c r="U76" s="243">
        <v>0</v>
      </c>
      <c r="V76" s="243">
        <v>0</v>
      </c>
      <c r="W76" s="18">
        <f t="shared" si="22"/>
        <v>0</v>
      </c>
      <c r="X76" s="84">
        <f t="shared" si="20"/>
        <v>0</v>
      </c>
      <c r="Y76" s="85">
        <f t="shared" si="21"/>
        <v>0</v>
      </c>
      <c r="Z76" s="86">
        <v>11569</v>
      </c>
      <c r="AA76" s="77">
        <f t="shared" si="23"/>
        <v>0</v>
      </c>
      <c r="AB76" s="77">
        <f t="shared" si="24"/>
        <v>1</v>
      </c>
      <c r="AC76" s="162">
        <f t="shared" si="25"/>
        <v>1</v>
      </c>
      <c r="AD76" s="162">
        <f t="shared" si="26"/>
        <v>0</v>
      </c>
      <c r="AE76" s="162">
        <f t="shared" si="27"/>
        <v>0</v>
      </c>
      <c r="AF76" s="247">
        <f t="shared" si="19"/>
        <v>6.1143491152310502E-3</v>
      </c>
      <c r="AG76" s="247">
        <f t="shared" si="14"/>
        <v>1.3769321629575436E-2</v>
      </c>
      <c r="AH76" s="247">
        <f t="shared" si="12"/>
        <v>0</v>
      </c>
    </row>
    <row r="77" spans="1:34" s="5" customFormat="1" x14ac:dyDescent="1.25">
      <c r="A77" s="83">
        <v>253</v>
      </c>
      <c r="B77" s="68">
        <v>11588</v>
      </c>
      <c r="C77" s="83">
        <v>253</v>
      </c>
      <c r="D77" s="16">
        <v>73</v>
      </c>
      <c r="E77" s="68" t="s">
        <v>492</v>
      </c>
      <c r="F77" s="10" t="s">
        <v>216</v>
      </c>
      <c r="G77" s="10" t="s">
        <v>296</v>
      </c>
      <c r="H77" s="11" t="s">
        <v>24</v>
      </c>
      <c r="I77" s="12">
        <v>807226.14744099998</v>
      </c>
      <c r="J77" s="12">
        <v>4183186.3897159998</v>
      </c>
      <c r="K77" s="12" t="s">
        <v>333</v>
      </c>
      <c r="L77" s="194">
        <v>16</v>
      </c>
      <c r="M77" s="54">
        <v>299898538</v>
      </c>
      <c r="N77" s="54">
        <v>300000000</v>
      </c>
      <c r="O77" s="54">
        <v>13949</v>
      </c>
      <c r="P77" s="231">
        <v>2.75</v>
      </c>
      <c r="Q77" s="231">
        <v>6.78</v>
      </c>
      <c r="R77" s="231">
        <v>26.44</v>
      </c>
      <c r="S77" s="53">
        <v>0</v>
      </c>
      <c r="T77" s="53">
        <v>0</v>
      </c>
      <c r="U77" s="53">
        <v>0</v>
      </c>
      <c r="V77" s="53">
        <v>0</v>
      </c>
      <c r="W77" s="12">
        <f t="shared" si="22"/>
        <v>0</v>
      </c>
      <c r="X77" s="84">
        <f t="shared" si="20"/>
        <v>0</v>
      </c>
      <c r="Y77" s="85">
        <f t="shared" si="21"/>
        <v>0</v>
      </c>
      <c r="Z77" s="86">
        <v>11588</v>
      </c>
      <c r="AA77" s="77">
        <f t="shared" si="23"/>
        <v>0</v>
      </c>
      <c r="AB77" s="77">
        <f>IF(W77=0,1,0)</f>
        <v>1</v>
      </c>
      <c r="AC77" s="162">
        <f>IF((T77+V77)=100,0,1)</f>
        <v>1</v>
      </c>
      <c r="AD77" s="162">
        <f t="shared" si="26"/>
        <v>0</v>
      </c>
      <c r="AE77" s="162">
        <f t="shared" si="27"/>
        <v>0</v>
      </c>
      <c r="AF77" s="247">
        <f t="shared" ref="AF77:AG83" si="28">$J77/$J$84*P77</f>
        <v>6.5346982839233226E-3</v>
      </c>
      <c r="AG77" s="247">
        <f t="shared" si="28"/>
        <v>1.6111001587272775E-2</v>
      </c>
      <c r="AH77" s="247">
        <f t="shared" si="12"/>
        <v>6.2828153682520968E-2</v>
      </c>
    </row>
    <row r="78" spans="1:34" s="8" customFormat="1" x14ac:dyDescent="1.25">
      <c r="A78" s="241">
        <v>271</v>
      </c>
      <c r="B78" s="68">
        <v>11621</v>
      </c>
      <c r="C78" s="241">
        <v>271</v>
      </c>
      <c r="D78" s="19">
        <v>74</v>
      </c>
      <c r="E78" s="69" t="s">
        <v>493</v>
      </c>
      <c r="F78" s="20" t="s">
        <v>233</v>
      </c>
      <c r="G78" s="20" t="s">
        <v>305</v>
      </c>
      <c r="H78" s="21" t="s">
        <v>24</v>
      </c>
      <c r="I78" s="18">
        <v>315485</v>
      </c>
      <c r="J78" s="18">
        <v>554869.473795</v>
      </c>
      <c r="K78" s="18" t="s">
        <v>347</v>
      </c>
      <c r="L78" s="195">
        <v>12</v>
      </c>
      <c r="M78" s="56">
        <v>37478519</v>
      </c>
      <c r="N78" s="55">
        <v>100000000</v>
      </c>
      <c r="O78" s="56">
        <v>14805</v>
      </c>
      <c r="P78" s="242">
        <v>4.05</v>
      </c>
      <c r="Q78" s="242">
        <v>10.51</v>
      </c>
      <c r="R78" s="242">
        <v>30.8</v>
      </c>
      <c r="S78" s="243">
        <v>124</v>
      </c>
      <c r="T78" s="243">
        <v>1</v>
      </c>
      <c r="U78" s="243">
        <v>5</v>
      </c>
      <c r="V78" s="243">
        <v>99</v>
      </c>
      <c r="W78" s="18">
        <f t="shared" si="22"/>
        <v>129</v>
      </c>
      <c r="X78" s="84">
        <f t="shared" si="20"/>
        <v>3.1519292714920897E-4</v>
      </c>
      <c r="Y78" s="85">
        <f t="shared" si="21"/>
        <v>3.0244516899983836E-4</v>
      </c>
      <c r="Z78" s="86">
        <v>11621</v>
      </c>
      <c r="AA78" s="77">
        <f t="shared" si="23"/>
        <v>0</v>
      </c>
      <c r="AB78" s="77">
        <f>IF(W78=0,1,0)</f>
        <v>0</v>
      </c>
      <c r="AC78" s="162">
        <f>IF((T78+V78)=100,0,1)</f>
        <v>0</v>
      </c>
      <c r="AD78" s="162">
        <f t="shared" si="26"/>
        <v>0</v>
      </c>
      <c r="AE78" s="162">
        <f t="shared" si="27"/>
        <v>0</v>
      </c>
      <c r="AF78" s="247">
        <f t="shared" si="28"/>
        <v>1.2765313549542962E-3</v>
      </c>
      <c r="AG78" s="247">
        <f t="shared" si="28"/>
        <v>3.312677664338186E-3</v>
      </c>
      <c r="AH78" s="247">
        <f t="shared" si="12"/>
        <v>9.7079421561956369E-3</v>
      </c>
    </row>
    <row r="79" spans="1:34" s="5" customFormat="1" x14ac:dyDescent="1.25">
      <c r="A79" s="83">
        <v>272</v>
      </c>
      <c r="B79" s="68">
        <v>11626</v>
      </c>
      <c r="C79" s="83">
        <v>272</v>
      </c>
      <c r="D79" s="16">
        <v>75</v>
      </c>
      <c r="E79" s="68" t="s">
        <v>494</v>
      </c>
      <c r="F79" s="10" t="s">
        <v>191</v>
      </c>
      <c r="G79" s="10" t="s">
        <v>296</v>
      </c>
      <c r="H79" s="11">
        <v>16</v>
      </c>
      <c r="I79" s="12">
        <v>999966.46</v>
      </c>
      <c r="J79" s="12">
        <v>3065166.46</v>
      </c>
      <c r="K79" s="12" t="s">
        <v>349</v>
      </c>
      <c r="L79" s="194">
        <v>11</v>
      </c>
      <c r="M79" s="54">
        <v>306516646</v>
      </c>
      <c r="N79" s="54">
        <v>400000000</v>
      </c>
      <c r="O79" s="54">
        <v>10000</v>
      </c>
      <c r="P79" s="231">
        <v>2.1</v>
      </c>
      <c r="Q79" s="231">
        <v>5.66</v>
      </c>
      <c r="R79" s="231">
        <v>0</v>
      </c>
      <c r="S79" s="53">
        <v>0</v>
      </c>
      <c r="T79" s="53">
        <v>0</v>
      </c>
      <c r="U79" s="53">
        <v>0</v>
      </c>
      <c r="V79" s="53">
        <v>0</v>
      </c>
      <c r="W79" s="12">
        <f t="shared" si="22"/>
        <v>0</v>
      </c>
      <c r="X79" s="84">
        <f t="shared" si="20"/>
        <v>0</v>
      </c>
      <c r="Y79" s="85">
        <f t="shared" si="21"/>
        <v>0</v>
      </c>
      <c r="Z79" s="86">
        <v>11626</v>
      </c>
      <c r="AA79" s="77">
        <f>IF(M79&gt;N79,1,0)</f>
        <v>0</v>
      </c>
      <c r="AB79" s="77">
        <f>IF(W79=0,1,0)</f>
        <v>1</v>
      </c>
      <c r="AC79" s="162">
        <f>IF((T79+V79)=100,0,1)</f>
        <v>1</v>
      </c>
      <c r="AD79" s="162">
        <f>IF(J79=0,1,0)</f>
        <v>0</v>
      </c>
      <c r="AE79" s="162">
        <f>IF(M79=0,1,0)</f>
        <v>0</v>
      </c>
      <c r="AF79" s="247">
        <f t="shared" si="28"/>
        <v>3.6564445372178228E-3</v>
      </c>
      <c r="AG79" s="247">
        <f t="shared" si="28"/>
        <v>9.8549886098347021E-3</v>
      </c>
      <c r="AH79" s="247">
        <f t="shared" si="12"/>
        <v>0</v>
      </c>
    </row>
    <row r="80" spans="1:34" s="8" customFormat="1" x14ac:dyDescent="1.25">
      <c r="A80" s="241">
        <v>277</v>
      </c>
      <c r="B80" s="68">
        <v>11661</v>
      </c>
      <c r="C80" s="241">
        <v>277</v>
      </c>
      <c r="D80" s="19">
        <v>76</v>
      </c>
      <c r="E80" s="69" t="s">
        <v>495</v>
      </c>
      <c r="F80" s="20" t="s">
        <v>404</v>
      </c>
      <c r="G80" s="20" t="s">
        <v>305</v>
      </c>
      <c r="H80" s="21" t="s">
        <v>24</v>
      </c>
      <c r="I80" s="18">
        <v>0</v>
      </c>
      <c r="J80" s="18">
        <v>320369.31104499998</v>
      </c>
      <c r="K80" s="18" t="s">
        <v>405</v>
      </c>
      <c r="L80" s="195">
        <v>4</v>
      </c>
      <c r="M80" s="56">
        <v>317928</v>
      </c>
      <c r="N80" s="55">
        <v>400000000</v>
      </c>
      <c r="O80" s="56">
        <v>1007678</v>
      </c>
      <c r="P80" s="242">
        <v>3.49</v>
      </c>
      <c r="Q80" s="242">
        <v>8.31</v>
      </c>
      <c r="R80" s="242">
        <v>0</v>
      </c>
      <c r="S80" s="243">
        <v>136</v>
      </c>
      <c r="T80" s="243">
        <v>6</v>
      </c>
      <c r="U80" s="243">
        <v>11</v>
      </c>
      <c r="V80" s="243">
        <v>94</v>
      </c>
      <c r="W80" s="18">
        <f t="shared" si="22"/>
        <v>147</v>
      </c>
      <c r="X80" s="84">
        <f t="shared" si="20"/>
        <v>1.091912376001668E-3</v>
      </c>
      <c r="Y80" s="85">
        <f t="shared" si="21"/>
        <v>1.0477507413626248E-3</v>
      </c>
      <c r="Z80" s="86">
        <v>11661</v>
      </c>
      <c r="AA80" s="77">
        <f>IF(M80&gt;N80,1,0)</f>
        <v>0</v>
      </c>
      <c r="AB80" s="77">
        <f>IF(W80=0,1,0)</f>
        <v>0</v>
      </c>
      <c r="AC80" s="162">
        <f>IF((T80+V80)=100,0,1)</f>
        <v>0</v>
      </c>
      <c r="AD80" s="162">
        <f>IF(J80=0,1,0)</f>
        <v>0</v>
      </c>
      <c r="AE80" s="162">
        <f>IF(M80=0,1,0)</f>
        <v>0</v>
      </c>
      <c r="AF80" s="247">
        <f t="shared" si="28"/>
        <v>6.3512903204097036E-4</v>
      </c>
      <c r="AG80" s="247">
        <f t="shared" si="28"/>
        <v>1.5122986407623104E-3</v>
      </c>
      <c r="AH80" s="247">
        <f t="shared" si="12"/>
        <v>0</v>
      </c>
    </row>
    <row r="81" spans="1:34" s="5" customFormat="1" x14ac:dyDescent="1.25">
      <c r="A81" s="83">
        <v>279</v>
      </c>
      <c r="B81" s="68">
        <v>11660</v>
      </c>
      <c r="C81" s="83">
        <v>279</v>
      </c>
      <c r="D81" s="16">
        <v>77</v>
      </c>
      <c r="E81" s="68" t="s">
        <v>496</v>
      </c>
      <c r="F81" s="10" t="s">
        <v>336</v>
      </c>
      <c r="G81" s="10" t="s">
        <v>305</v>
      </c>
      <c r="H81" s="11" t="s">
        <v>24</v>
      </c>
      <c r="I81" s="12">
        <v>0</v>
      </c>
      <c r="J81" s="12">
        <v>1017414.31742</v>
      </c>
      <c r="K81" s="12" t="s">
        <v>414</v>
      </c>
      <c r="L81" s="194">
        <v>4</v>
      </c>
      <c r="M81" s="54">
        <v>99929194</v>
      </c>
      <c r="N81" s="54">
        <v>300000000</v>
      </c>
      <c r="O81" s="54">
        <v>10182</v>
      </c>
      <c r="P81" s="231">
        <v>1.82</v>
      </c>
      <c r="Q81" s="231">
        <v>5.48</v>
      </c>
      <c r="R81" s="231">
        <v>0</v>
      </c>
      <c r="S81" s="53">
        <v>0</v>
      </c>
      <c r="T81" s="53">
        <v>0</v>
      </c>
      <c r="U81" s="53">
        <v>0</v>
      </c>
      <c r="V81" s="53">
        <v>0</v>
      </c>
      <c r="W81" s="12">
        <f t="shared" si="22"/>
        <v>0</v>
      </c>
      <c r="X81" s="84">
        <f t="shared" si="20"/>
        <v>0</v>
      </c>
      <c r="Y81" s="85">
        <f t="shared" si="21"/>
        <v>0</v>
      </c>
      <c r="Z81" s="86">
        <v>11660</v>
      </c>
      <c r="AA81" s="77">
        <f t="shared" ref="AA81" si="29">IF(M81&gt;N81,1,0)</f>
        <v>0</v>
      </c>
      <c r="AB81" s="77">
        <f t="shared" ref="AB81" si="30">IF(W81=0,1,0)</f>
        <v>1</v>
      </c>
      <c r="AC81" s="162">
        <f t="shared" ref="AC81" si="31">IF((T81+V81)=100,0,1)</f>
        <v>1</v>
      </c>
      <c r="AD81" s="162">
        <f t="shared" ref="AD81" si="32">IF(J81=0,1,0)</f>
        <v>0</v>
      </c>
      <c r="AE81" s="162">
        <f t="shared" ref="AE81" si="33">IF(M81=0,1,0)</f>
        <v>0</v>
      </c>
      <c r="AF81" s="247">
        <f t="shared" si="28"/>
        <v>1.0518525487460426E-3</v>
      </c>
      <c r="AG81" s="247">
        <f t="shared" si="28"/>
        <v>3.1671164654551169E-3</v>
      </c>
      <c r="AH81" s="247">
        <f t="shared" si="12"/>
        <v>0</v>
      </c>
    </row>
    <row r="82" spans="1:34" s="8" customFormat="1" x14ac:dyDescent="1.25">
      <c r="A82" s="241">
        <v>280</v>
      </c>
      <c r="B82" s="68">
        <v>11665</v>
      </c>
      <c r="C82" s="241">
        <v>280</v>
      </c>
      <c r="D82" s="19">
        <v>78</v>
      </c>
      <c r="E82" s="69" t="s">
        <v>497</v>
      </c>
      <c r="F82" s="20" t="s">
        <v>413</v>
      </c>
      <c r="G82" s="20" t="s">
        <v>305</v>
      </c>
      <c r="H82" s="21">
        <v>18</v>
      </c>
      <c r="I82" s="18">
        <v>0</v>
      </c>
      <c r="J82" s="18">
        <v>187547.21621399999</v>
      </c>
      <c r="K82" s="18" t="s">
        <v>415</v>
      </c>
      <c r="L82" s="195">
        <v>4</v>
      </c>
      <c r="M82" s="56">
        <v>183891</v>
      </c>
      <c r="N82" s="55">
        <v>1000000</v>
      </c>
      <c r="O82" s="56">
        <v>1000000</v>
      </c>
      <c r="P82" s="242">
        <v>1.99</v>
      </c>
      <c r="Q82" s="242">
        <v>6.2</v>
      </c>
      <c r="R82" s="242">
        <v>0</v>
      </c>
      <c r="S82" s="243">
        <v>135</v>
      </c>
      <c r="T82" s="243">
        <v>20</v>
      </c>
      <c r="U82" s="243">
        <v>6</v>
      </c>
      <c r="V82" s="243">
        <v>80</v>
      </c>
      <c r="W82" s="18">
        <f>S82+U82</f>
        <v>141</v>
      </c>
      <c r="X82" s="84">
        <f t="shared" si="20"/>
        <v>2.1307193438800031E-3</v>
      </c>
      <c r="Y82" s="85">
        <f t="shared" si="21"/>
        <v>2.0445438858021957E-3</v>
      </c>
      <c r="Z82" s="86">
        <v>11665</v>
      </c>
      <c r="AA82" s="77">
        <f>IF(M82&gt;N82,1,0)</f>
        <v>0</v>
      </c>
      <c r="AB82" s="77">
        <f>IF(W82=0,1,0)</f>
        <v>0</v>
      </c>
      <c r="AC82" s="162">
        <f>IF((T82+V82)=100,0,1)</f>
        <v>0</v>
      </c>
      <c r="AD82" s="162">
        <f>IF(J82=0,1,0)</f>
        <v>0</v>
      </c>
      <c r="AE82" s="162">
        <f>IF(M82=0,1,0)</f>
        <v>0</v>
      </c>
      <c r="AF82" s="247">
        <f t="shared" si="28"/>
        <v>2.1200657471606029E-4</v>
      </c>
      <c r="AG82" s="247">
        <f t="shared" si="28"/>
        <v>6.6052299660280091E-4</v>
      </c>
      <c r="AH82" s="247">
        <f t="shared" si="12"/>
        <v>0</v>
      </c>
    </row>
    <row r="83" spans="1:34" s="5" customFormat="1" x14ac:dyDescent="1.25">
      <c r="A83" s="83">
        <v>283</v>
      </c>
      <c r="B83" s="68">
        <v>11673</v>
      </c>
      <c r="C83" s="83">
        <v>283</v>
      </c>
      <c r="D83" s="16">
        <v>79</v>
      </c>
      <c r="E83" s="68" t="s">
        <v>498</v>
      </c>
      <c r="F83" s="10" t="s">
        <v>419</v>
      </c>
      <c r="G83" s="10" t="s">
        <v>296</v>
      </c>
      <c r="H83" s="11">
        <v>18</v>
      </c>
      <c r="I83" s="12">
        <v>0</v>
      </c>
      <c r="J83" s="12">
        <v>1018717.047407</v>
      </c>
      <c r="K83" s="12" t="s">
        <v>421</v>
      </c>
      <c r="L83" s="194">
        <v>2</v>
      </c>
      <c r="M83" s="54">
        <v>99999990</v>
      </c>
      <c r="N83" s="54">
        <v>100000000</v>
      </c>
      <c r="O83" s="54">
        <v>10188</v>
      </c>
      <c r="P83" s="231">
        <v>1.88</v>
      </c>
      <c r="Q83" s="231">
        <v>5.69</v>
      </c>
      <c r="R83" s="231">
        <v>0</v>
      </c>
      <c r="S83" s="53"/>
      <c r="T83" s="53"/>
      <c r="U83" s="53"/>
      <c r="V83" s="53"/>
      <c r="W83" s="12"/>
      <c r="X83" s="84"/>
      <c r="Y83" s="85"/>
      <c r="Z83" s="86"/>
      <c r="AA83" s="77">
        <f>IF(M83&gt;N83,1,0)</f>
        <v>0</v>
      </c>
      <c r="AB83" s="77"/>
      <c r="AC83" s="162"/>
      <c r="AD83" s="162"/>
      <c r="AE83" s="162"/>
      <c r="AF83" s="247">
        <f t="shared" si="28"/>
        <v>1.0879202330528023E-3</v>
      </c>
      <c r="AG83" s="247">
        <f t="shared" si="28"/>
        <v>3.2926947479098119E-3</v>
      </c>
      <c r="AH83" s="247">
        <f t="shared" si="12"/>
        <v>0</v>
      </c>
    </row>
    <row r="84" spans="1:34" s="105" customFormat="1" ht="67.5" x14ac:dyDescent="1.25">
      <c r="A84" s="97"/>
      <c r="B84" s="68"/>
      <c r="C84" s="97"/>
      <c r="D84" s="16"/>
      <c r="E84" s="384" t="s">
        <v>341</v>
      </c>
      <c r="F84" s="377" t="s">
        <v>24</v>
      </c>
      <c r="G84" s="377" t="s">
        <v>24</v>
      </c>
      <c r="H84" s="378" t="s">
        <v>24</v>
      </c>
      <c r="I84" s="379">
        <f>SUM(I5:I83)</f>
        <v>1485780047.2767122</v>
      </c>
      <c r="J84" s="380">
        <f>SUM(J5:J83)</f>
        <v>1760412198.375031</v>
      </c>
      <c r="K84" s="381" t="s">
        <v>24</v>
      </c>
      <c r="L84" s="381" t="s">
        <v>24</v>
      </c>
      <c r="M84" s="379">
        <f>SUM(M5:M83)</f>
        <v>11378202890</v>
      </c>
      <c r="N84" s="379" t="s">
        <v>24</v>
      </c>
      <c r="O84" s="379" t="s">
        <v>24</v>
      </c>
      <c r="P84" s="382">
        <f>AF84</f>
        <v>1.9906376780585289</v>
      </c>
      <c r="Q84" s="382">
        <f>AG84</f>
        <v>5.4667984868902382</v>
      </c>
      <c r="R84" s="382">
        <f>AH84</f>
        <v>20.896923466748717</v>
      </c>
      <c r="S84" s="383">
        <f>SUM(S5:S83)</f>
        <v>1985486</v>
      </c>
      <c r="T84" s="383">
        <f>X84</f>
        <v>92.760192222742688</v>
      </c>
      <c r="U84" s="383">
        <f>SUM(U5:U83)</f>
        <v>3959</v>
      </c>
      <c r="V84" s="383">
        <f>100-T84</f>
        <v>7.2398077772573117</v>
      </c>
      <c r="W84" s="383">
        <f>SUM(W5:W83)</f>
        <v>1989445</v>
      </c>
      <c r="X84" s="84">
        <f>SUM(X5:X77)</f>
        <v>92.760192222742688</v>
      </c>
      <c r="Y84" s="85" t="s">
        <v>24</v>
      </c>
      <c r="Z84" s="86"/>
      <c r="AA84" s="77"/>
      <c r="AB84" s="77"/>
      <c r="AC84" s="162"/>
      <c r="AD84" s="162"/>
      <c r="AE84" s="162"/>
      <c r="AF84" s="250">
        <f>SUM(AF5:AF83)</f>
        <v>1.9906376780585289</v>
      </c>
      <c r="AG84" s="250">
        <f>SUM(AG5:AG83)</f>
        <v>5.4667984868902382</v>
      </c>
      <c r="AH84" s="250">
        <f>SUM(AH5:AH83)</f>
        <v>20.896923466748717</v>
      </c>
    </row>
    <row r="85" spans="1:34" s="5" customFormat="1" x14ac:dyDescent="1.25">
      <c r="A85" s="83">
        <v>65</v>
      </c>
      <c r="B85" s="68">
        <v>10615</v>
      </c>
      <c r="C85" s="83">
        <v>65</v>
      </c>
      <c r="D85" s="16">
        <v>80</v>
      </c>
      <c r="E85" s="68" t="s">
        <v>30</v>
      </c>
      <c r="F85" s="10" t="s">
        <v>30</v>
      </c>
      <c r="G85" s="10" t="s">
        <v>25</v>
      </c>
      <c r="H85" s="11" t="s">
        <v>24</v>
      </c>
      <c r="I85" s="12">
        <v>176914.983954</v>
      </c>
      <c r="J85" s="12">
        <v>355114.880412</v>
      </c>
      <c r="K85" s="12" t="s">
        <v>121</v>
      </c>
      <c r="L85" s="194">
        <v>138.76666666666665</v>
      </c>
      <c r="M85" s="54">
        <v>11839</v>
      </c>
      <c r="N85" s="54">
        <v>50000</v>
      </c>
      <c r="O85" s="54">
        <v>29995344</v>
      </c>
      <c r="P85" s="231">
        <v>10.37</v>
      </c>
      <c r="Q85" s="231">
        <v>24.29</v>
      </c>
      <c r="R85" s="231">
        <v>96.07</v>
      </c>
      <c r="S85" s="53">
        <v>97</v>
      </c>
      <c r="T85" s="53">
        <v>14</v>
      </c>
      <c r="U85" s="53">
        <v>8</v>
      </c>
      <c r="V85" s="53">
        <v>86</v>
      </c>
      <c r="W85" s="12">
        <f t="shared" ref="W85:W104" si="34">S85+U85</f>
        <v>105</v>
      </c>
      <c r="X85" s="84">
        <f>T85*J85/$J$105</f>
        <v>0.36765416642524945</v>
      </c>
      <c r="Y85" s="85">
        <f t="shared" ref="Y85:Y104" si="35">T85*J85/$J$173</f>
        <v>2.7098966356967672E-3</v>
      </c>
      <c r="Z85" s="86">
        <v>10615</v>
      </c>
      <c r="AA85" s="77">
        <f t="shared" si="23"/>
        <v>0</v>
      </c>
      <c r="AB85" s="77">
        <f t="shared" si="24"/>
        <v>0</v>
      </c>
      <c r="AC85" s="162">
        <f t="shared" si="25"/>
        <v>0</v>
      </c>
      <c r="AD85" s="162">
        <f t="shared" si="26"/>
        <v>0</v>
      </c>
      <c r="AE85" s="162">
        <f t="shared" si="27"/>
        <v>0</v>
      </c>
      <c r="AF85" s="247">
        <f t="shared" ref="AF85:AF100" si="36">$J85/$J$105*P85</f>
        <v>0.27232669327355979</v>
      </c>
      <c r="AG85" s="247">
        <f t="shared" ref="AG85:AG104" si="37">$J85/$J$105*Q85</f>
        <v>0.63787997874780789</v>
      </c>
      <c r="AH85" s="247">
        <f t="shared" ref="AH85:AH104" si="38">$J85/$J$105*R85</f>
        <v>2.5228954120338369</v>
      </c>
    </row>
    <row r="86" spans="1:34" s="8" customFormat="1" x14ac:dyDescent="1.25">
      <c r="A86" s="241">
        <v>10</v>
      </c>
      <c r="B86" s="68">
        <v>10762</v>
      </c>
      <c r="C86" s="241">
        <v>10</v>
      </c>
      <c r="D86" s="19">
        <v>81</v>
      </c>
      <c r="E86" s="69" t="s">
        <v>499</v>
      </c>
      <c r="F86" s="20" t="s">
        <v>293</v>
      </c>
      <c r="G86" s="20" t="s">
        <v>25</v>
      </c>
      <c r="H86" s="21" t="s">
        <v>24</v>
      </c>
      <c r="I86" s="18">
        <v>563659.31226399995</v>
      </c>
      <c r="J86" s="18">
        <v>1212723.2955519999</v>
      </c>
      <c r="K86" s="18" t="s">
        <v>109</v>
      </c>
      <c r="L86" s="195">
        <v>120.3</v>
      </c>
      <c r="M86" s="56">
        <v>183136</v>
      </c>
      <c r="N86" s="55">
        <v>2000000</v>
      </c>
      <c r="O86" s="56">
        <v>6621982</v>
      </c>
      <c r="P86" s="242">
        <v>9.5299999999999994</v>
      </c>
      <c r="Q86" s="242">
        <v>19.940000000000001</v>
      </c>
      <c r="R86" s="242">
        <v>82.52</v>
      </c>
      <c r="S86" s="243">
        <v>1079</v>
      </c>
      <c r="T86" s="243">
        <v>73</v>
      </c>
      <c r="U86" s="243">
        <v>7</v>
      </c>
      <c r="V86" s="243">
        <v>27</v>
      </c>
      <c r="W86" s="18">
        <f t="shared" si="34"/>
        <v>1086</v>
      </c>
      <c r="X86" s="84">
        <f>T86*J86/$J$105</f>
        <v>6.5467712352641296</v>
      </c>
      <c r="Y86" s="85">
        <f t="shared" si="35"/>
        <v>4.8254786604535062E-2</v>
      </c>
      <c r="Z86" s="86">
        <v>10762</v>
      </c>
      <c r="AA86" s="77">
        <f t="shared" si="23"/>
        <v>0</v>
      </c>
      <c r="AB86" s="77">
        <f t="shared" si="24"/>
        <v>0</v>
      </c>
      <c r="AC86" s="162">
        <f t="shared" si="25"/>
        <v>0</v>
      </c>
      <c r="AD86" s="162">
        <f t="shared" si="26"/>
        <v>0</v>
      </c>
      <c r="AE86" s="162">
        <f t="shared" si="27"/>
        <v>0</v>
      </c>
      <c r="AF86" s="247">
        <f t="shared" si="36"/>
        <v>0.85466753249407046</v>
      </c>
      <c r="AG86" s="247">
        <f t="shared" si="37"/>
        <v>1.788255047002284</v>
      </c>
      <c r="AH86" s="247">
        <f t="shared" si="38"/>
        <v>7.4005419497807656</v>
      </c>
    </row>
    <row r="87" spans="1:34" s="5" customFormat="1" x14ac:dyDescent="1.25">
      <c r="A87" s="83">
        <v>32</v>
      </c>
      <c r="B87" s="68">
        <v>10767</v>
      </c>
      <c r="C87" s="83">
        <v>32</v>
      </c>
      <c r="D87" s="16">
        <v>82</v>
      </c>
      <c r="E87" s="68" t="s">
        <v>500</v>
      </c>
      <c r="F87" s="10" t="s">
        <v>408</v>
      </c>
      <c r="G87" s="10" t="s">
        <v>25</v>
      </c>
      <c r="H87" s="11" t="s">
        <v>24</v>
      </c>
      <c r="I87" s="12">
        <v>99958.759137999994</v>
      </c>
      <c r="J87" s="12">
        <v>182901.94776000001</v>
      </c>
      <c r="K87" s="12" t="s">
        <v>100</v>
      </c>
      <c r="L87" s="194">
        <v>119.4</v>
      </c>
      <c r="M87" s="54">
        <v>8412</v>
      </c>
      <c r="N87" s="54">
        <v>200000</v>
      </c>
      <c r="O87" s="54">
        <v>21742980</v>
      </c>
      <c r="P87" s="231">
        <v>9.43</v>
      </c>
      <c r="Q87" s="231">
        <v>19.63</v>
      </c>
      <c r="R87" s="231">
        <v>90.94</v>
      </c>
      <c r="S87" s="53">
        <v>95</v>
      </c>
      <c r="T87" s="53">
        <v>77</v>
      </c>
      <c r="U87" s="53">
        <v>4</v>
      </c>
      <c r="V87" s="53">
        <v>23</v>
      </c>
      <c r="W87" s="12">
        <f t="shared" si="34"/>
        <v>99</v>
      </c>
      <c r="X87" s="84">
        <f>T87*J87/$J$105</f>
        <v>1.0414816941712632</v>
      </c>
      <c r="Y87" s="85">
        <f t="shared" si="35"/>
        <v>7.6765286427083112E-3</v>
      </c>
      <c r="Z87" s="86">
        <v>10767</v>
      </c>
      <c r="AA87" s="77">
        <f t="shared" si="23"/>
        <v>0</v>
      </c>
      <c r="AB87" s="77">
        <f t="shared" si="24"/>
        <v>0</v>
      </c>
      <c r="AC87" s="162">
        <f t="shared" si="25"/>
        <v>0</v>
      </c>
      <c r="AD87" s="162">
        <f t="shared" si="26"/>
        <v>0</v>
      </c>
      <c r="AE87" s="162">
        <f t="shared" si="27"/>
        <v>0</v>
      </c>
      <c r="AF87" s="247">
        <f t="shared" si="36"/>
        <v>0.12754769319525991</v>
      </c>
      <c r="AG87" s="247">
        <f t="shared" si="37"/>
        <v>0.26551020333223246</v>
      </c>
      <c r="AH87" s="247">
        <f t="shared" si="38"/>
        <v>1.2300304580251258</v>
      </c>
    </row>
    <row r="88" spans="1:34" s="8" customFormat="1" x14ac:dyDescent="1.25">
      <c r="A88" s="241">
        <v>37</v>
      </c>
      <c r="B88" s="68">
        <v>10763</v>
      </c>
      <c r="C88" s="241">
        <v>37</v>
      </c>
      <c r="D88" s="19">
        <v>83</v>
      </c>
      <c r="E88" s="69" t="s">
        <v>501</v>
      </c>
      <c r="F88" s="20" t="s">
        <v>36</v>
      </c>
      <c r="G88" s="20" t="s">
        <v>25</v>
      </c>
      <c r="H88" s="21" t="s">
        <v>24</v>
      </c>
      <c r="I88" s="18">
        <v>20960.809839000001</v>
      </c>
      <c r="J88" s="18">
        <v>43857.777026000003</v>
      </c>
      <c r="K88" s="18" t="s">
        <v>129</v>
      </c>
      <c r="L88" s="195">
        <v>117.76666666666667</v>
      </c>
      <c r="M88" s="56">
        <v>10001</v>
      </c>
      <c r="N88" s="55">
        <v>50000</v>
      </c>
      <c r="O88" s="56">
        <v>4385339</v>
      </c>
      <c r="P88" s="242">
        <v>7.83</v>
      </c>
      <c r="Q88" s="242">
        <v>30.65</v>
      </c>
      <c r="R88" s="242">
        <v>74.459999999999994</v>
      </c>
      <c r="S88" s="243">
        <v>83</v>
      </c>
      <c r="T88" s="243">
        <v>55</v>
      </c>
      <c r="U88" s="243">
        <v>7</v>
      </c>
      <c r="V88" s="243">
        <v>45</v>
      </c>
      <c r="W88" s="18">
        <f t="shared" si="34"/>
        <v>90</v>
      </c>
      <c r="X88" s="84">
        <f>T88*J88/$J$172</f>
        <v>3.9754346764630182E-2</v>
      </c>
      <c r="Y88" s="85">
        <f t="shared" si="35"/>
        <v>1.3148164345075438E-3</v>
      </c>
      <c r="Z88" s="86">
        <v>10763</v>
      </c>
      <c r="AA88" s="77">
        <f t="shared" si="23"/>
        <v>0</v>
      </c>
      <c r="AB88" s="77">
        <f>IF(W88=0,1,0)</f>
        <v>0</v>
      </c>
      <c r="AC88" s="162">
        <f>IF((T88+V88)=100,0,1)</f>
        <v>0</v>
      </c>
      <c r="AD88" s="162">
        <f t="shared" si="26"/>
        <v>0</v>
      </c>
      <c r="AE88" s="162">
        <f t="shared" si="27"/>
        <v>0</v>
      </c>
      <c r="AF88" s="247">
        <f t="shared" si="36"/>
        <v>2.5395160539607772E-2</v>
      </c>
      <c r="AG88" s="247">
        <f t="shared" si="37"/>
        <v>9.9407620758490189E-2</v>
      </c>
      <c r="AH88" s="247">
        <f t="shared" si="38"/>
        <v>0.2414972737904463</v>
      </c>
    </row>
    <row r="89" spans="1:34" s="5" customFormat="1" x14ac:dyDescent="1.25">
      <c r="A89" s="83">
        <v>17</v>
      </c>
      <c r="B89" s="68">
        <v>10885</v>
      </c>
      <c r="C89" s="83">
        <v>17</v>
      </c>
      <c r="D89" s="16">
        <v>84</v>
      </c>
      <c r="E89" s="68" t="s">
        <v>502</v>
      </c>
      <c r="F89" s="10" t="s">
        <v>204</v>
      </c>
      <c r="G89" s="10" t="s">
        <v>25</v>
      </c>
      <c r="H89" s="11" t="s">
        <v>24</v>
      </c>
      <c r="I89" s="12">
        <v>1029730.932023</v>
      </c>
      <c r="J89" s="12">
        <v>5897717.0469009997</v>
      </c>
      <c r="K89" s="12" t="s">
        <v>101</v>
      </c>
      <c r="L89" s="194">
        <v>102.76666666666667</v>
      </c>
      <c r="M89" s="54">
        <v>598104</v>
      </c>
      <c r="N89" s="54">
        <v>5000000</v>
      </c>
      <c r="O89" s="54">
        <v>9860688</v>
      </c>
      <c r="P89" s="231">
        <v>9.9</v>
      </c>
      <c r="Q89" s="231">
        <v>21.24</v>
      </c>
      <c r="R89" s="231">
        <v>86.22</v>
      </c>
      <c r="S89" s="53">
        <v>324</v>
      </c>
      <c r="T89" s="53">
        <v>49</v>
      </c>
      <c r="U89" s="53">
        <v>5</v>
      </c>
      <c r="V89" s="53">
        <v>51</v>
      </c>
      <c r="W89" s="12">
        <f t="shared" si="34"/>
        <v>329</v>
      </c>
      <c r="X89" s="84">
        <f t="shared" ref="X89:X104" si="39">T89*J89/$J$105</f>
        <v>21.370889464309389</v>
      </c>
      <c r="Y89" s="85">
        <f t="shared" si="35"/>
        <v>0.1575200466902752</v>
      </c>
      <c r="Z89" s="86">
        <v>10885</v>
      </c>
      <c r="AA89" s="77">
        <f t="shared" si="23"/>
        <v>0</v>
      </c>
      <c r="AB89" s="77">
        <f t="shared" si="24"/>
        <v>0</v>
      </c>
      <c r="AC89" s="162">
        <f t="shared" si="25"/>
        <v>0</v>
      </c>
      <c r="AD89" s="162">
        <f t="shared" si="26"/>
        <v>0</v>
      </c>
      <c r="AE89" s="162">
        <f t="shared" si="27"/>
        <v>0</v>
      </c>
      <c r="AF89" s="247">
        <f t="shared" si="36"/>
        <v>4.3177919529931215</v>
      </c>
      <c r="AG89" s="247">
        <f t="shared" si="37"/>
        <v>9.2636263718761498</v>
      </c>
      <c r="AH89" s="247">
        <f t="shared" si="38"/>
        <v>37.604042645158273</v>
      </c>
    </row>
    <row r="90" spans="1:34" s="8" customFormat="1" x14ac:dyDescent="1.25">
      <c r="A90" s="241">
        <v>101</v>
      </c>
      <c r="B90" s="68">
        <v>10897</v>
      </c>
      <c r="C90" s="241">
        <v>101</v>
      </c>
      <c r="D90" s="19">
        <v>85</v>
      </c>
      <c r="E90" s="69" t="s">
        <v>503</v>
      </c>
      <c r="F90" s="20" t="s">
        <v>226</v>
      </c>
      <c r="G90" s="20" t="s">
        <v>25</v>
      </c>
      <c r="H90" s="21" t="s">
        <v>24</v>
      </c>
      <c r="I90" s="18">
        <v>173121.12607699999</v>
      </c>
      <c r="J90" s="18">
        <v>293559.13351299998</v>
      </c>
      <c r="K90" s="18" t="s">
        <v>81</v>
      </c>
      <c r="L90" s="195">
        <v>102.4</v>
      </c>
      <c r="M90" s="56">
        <v>77190</v>
      </c>
      <c r="N90" s="55">
        <v>200000</v>
      </c>
      <c r="O90" s="56">
        <v>3803072</v>
      </c>
      <c r="P90" s="242">
        <v>8.93</v>
      </c>
      <c r="Q90" s="242">
        <v>21.45</v>
      </c>
      <c r="R90" s="242">
        <v>98.56</v>
      </c>
      <c r="S90" s="243">
        <v>51</v>
      </c>
      <c r="T90" s="243">
        <v>6</v>
      </c>
      <c r="U90" s="243">
        <v>8</v>
      </c>
      <c r="V90" s="243">
        <v>94</v>
      </c>
      <c r="W90" s="18">
        <f t="shared" si="34"/>
        <v>59</v>
      </c>
      <c r="X90" s="84">
        <f t="shared" si="39"/>
        <v>0.13025350927446774</v>
      </c>
      <c r="Y90" s="85">
        <f t="shared" si="35"/>
        <v>9.6006948595901058E-4</v>
      </c>
      <c r="Z90" s="86">
        <v>10897</v>
      </c>
      <c r="AA90" s="77">
        <f t="shared" si="23"/>
        <v>0</v>
      </c>
      <c r="AB90" s="77">
        <f t="shared" si="24"/>
        <v>0</v>
      </c>
      <c r="AC90" s="162">
        <f t="shared" si="25"/>
        <v>0</v>
      </c>
      <c r="AD90" s="162">
        <f t="shared" si="26"/>
        <v>0</v>
      </c>
      <c r="AE90" s="162">
        <f t="shared" si="27"/>
        <v>0</v>
      </c>
      <c r="AF90" s="247">
        <f t="shared" si="36"/>
        <v>0.19386063963683281</v>
      </c>
      <c r="AG90" s="247">
        <f t="shared" si="37"/>
        <v>0.46565629565622219</v>
      </c>
      <c r="AH90" s="247">
        <f t="shared" si="38"/>
        <v>2.1396309790152568</v>
      </c>
    </row>
    <row r="91" spans="1:34" s="5" customFormat="1" x14ac:dyDescent="1.25">
      <c r="A91" s="83">
        <v>111</v>
      </c>
      <c r="B91" s="68">
        <v>10934</v>
      </c>
      <c r="C91" s="83">
        <v>111</v>
      </c>
      <c r="D91" s="16">
        <v>86</v>
      </c>
      <c r="E91" s="68" t="s">
        <v>504</v>
      </c>
      <c r="F91" s="10" t="s">
        <v>399</v>
      </c>
      <c r="G91" s="10" t="s">
        <v>25</v>
      </c>
      <c r="H91" s="11" t="s">
        <v>24</v>
      </c>
      <c r="I91" s="12">
        <v>21794.889236999999</v>
      </c>
      <c r="J91" s="12">
        <v>41333.245071999998</v>
      </c>
      <c r="K91" s="12" t="s">
        <v>102</v>
      </c>
      <c r="L91" s="194">
        <v>98.833333333333343</v>
      </c>
      <c r="M91" s="54">
        <v>10579</v>
      </c>
      <c r="N91" s="54">
        <v>500000</v>
      </c>
      <c r="O91" s="54">
        <v>3907103</v>
      </c>
      <c r="P91" s="231">
        <v>12.3</v>
      </c>
      <c r="Q91" s="231">
        <v>21.09</v>
      </c>
      <c r="R91" s="231">
        <v>86.71</v>
      </c>
      <c r="S91" s="53">
        <v>581</v>
      </c>
      <c r="T91" s="53">
        <v>22</v>
      </c>
      <c r="U91" s="53">
        <v>44</v>
      </c>
      <c r="V91" s="53">
        <v>78</v>
      </c>
      <c r="W91" s="12">
        <f t="shared" si="34"/>
        <v>625</v>
      </c>
      <c r="X91" s="84">
        <f t="shared" si="39"/>
        <v>6.7245738777195987E-2</v>
      </c>
      <c r="Y91" s="85">
        <f t="shared" si="35"/>
        <v>4.9565330116915025E-4</v>
      </c>
      <c r="Z91" s="86">
        <v>10934</v>
      </c>
      <c r="AA91" s="77">
        <f t="shared" si="23"/>
        <v>0</v>
      </c>
      <c r="AB91" s="77">
        <f t="shared" si="24"/>
        <v>0</v>
      </c>
      <c r="AC91" s="162">
        <f t="shared" si="25"/>
        <v>0</v>
      </c>
      <c r="AD91" s="162">
        <f t="shared" si="26"/>
        <v>0</v>
      </c>
      <c r="AE91" s="162">
        <f t="shared" si="27"/>
        <v>0</v>
      </c>
      <c r="AF91" s="247">
        <f t="shared" si="36"/>
        <v>3.7596481225432306E-2</v>
      </c>
      <c r="AG91" s="247">
        <f t="shared" si="37"/>
        <v>6.4464210491411975E-2</v>
      </c>
      <c r="AH91" s="247">
        <f t="shared" si="38"/>
        <v>0.26503990951684836</v>
      </c>
    </row>
    <row r="92" spans="1:34" s="8" customFormat="1" x14ac:dyDescent="1.25">
      <c r="A92" s="241">
        <v>112</v>
      </c>
      <c r="B92" s="68">
        <v>10980</v>
      </c>
      <c r="C92" s="241">
        <v>112</v>
      </c>
      <c r="D92" s="19">
        <v>87</v>
      </c>
      <c r="E92" s="69" t="s">
        <v>505</v>
      </c>
      <c r="F92" s="20" t="s">
        <v>20</v>
      </c>
      <c r="G92" s="20" t="s">
        <v>25</v>
      </c>
      <c r="H92" s="21" t="s">
        <v>24</v>
      </c>
      <c r="I92" s="18">
        <v>3074.082371</v>
      </c>
      <c r="J92" s="18">
        <v>0</v>
      </c>
      <c r="K92" s="18" t="s">
        <v>103</v>
      </c>
      <c r="L92" s="195">
        <v>96.933333333333337</v>
      </c>
      <c r="M92" s="56">
        <v>0</v>
      </c>
      <c r="N92" s="55">
        <v>200000</v>
      </c>
      <c r="O92" s="56">
        <v>0</v>
      </c>
      <c r="P92" s="242">
        <v>0</v>
      </c>
      <c r="Q92" s="242">
        <v>0</v>
      </c>
      <c r="R92" s="242">
        <v>0</v>
      </c>
      <c r="S92" s="243">
        <v>0</v>
      </c>
      <c r="T92" s="243">
        <v>0</v>
      </c>
      <c r="U92" s="243">
        <v>0</v>
      </c>
      <c r="V92" s="243">
        <v>0</v>
      </c>
      <c r="W92" s="18">
        <v>0</v>
      </c>
      <c r="X92" s="84">
        <f t="shared" si="39"/>
        <v>0</v>
      </c>
      <c r="Y92" s="85">
        <f t="shared" si="35"/>
        <v>0</v>
      </c>
      <c r="Z92" s="86">
        <v>10980</v>
      </c>
      <c r="AA92" s="77">
        <f t="shared" si="23"/>
        <v>0</v>
      </c>
      <c r="AB92" s="77">
        <f t="shared" si="24"/>
        <v>1</v>
      </c>
      <c r="AC92" s="162">
        <f t="shared" si="25"/>
        <v>1</v>
      </c>
      <c r="AD92" s="162">
        <f t="shared" si="26"/>
        <v>1</v>
      </c>
      <c r="AE92" s="162">
        <f t="shared" si="27"/>
        <v>1</v>
      </c>
      <c r="AF92" s="247">
        <f t="shared" si="36"/>
        <v>0</v>
      </c>
      <c r="AG92" s="247">
        <f t="shared" si="37"/>
        <v>0</v>
      </c>
      <c r="AH92" s="247">
        <f t="shared" si="38"/>
        <v>0</v>
      </c>
    </row>
    <row r="93" spans="1:34" s="5" customFormat="1" x14ac:dyDescent="1.25">
      <c r="A93" s="83">
        <v>128</v>
      </c>
      <c r="B93" s="68">
        <v>11131</v>
      </c>
      <c r="C93" s="83">
        <v>128</v>
      </c>
      <c r="D93" s="16">
        <v>88</v>
      </c>
      <c r="E93" s="68" t="s">
        <v>506</v>
      </c>
      <c r="F93" s="10" t="s">
        <v>31</v>
      </c>
      <c r="G93" s="10" t="s">
        <v>25</v>
      </c>
      <c r="H93" s="11" t="s">
        <v>24</v>
      </c>
      <c r="I93" s="12">
        <v>90684.621776</v>
      </c>
      <c r="J93" s="12">
        <v>408954.44492400001</v>
      </c>
      <c r="K93" s="12" t="s">
        <v>105</v>
      </c>
      <c r="L93" s="194">
        <v>83.433333333333337</v>
      </c>
      <c r="M93" s="54">
        <v>99597</v>
      </c>
      <c r="N93" s="54">
        <v>100000</v>
      </c>
      <c r="O93" s="54">
        <v>4106092</v>
      </c>
      <c r="P93" s="231">
        <v>8.15</v>
      </c>
      <c r="Q93" s="231">
        <v>25.58</v>
      </c>
      <c r="R93" s="231">
        <v>147.1</v>
      </c>
      <c r="S93" s="53">
        <v>326</v>
      </c>
      <c r="T93" s="53">
        <v>60</v>
      </c>
      <c r="U93" s="53">
        <v>9</v>
      </c>
      <c r="V93" s="53">
        <v>40</v>
      </c>
      <c r="W93" s="12">
        <f t="shared" si="34"/>
        <v>335</v>
      </c>
      <c r="X93" s="84">
        <f t="shared" si="39"/>
        <v>1.8145492850892384</v>
      </c>
      <c r="Y93" s="85">
        <f t="shared" si="35"/>
        <v>1.3374636960544448E-2</v>
      </c>
      <c r="Z93" s="86">
        <v>11131</v>
      </c>
      <c r="AA93" s="77">
        <f t="shared" si="23"/>
        <v>0</v>
      </c>
      <c r="AB93" s="77">
        <f t="shared" si="24"/>
        <v>0</v>
      </c>
      <c r="AC93" s="162">
        <f t="shared" si="25"/>
        <v>0</v>
      </c>
      <c r="AD93" s="162">
        <f t="shared" si="26"/>
        <v>0</v>
      </c>
      <c r="AE93" s="162">
        <f t="shared" si="27"/>
        <v>0</v>
      </c>
      <c r="AF93" s="247">
        <f t="shared" si="36"/>
        <v>0.24647627789128823</v>
      </c>
      <c r="AG93" s="247">
        <f t="shared" si="37"/>
        <v>0.77360284520971201</v>
      </c>
      <c r="AH93" s="247">
        <f t="shared" si="38"/>
        <v>4.4486699972771158</v>
      </c>
    </row>
    <row r="94" spans="1:34" s="8" customFormat="1" x14ac:dyDescent="1.25">
      <c r="A94" s="241">
        <v>135</v>
      </c>
      <c r="B94" s="68">
        <v>11157</v>
      </c>
      <c r="C94" s="241">
        <v>135</v>
      </c>
      <c r="D94" s="19">
        <v>89</v>
      </c>
      <c r="E94" s="69" t="s">
        <v>507</v>
      </c>
      <c r="F94" s="20" t="s">
        <v>47</v>
      </c>
      <c r="G94" s="20" t="s">
        <v>25</v>
      </c>
      <c r="H94" s="21" t="s">
        <v>24</v>
      </c>
      <c r="I94" s="18">
        <v>121707.214706</v>
      </c>
      <c r="J94" s="18">
        <v>419051.82267199998</v>
      </c>
      <c r="K94" s="18" t="s">
        <v>107</v>
      </c>
      <c r="L94" s="195">
        <v>79.2</v>
      </c>
      <c r="M94" s="56">
        <v>29716</v>
      </c>
      <c r="N94" s="55">
        <v>500000</v>
      </c>
      <c r="O94" s="56">
        <v>14101892</v>
      </c>
      <c r="P94" s="242">
        <v>9.09</v>
      </c>
      <c r="Q94" s="242">
        <v>23.55</v>
      </c>
      <c r="R94" s="242">
        <v>110.16</v>
      </c>
      <c r="S94" s="243">
        <v>281</v>
      </c>
      <c r="T94" s="243">
        <v>50</v>
      </c>
      <c r="U94" s="243">
        <v>4</v>
      </c>
      <c r="V94" s="243">
        <v>50</v>
      </c>
      <c r="W94" s="18">
        <f t="shared" si="34"/>
        <v>285</v>
      </c>
      <c r="X94" s="84">
        <f t="shared" si="39"/>
        <v>1.5494598373219186</v>
      </c>
      <c r="Y94" s="85">
        <f t="shared" si="35"/>
        <v>1.1420721927707659E-2</v>
      </c>
      <c r="Z94" s="86">
        <v>11157</v>
      </c>
      <c r="AA94" s="77">
        <f t="shared" si="23"/>
        <v>0</v>
      </c>
      <c r="AB94" s="77">
        <f t="shared" si="24"/>
        <v>0</v>
      </c>
      <c r="AC94" s="162">
        <f t="shared" si="25"/>
        <v>0</v>
      </c>
      <c r="AD94" s="162">
        <f t="shared" si="26"/>
        <v>0</v>
      </c>
      <c r="AE94" s="162">
        <f t="shared" si="27"/>
        <v>0</v>
      </c>
      <c r="AF94" s="247">
        <f t="shared" si="36"/>
        <v>0.28169179842512476</v>
      </c>
      <c r="AG94" s="247">
        <f t="shared" si="37"/>
        <v>0.7297955833786236</v>
      </c>
      <c r="AH94" s="247">
        <f t="shared" si="38"/>
        <v>3.4137699135876507</v>
      </c>
    </row>
    <row r="95" spans="1:34" s="5" customFormat="1" x14ac:dyDescent="1.25">
      <c r="A95" s="83">
        <v>143</v>
      </c>
      <c r="B95" s="68">
        <v>11172</v>
      </c>
      <c r="C95" s="83">
        <v>143</v>
      </c>
      <c r="D95" s="16">
        <v>90</v>
      </c>
      <c r="E95" s="68" t="s">
        <v>508</v>
      </c>
      <c r="F95" s="10" t="s">
        <v>40</v>
      </c>
      <c r="G95" s="10" t="s">
        <v>45</v>
      </c>
      <c r="H95" s="11" t="s">
        <v>24</v>
      </c>
      <c r="I95" s="12">
        <v>158346.83425000001</v>
      </c>
      <c r="J95" s="12">
        <v>171650.96856000001</v>
      </c>
      <c r="K95" s="12" t="s">
        <v>151</v>
      </c>
      <c r="L95" s="194">
        <v>77.099999999999994</v>
      </c>
      <c r="M95" s="54">
        <v>3582630</v>
      </c>
      <c r="N95" s="54">
        <v>50000000</v>
      </c>
      <c r="O95" s="54">
        <v>47912</v>
      </c>
      <c r="P95" s="231">
        <v>7.82</v>
      </c>
      <c r="Q95" s="231">
        <v>15.35</v>
      </c>
      <c r="R95" s="231">
        <v>71.97</v>
      </c>
      <c r="S95" s="53">
        <v>0</v>
      </c>
      <c r="T95" s="53">
        <v>0</v>
      </c>
      <c r="U95" s="53">
        <v>0</v>
      </c>
      <c r="V95" s="53">
        <v>0</v>
      </c>
      <c r="W95" s="12">
        <f t="shared" si="34"/>
        <v>0</v>
      </c>
      <c r="X95" s="84">
        <f t="shared" si="39"/>
        <v>0</v>
      </c>
      <c r="Y95" s="85">
        <f t="shared" si="35"/>
        <v>0</v>
      </c>
      <c r="Z95" s="86">
        <v>11172</v>
      </c>
      <c r="AA95" s="77">
        <f t="shared" si="23"/>
        <v>0</v>
      </c>
      <c r="AB95" s="77">
        <f t="shared" si="24"/>
        <v>1</v>
      </c>
      <c r="AC95" s="162">
        <f t="shared" si="25"/>
        <v>1</v>
      </c>
      <c r="AD95" s="162">
        <f t="shared" si="26"/>
        <v>0</v>
      </c>
      <c r="AE95" s="162">
        <f t="shared" si="27"/>
        <v>0</v>
      </c>
      <c r="AF95" s="247">
        <f t="shared" si="36"/>
        <v>9.9264874238199408E-2</v>
      </c>
      <c r="AG95" s="247">
        <f t="shared" si="37"/>
        <v>0.19484857027574948</v>
      </c>
      <c r="AH95" s="247">
        <f t="shared" si="38"/>
        <v>0.91356687965769967</v>
      </c>
    </row>
    <row r="96" spans="1:34" s="8" customFormat="1" x14ac:dyDescent="1.25">
      <c r="A96" s="241">
        <v>145</v>
      </c>
      <c r="B96" s="68">
        <v>11188</v>
      </c>
      <c r="C96" s="241">
        <v>145</v>
      </c>
      <c r="D96" s="19">
        <v>91</v>
      </c>
      <c r="E96" s="69" t="s">
        <v>509</v>
      </c>
      <c r="F96" s="20" t="s">
        <v>312</v>
      </c>
      <c r="G96" s="20" t="s">
        <v>25</v>
      </c>
      <c r="H96" s="21" t="s">
        <v>24</v>
      </c>
      <c r="I96" s="18">
        <v>524315.598979</v>
      </c>
      <c r="J96" s="18">
        <v>959059.26154800004</v>
      </c>
      <c r="K96" s="18" t="s">
        <v>108</v>
      </c>
      <c r="L96" s="195">
        <v>75.133333333333326</v>
      </c>
      <c r="M96" s="56">
        <v>159527</v>
      </c>
      <c r="N96" s="55">
        <v>500000</v>
      </c>
      <c r="O96" s="56">
        <v>6011893</v>
      </c>
      <c r="P96" s="242">
        <v>10.16</v>
      </c>
      <c r="Q96" s="242">
        <v>20.32</v>
      </c>
      <c r="R96" s="242">
        <v>76.95</v>
      </c>
      <c r="S96" s="243">
        <v>2057</v>
      </c>
      <c r="T96" s="243">
        <v>54</v>
      </c>
      <c r="U96" s="243">
        <v>2</v>
      </c>
      <c r="V96" s="243">
        <v>46</v>
      </c>
      <c r="W96" s="18">
        <f t="shared" si="34"/>
        <v>2059</v>
      </c>
      <c r="X96" s="84">
        <f t="shared" si="39"/>
        <v>3.8298502121701876</v>
      </c>
      <c r="Y96" s="85">
        <f t="shared" si="35"/>
        <v>2.8228969376558589E-2</v>
      </c>
      <c r="Z96" s="86">
        <v>11188</v>
      </c>
      <c r="AA96" s="77">
        <f t="shared" si="23"/>
        <v>0</v>
      </c>
      <c r="AB96" s="77">
        <f t="shared" si="24"/>
        <v>0</v>
      </c>
      <c r="AC96" s="162">
        <f t="shared" si="25"/>
        <v>0</v>
      </c>
      <c r="AD96" s="162">
        <f t="shared" si="26"/>
        <v>0</v>
      </c>
      <c r="AE96" s="162">
        <f t="shared" si="27"/>
        <v>0</v>
      </c>
      <c r="AF96" s="247">
        <f t="shared" si="36"/>
        <v>0.72057922510461314</v>
      </c>
      <c r="AG96" s="247">
        <f t="shared" si="37"/>
        <v>1.4411584502092263</v>
      </c>
      <c r="AH96" s="247">
        <f t="shared" si="38"/>
        <v>5.4575365523425177</v>
      </c>
    </row>
    <row r="97" spans="1:34" s="5" customFormat="1" x14ac:dyDescent="1.25">
      <c r="A97" s="83">
        <v>151</v>
      </c>
      <c r="B97" s="68">
        <v>11196</v>
      </c>
      <c r="C97" s="83">
        <v>151</v>
      </c>
      <c r="D97" s="16">
        <v>92</v>
      </c>
      <c r="E97" s="68" t="s">
        <v>510</v>
      </c>
      <c r="F97" s="10" t="s">
        <v>17</v>
      </c>
      <c r="G97" s="10" t="s">
        <v>45</v>
      </c>
      <c r="H97" s="11" t="s">
        <v>24</v>
      </c>
      <c r="I97" s="12">
        <v>344755.81664700003</v>
      </c>
      <c r="J97" s="12">
        <v>567846.68218500004</v>
      </c>
      <c r="K97" s="12" t="s">
        <v>211</v>
      </c>
      <c r="L97" s="194">
        <v>72.333333333333343</v>
      </c>
      <c r="M97" s="54">
        <v>14457539</v>
      </c>
      <c r="N97" s="54">
        <v>100000000</v>
      </c>
      <c r="O97" s="54">
        <v>39277</v>
      </c>
      <c r="P97" s="231">
        <v>8.64</v>
      </c>
      <c r="Q97" s="231">
        <v>16.489999999999998</v>
      </c>
      <c r="R97" s="231">
        <v>76.53</v>
      </c>
      <c r="S97" s="53">
        <v>0</v>
      </c>
      <c r="T97" s="53">
        <v>0</v>
      </c>
      <c r="U97" s="53">
        <v>0</v>
      </c>
      <c r="V97" s="53">
        <v>0</v>
      </c>
      <c r="W97" s="12">
        <f t="shared" si="34"/>
        <v>0</v>
      </c>
      <c r="X97" s="84">
        <f t="shared" si="39"/>
        <v>0</v>
      </c>
      <c r="Y97" s="85">
        <f t="shared" si="35"/>
        <v>0</v>
      </c>
      <c r="Z97" s="86">
        <v>11196</v>
      </c>
      <c r="AA97" s="77">
        <f t="shared" si="23"/>
        <v>0</v>
      </c>
      <c r="AB97" s="77">
        <f t="shared" si="24"/>
        <v>1</v>
      </c>
      <c r="AC97" s="162">
        <f t="shared" si="25"/>
        <v>1</v>
      </c>
      <c r="AD97" s="162">
        <f t="shared" si="26"/>
        <v>0</v>
      </c>
      <c r="AE97" s="162">
        <f t="shared" si="27"/>
        <v>0</v>
      </c>
      <c r="AF97" s="247">
        <f t="shared" si="36"/>
        <v>0.36281682660337078</v>
      </c>
      <c r="AG97" s="247">
        <f t="shared" si="37"/>
        <v>0.69245942947796102</v>
      </c>
      <c r="AH97" s="247">
        <f t="shared" si="38"/>
        <v>3.2137004328652736</v>
      </c>
    </row>
    <row r="98" spans="1:34" s="8" customFormat="1" x14ac:dyDescent="1.25">
      <c r="A98" s="241">
        <v>153</v>
      </c>
      <c r="B98" s="68">
        <v>11222</v>
      </c>
      <c r="C98" s="241">
        <v>153</v>
      </c>
      <c r="D98" s="19">
        <v>93</v>
      </c>
      <c r="E98" s="69" t="s">
        <v>511</v>
      </c>
      <c r="F98" s="20" t="s">
        <v>71</v>
      </c>
      <c r="G98" s="20" t="s">
        <v>25</v>
      </c>
      <c r="H98" s="21" t="s">
        <v>24</v>
      </c>
      <c r="I98" s="18">
        <v>158126.698336</v>
      </c>
      <c r="J98" s="18">
        <v>252995.874996</v>
      </c>
      <c r="K98" s="18" t="s">
        <v>209</v>
      </c>
      <c r="L98" s="195">
        <v>72.266666666666666</v>
      </c>
      <c r="M98" s="56">
        <v>64814</v>
      </c>
      <c r="N98" s="55">
        <v>700000</v>
      </c>
      <c r="O98" s="56">
        <v>3903414</v>
      </c>
      <c r="P98" s="242">
        <v>6.94</v>
      </c>
      <c r="Q98" s="242">
        <v>14.46</v>
      </c>
      <c r="R98" s="242">
        <v>68.650000000000006</v>
      </c>
      <c r="S98" s="243">
        <v>117</v>
      </c>
      <c r="T98" s="243">
        <v>1</v>
      </c>
      <c r="U98" s="243">
        <v>5</v>
      </c>
      <c r="V98" s="243">
        <v>99</v>
      </c>
      <c r="W98" s="18">
        <f t="shared" si="34"/>
        <v>122</v>
      </c>
      <c r="X98" s="84">
        <f t="shared" si="39"/>
        <v>1.8709234806085072E-2</v>
      </c>
      <c r="Y98" s="85">
        <f t="shared" si="35"/>
        <v>1.3790158547755506E-4</v>
      </c>
      <c r="Z98" s="86">
        <v>11222</v>
      </c>
      <c r="AA98" s="77">
        <f t="shared" si="23"/>
        <v>0</v>
      </c>
      <c r="AB98" s="77">
        <f t="shared" si="24"/>
        <v>0</v>
      </c>
      <c r="AC98" s="162">
        <f t="shared" si="25"/>
        <v>0</v>
      </c>
      <c r="AD98" s="162">
        <f t="shared" si="26"/>
        <v>0</v>
      </c>
      <c r="AE98" s="162">
        <f t="shared" si="27"/>
        <v>0</v>
      </c>
      <c r="AF98" s="247">
        <f t="shared" si="36"/>
        <v>0.12984208955423041</v>
      </c>
      <c r="AG98" s="247">
        <f t="shared" si="37"/>
        <v>0.27053553529599017</v>
      </c>
      <c r="AH98" s="247">
        <f t="shared" si="38"/>
        <v>1.2843889694377404</v>
      </c>
    </row>
    <row r="99" spans="1:34" s="5" customFormat="1" x14ac:dyDescent="1.25">
      <c r="A99" s="83">
        <v>166</v>
      </c>
      <c r="B99" s="68">
        <v>11258</v>
      </c>
      <c r="C99" s="83">
        <v>166</v>
      </c>
      <c r="D99" s="16">
        <v>94</v>
      </c>
      <c r="E99" s="68" t="s">
        <v>512</v>
      </c>
      <c r="F99" s="10" t="s">
        <v>156</v>
      </c>
      <c r="G99" s="10" t="s">
        <v>25</v>
      </c>
      <c r="H99" s="11" t="s">
        <v>24</v>
      </c>
      <c r="I99" s="12">
        <v>58315.98861</v>
      </c>
      <c r="J99" s="12">
        <v>82512.884036000003</v>
      </c>
      <c r="K99" s="12" t="s">
        <v>168</v>
      </c>
      <c r="L99" s="194">
        <v>68.066666666666663</v>
      </c>
      <c r="M99" s="54">
        <v>30064</v>
      </c>
      <c r="N99" s="54">
        <v>200000</v>
      </c>
      <c r="O99" s="54">
        <v>2744574</v>
      </c>
      <c r="P99" s="231">
        <v>8.9700000000000006</v>
      </c>
      <c r="Q99" s="231">
        <v>18.29</v>
      </c>
      <c r="R99" s="231">
        <v>62.43</v>
      </c>
      <c r="S99" s="53">
        <v>95</v>
      </c>
      <c r="T99" s="53">
        <v>4</v>
      </c>
      <c r="U99" s="53">
        <v>5</v>
      </c>
      <c r="V99" s="53">
        <v>96</v>
      </c>
      <c r="W99" s="12">
        <f t="shared" si="34"/>
        <v>100</v>
      </c>
      <c r="X99" s="84">
        <f t="shared" si="39"/>
        <v>2.4407558771164947E-2</v>
      </c>
      <c r="Y99" s="85">
        <f t="shared" si="35"/>
        <v>1.7990265700687722E-4</v>
      </c>
      <c r="Z99" s="86">
        <v>11258</v>
      </c>
      <c r="AA99" s="77">
        <f t="shared" si="23"/>
        <v>0</v>
      </c>
      <c r="AB99" s="77">
        <f t="shared" si="24"/>
        <v>0</v>
      </c>
      <c r="AC99" s="162">
        <f t="shared" si="25"/>
        <v>0</v>
      </c>
      <c r="AD99" s="162">
        <f t="shared" si="26"/>
        <v>0</v>
      </c>
      <c r="AE99" s="162">
        <f t="shared" si="27"/>
        <v>0</v>
      </c>
      <c r="AF99" s="247">
        <f t="shared" si="36"/>
        <v>5.4733950544337398E-2</v>
      </c>
      <c r="AG99" s="247">
        <f t="shared" si="37"/>
        <v>0.11160356248115172</v>
      </c>
      <c r="AH99" s="247">
        <f t="shared" si="38"/>
        <v>0.3809409735209569</v>
      </c>
    </row>
    <row r="100" spans="1:34" s="8" customFormat="1" x14ac:dyDescent="1.25">
      <c r="A100" s="241">
        <v>179</v>
      </c>
      <c r="B100" s="68">
        <v>11304</v>
      </c>
      <c r="C100" s="241">
        <v>179</v>
      </c>
      <c r="D100" s="19">
        <v>95</v>
      </c>
      <c r="E100" s="69" t="s">
        <v>513</v>
      </c>
      <c r="F100" s="20" t="s">
        <v>38</v>
      </c>
      <c r="G100" s="20" t="s">
        <v>25</v>
      </c>
      <c r="H100" s="21" t="s">
        <v>24</v>
      </c>
      <c r="I100" s="18">
        <v>274152.70697599999</v>
      </c>
      <c r="J100" s="18">
        <v>398673.5</v>
      </c>
      <c r="K100" s="18" t="s">
        <v>171</v>
      </c>
      <c r="L100" s="195">
        <v>60.333333333333329</v>
      </c>
      <c r="M100" s="56">
        <v>185661</v>
      </c>
      <c r="N100" s="55">
        <v>300000</v>
      </c>
      <c r="O100" s="56">
        <v>2147319</v>
      </c>
      <c r="P100" s="242">
        <v>14.4</v>
      </c>
      <c r="Q100" s="242">
        <v>24.91</v>
      </c>
      <c r="R100" s="242">
        <v>70.06</v>
      </c>
      <c r="S100" s="243">
        <v>111</v>
      </c>
      <c r="T100" s="243">
        <v>0</v>
      </c>
      <c r="U100" s="243">
        <v>18</v>
      </c>
      <c r="V100" s="243">
        <v>100</v>
      </c>
      <c r="W100" s="18">
        <f t="shared" si="34"/>
        <v>129</v>
      </c>
      <c r="X100" s="84">
        <f t="shared" si="39"/>
        <v>0</v>
      </c>
      <c r="Y100" s="85">
        <f t="shared" si="35"/>
        <v>0</v>
      </c>
      <c r="Z100" s="86">
        <v>11304</v>
      </c>
      <c r="AA100" s="77">
        <f t="shared" si="23"/>
        <v>0</v>
      </c>
      <c r="AB100" s="77">
        <f t="shared" si="24"/>
        <v>0</v>
      </c>
      <c r="AC100" s="162">
        <f t="shared" si="25"/>
        <v>0</v>
      </c>
      <c r="AD100" s="162">
        <f t="shared" si="26"/>
        <v>0</v>
      </c>
      <c r="AE100" s="162">
        <f t="shared" si="27"/>
        <v>0</v>
      </c>
      <c r="AF100" s="247">
        <f t="shared" si="36"/>
        <v>0.42454374469613898</v>
      </c>
      <c r="AG100" s="247">
        <f t="shared" si="37"/>
        <v>0.73440171391533482</v>
      </c>
      <c r="AH100" s="247">
        <f t="shared" si="38"/>
        <v>2.0655232467646871</v>
      </c>
    </row>
    <row r="101" spans="1:34" s="5" customFormat="1" x14ac:dyDescent="1.25">
      <c r="A101" s="83">
        <v>180</v>
      </c>
      <c r="B101" s="68">
        <v>11305</v>
      </c>
      <c r="C101" s="83">
        <v>180</v>
      </c>
      <c r="D101" s="16">
        <v>96</v>
      </c>
      <c r="E101" s="68" t="s">
        <v>514</v>
      </c>
      <c r="F101" s="10" t="s">
        <v>174</v>
      </c>
      <c r="G101" s="10" t="s">
        <v>25</v>
      </c>
      <c r="H101" s="11" t="s">
        <v>24</v>
      </c>
      <c r="I101" s="12">
        <v>102563.336753</v>
      </c>
      <c r="J101" s="12">
        <v>156276.18712799999</v>
      </c>
      <c r="K101" s="12" t="s">
        <v>175</v>
      </c>
      <c r="L101" s="194">
        <v>59.966666666666669</v>
      </c>
      <c r="M101" s="54">
        <v>33177</v>
      </c>
      <c r="N101" s="54">
        <v>200000</v>
      </c>
      <c r="O101" s="54">
        <v>4710377</v>
      </c>
      <c r="P101" s="231">
        <v>13.29</v>
      </c>
      <c r="Q101" s="231">
        <v>27.5</v>
      </c>
      <c r="R101" s="231">
        <v>83.08</v>
      </c>
      <c r="S101" s="53">
        <v>1043</v>
      </c>
      <c r="T101" s="53">
        <v>37</v>
      </c>
      <c r="U101" s="53">
        <v>6</v>
      </c>
      <c r="V101" s="53">
        <v>63</v>
      </c>
      <c r="W101" s="12">
        <f t="shared" si="34"/>
        <v>1049</v>
      </c>
      <c r="X101" s="84">
        <f t="shared" si="39"/>
        <v>0.42759942843366805</v>
      </c>
      <c r="Y101" s="85">
        <f t="shared" si="35"/>
        <v>3.1517397553383958E-3</v>
      </c>
      <c r="Z101" s="86">
        <v>11305</v>
      </c>
      <c r="AA101" s="77">
        <f t="shared" si="23"/>
        <v>0</v>
      </c>
      <c r="AB101" s="77">
        <f t="shared" si="24"/>
        <v>0</v>
      </c>
      <c r="AC101" s="162">
        <f t="shared" si="25"/>
        <v>0</v>
      </c>
      <c r="AD101" s="162">
        <f t="shared" si="26"/>
        <v>0</v>
      </c>
      <c r="AE101" s="162">
        <f t="shared" si="27"/>
        <v>0</v>
      </c>
      <c r="AF101" s="247">
        <f t="shared" ref="AF101:AF104" si="40">$J101/$J$105*P101</f>
        <v>0.15358909199684997</v>
      </c>
      <c r="AG101" s="247">
        <f t="shared" si="37"/>
        <v>0.31781038599799655</v>
      </c>
      <c r="AH101" s="247">
        <f t="shared" si="38"/>
        <v>0.96013406795322009</v>
      </c>
    </row>
    <row r="102" spans="1:34" s="8" customFormat="1" x14ac:dyDescent="1.25">
      <c r="A102" s="241">
        <v>165</v>
      </c>
      <c r="B102" s="68">
        <v>11239</v>
      </c>
      <c r="C102" s="241">
        <v>165</v>
      </c>
      <c r="D102" s="19">
        <v>97</v>
      </c>
      <c r="E102" s="69" t="s">
        <v>515</v>
      </c>
      <c r="F102" s="20" t="s">
        <v>214</v>
      </c>
      <c r="G102" s="20" t="s">
        <v>25</v>
      </c>
      <c r="H102" s="21" t="s">
        <v>24</v>
      </c>
      <c r="I102" s="18">
        <v>138380.25870100001</v>
      </c>
      <c r="J102" s="18">
        <v>203130.198959</v>
      </c>
      <c r="K102" s="18" t="s">
        <v>155</v>
      </c>
      <c r="L102" s="195">
        <v>68.133333333333326</v>
      </c>
      <c r="M102" s="56">
        <v>131900</v>
      </c>
      <c r="N102" s="55">
        <v>500000</v>
      </c>
      <c r="O102" s="56">
        <v>1540031</v>
      </c>
      <c r="P102" s="242">
        <v>8.25</v>
      </c>
      <c r="Q102" s="242">
        <v>19.829999999999998</v>
      </c>
      <c r="R102" s="242">
        <v>69.17</v>
      </c>
      <c r="S102" s="243">
        <v>147</v>
      </c>
      <c r="T102" s="243">
        <v>2</v>
      </c>
      <c r="U102" s="243">
        <v>14</v>
      </c>
      <c r="V102" s="243">
        <v>98</v>
      </c>
      <c r="W102" s="18">
        <f t="shared" si="34"/>
        <v>161</v>
      </c>
      <c r="X102" s="84">
        <f t="shared" si="39"/>
        <v>3.004326128709249E-2</v>
      </c>
      <c r="Y102" s="85">
        <f t="shared" si="35"/>
        <v>2.2144215983964317E-4</v>
      </c>
      <c r="Z102" s="86">
        <v>11239</v>
      </c>
      <c r="AA102" s="77">
        <f t="shared" si="23"/>
        <v>0</v>
      </c>
      <c r="AB102" s="77">
        <f t="shared" si="24"/>
        <v>0</v>
      </c>
      <c r="AC102" s="162">
        <f t="shared" si="25"/>
        <v>0</v>
      </c>
      <c r="AD102" s="162">
        <f t="shared" si="26"/>
        <v>0</v>
      </c>
      <c r="AE102" s="162">
        <f t="shared" si="27"/>
        <v>0</v>
      </c>
      <c r="AF102" s="247">
        <f t="shared" si="40"/>
        <v>0.12392845280925652</v>
      </c>
      <c r="AG102" s="247">
        <f t="shared" si="37"/>
        <v>0.29787893566152202</v>
      </c>
      <c r="AH102" s="247">
        <f t="shared" si="38"/>
        <v>1.0390461916140938</v>
      </c>
    </row>
    <row r="103" spans="1:34" s="5" customFormat="1" x14ac:dyDescent="1.25">
      <c r="A103" s="83">
        <v>204</v>
      </c>
      <c r="B103" s="68">
        <v>11327</v>
      </c>
      <c r="C103" s="83">
        <v>204</v>
      </c>
      <c r="D103" s="16">
        <v>98</v>
      </c>
      <c r="E103" s="68" t="s">
        <v>516</v>
      </c>
      <c r="F103" s="10" t="s">
        <v>39</v>
      </c>
      <c r="G103" s="10" t="s">
        <v>45</v>
      </c>
      <c r="H103" s="11" t="s">
        <v>24</v>
      </c>
      <c r="I103" s="12">
        <v>759868.52394099999</v>
      </c>
      <c r="J103" s="12">
        <v>1362210.779598</v>
      </c>
      <c r="K103" s="12" t="s">
        <v>206</v>
      </c>
      <c r="L103" s="194">
        <v>53.2</v>
      </c>
      <c r="M103" s="54">
        <v>32960000</v>
      </c>
      <c r="N103" s="54">
        <v>50000000</v>
      </c>
      <c r="O103" s="54">
        <v>41330</v>
      </c>
      <c r="P103" s="231">
        <v>7.4</v>
      </c>
      <c r="Q103" s="231">
        <v>19.95</v>
      </c>
      <c r="R103" s="231">
        <v>65.75</v>
      </c>
      <c r="S103" s="53">
        <v>0</v>
      </c>
      <c r="T103" s="53">
        <v>0</v>
      </c>
      <c r="U103" s="53">
        <v>0</v>
      </c>
      <c r="V103" s="53">
        <v>0</v>
      </c>
      <c r="W103" s="12">
        <f t="shared" si="34"/>
        <v>0</v>
      </c>
      <c r="X103" s="84">
        <f t="shared" si="39"/>
        <v>0</v>
      </c>
      <c r="Y103" s="85">
        <f t="shared" si="35"/>
        <v>0</v>
      </c>
      <c r="Z103" s="86">
        <v>11327</v>
      </c>
      <c r="AA103" s="77">
        <f t="shared" si="23"/>
        <v>0</v>
      </c>
      <c r="AB103" s="77">
        <f t="shared" si="24"/>
        <v>1</v>
      </c>
      <c r="AC103" s="162">
        <f t="shared" si="25"/>
        <v>1</v>
      </c>
      <c r="AD103" s="162">
        <f t="shared" si="26"/>
        <v>0</v>
      </c>
      <c r="AE103" s="162">
        <f t="shared" si="27"/>
        <v>0</v>
      </c>
      <c r="AF103" s="247">
        <f t="shared" si="40"/>
        <v>0.74545016930211916</v>
      </c>
      <c r="AG103" s="247">
        <f t="shared" si="37"/>
        <v>2.009693361834767</v>
      </c>
      <c r="AH103" s="247">
        <f t="shared" si="38"/>
        <v>6.6234254907586934</v>
      </c>
    </row>
    <row r="104" spans="1:34" s="8" customFormat="1" x14ac:dyDescent="1.25">
      <c r="A104" s="241">
        <v>213</v>
      </c>
      <c r="B104" s="68">
        <v>11381</v>
      </c>
      <c r="C104" s="241">
        <v>213</v>
      </c>
      <c r="D104" s="19">
        <v>99</v>
      </c>
      <c r="E104" s="69" t="s">
        <v>517</v>
      </c>
      <c r="F104" s="20" t="s">
        <v>235</v>
      </c>
      <c r="G104" s="20" t="s">
        <v>25</v>
      </c>
      <c r="H104" s="21" t="s">
        <v>24</v>
      </c>
      <c r="I104" s="18">
        <v>294068.70712500002</v>
      </c>
      <c r="J104" s="18">
        <v>512943.288871</v>
      </c>
      <c r="K104" s="18" t="s">
        <v>222</v>
      </c>
      <c r="L104" s="195">
        <v>49.3</v>
      </c>
      <c r="M104" s="56">
        <v>236215</v>
      </c>
      <c r="N104" s="55">
        <v>500000</v>
      </c>
      <c r="O104" s="56">
        <v>2171510</v>
      </c>
      <c r="P104" s="242">
        <v>12.39</v>
      </c>
      <c r="Q104" s="242">
        <v>21.12</v>
      </c>
      <c r="R104" s="242">
        <v>91.34</v>
      </c>
      <c r="S104" s="243">
        <v>99</v>
      </c>
      <c r="T104" s="243">
        <v>0</v>
      </c>
      <c r="U104" s="243">
        <v>11</v>
      </c>
      <c r="V104" s="243">
        <v>100</v>
      </c>
      <c r="W104" s="18">
        <f t="shared" si="34"/>
        <v>110</v>
      </c>
      <c r="X104" s="84">
        <f t="shared" si="39"/>
        <v>0</v>
      </c>
      <c r="Y104" s="85">
        <f t="shared" si="35"/>
        <v>0</v>
      </c>
      <c r="Z104" s="86">
        <v>11381</v>
      </c>
      <c r="AA104" s="77">
        <f>IF(M104&gt;N104,1,0)</f>
        <v>0</v>
      </c>
      <c r="AB104" s="77">
        <f>IF(W104=0,1,0)</f>
        <v>0</v>
      </c>
      <c r="AC104" s="162">
        <f>IF((T104+V104)=100,0,1)</f>
        <v>0</v>
      </c>
      <c r="AD104" s="162">
        <f>IF(J104=0,1,0)</f>
        <v>0</v>
      </c>
      <c r="AE104" s="162">
        <f>IF(M104=0,1,0)</f>
        <v>0</v>
      </c>
      <c r="AF104" s="247">
        <f t="shared" si="40"/>
        <v>0.46998418458536922</v>
      </c>
      <c r="AG104" s="247">
        <f t="shared" si="37"/>
        <v>0.80113526863946716</v>
      </c>
      <c r="AH104" s="247">
        <f t="shared" si="38"/>
        <v>3.4647583067011802</v>
      </c>
    </row>
    <row r="105" spans="1:34" s="105" customFormat="1" x14ac:dyDescent="1.25">
      <c r="A105" s="109"/>
      <c r="B105" s="68"/>
      <c r="C105" s="109"/>
      <c r="D105" s="238"/>
      <c r="E105" s="110" t="s">
        <v>26</v>
      </c>
      <c r="F105" s="98"/>
      <c r="G105" s="99" t="s">
        <v>24</v>
      </c>
      <c r="H105" s="111" t="s">
        <v>22</v>
      </c>
      <c r="I105" s="104">
        <f>SUM(I85:I104)</f>
        <v>5114501.201702999</v>
      </c>
      <c r="J105" s="101">
        <f>SUM(J85:J104)</f>
        <v>13522513.219713001</v>
      </c>
      <c r="K105" s="112" t="s">
        <v>24</v>
      </c>
      <c r="L105" s="112" t="s">
        <v>24</v>
      </c>
      <c r="M105" s="104">
        <f>SUM(M85:M104)</f>
        <v>52870101</v>
      </c>
      <c r="N105" s="100" t="s">
        <v>24</v>
      </c>
      <c r="O105" s="100" t="s">
        <v>24</v>
      </c>
      <c r="P105" s="103">
        <f>AF105</f>
        <v>9.6420868391087833</v>
      </c>
      <c r="Q105" s="103">
        <f>AG105</f>
        <v>20.959723370242099</v>
      </c>
      <c r="R105" s="103">
        <f>AH105</f>
        <v>84.66913964980138</v>
      </c>
      <c r="S105" s="104">
        <f>SUM(S85:S104)</f>
        <v>6586</v>
      </c>
      <c r="T105" s="104">
        <f>X105</f>
        <v>37.258668972865671</v>
      </c>
      <c r="U105" s="104">
        <f>SUM(U85:U104)</f>
        <v>157</v>
      </c>
      <c r="V105" s="104">
        <f>100-T105</f>
        <v>62.741331027134329</v>
      </c>
      <c r="W105" s="104">
        <f>SUM(W85:W104)</f>
        <v>6743</v>
      </c>
      <c r="X105" s="84">
        <f>SUM(X85:X104)</f>
        <v>37.258668972865671</v>
      </c>
      <c r="Y105" s="85" t="s">
        <v>24</v>
      </c>
      <c r="Z105" s="86" t="e">
        <v>#N/A</v>
      </c>
      <c r="AA105" s="77">
        <f t="shared" ref="AA105:AA136" si="41">IF(M105&gt;N105,1,0)</f>
        <v>0</v>
      </c>
      <c r="AB105" s="77">
        <f t="shared" si="24"/>
        <v>0</v>
      </c>
      <c r="AC105" s="162">
        <f t="shared" si="25"/>
        <v>0</v>
      </c>
      <c r="AD105" s="162">
        <f t="shared" ref="AD105:AD136" si="42">IF(J105=0,1,0)</f>
        <v>0</v>
      </c>
      <c r="AE105" s="162">
        <f t="shared" ref="AE105:AE136" si="43">IF(M105=0,1,0)</f>
        <v>0</v>
      </c>
      <c r="AF105" s="249">
        <f>SUM(AF85:AF104)</f>
        <v>9.6420868391087833</v>
      </c>
      <c r="AG105" s="249">
        <f>SUM(AG85:AG104)</f>
        <v>20.959723370242099</v>
      </c>
      <c r="AH105" s="249">
        <f>SUM(AH85:AH104)</f>
        <v>84.66913964980138</v>
      </c>
    </row>
    <row r="106" spans="1:34" s="5" customFormat="1" x14ac:dyDescent="1.25">
      <c r="A106" s="83">
        <v>26</v>
      </c>
      <c r="B106" s="68">
        <v>10589</v>
      </c>
      <c r="C106" s="83">
        <v>26</v>
      </c>
      <c r="D106" s="16">
        <v>100</v>
      </c>
      <c r="E106" s="68" t="s">
        <v>518</v>
      </c>
      <c r="F106" s="10" t="s">
        <v>346</v>
      </c>
      <c r="G106" s="10" t="s">
        <v>230</v>
      </c>
      <c r="H106" s="11" t="s">
        <v>24</v>
      </c>
      <c r="I106" s="12">
        <v>257133.385725</v>
      </c>
      <c r="J106" s="12">
        <v>553936.17558299995</v>
      </c>
      <c r="K106" s="12" t="s">
        <v>117</v>
      </c>
      <c r="L106" s="194">
        <v>143.43333333333334</v>
      </c>
      <c r="M106" s="54">
        <v>10247</v>
      </c>
      <c r="N106" s="54">
        <v>50000</v>
      </c>
      <c r="O106" s="54">
        <v>54058375</v>
      </c>
      <c r="P106" s="231">
        <v>10.43</v>
      </c>
      <c r="Q106" s="231">
        <v>20.93</v>
      </c>
      <c r="R106" s="231">
        <v>122.15</v>
      </c>
      <c r="S106" s="53">
        <v>71</v>
      </c>
      <c r="T106" s="53">
        <v>95</v>
      </c>
      <c r="U106" s="53">
        <v>5</v>
      </c>
      <c r="V106" s="53">
        <v>5</v>
      </c>
      <c r="W106" s="12">
        <f t="shared" ref="W106:W170" si="44">S106+U106</f>
        <v>76</v>
      </c>
      <c r="X106" s="84">
        <f t="shared" ref="X106:X137" si="45">T106*J106/$J$172</f>
        <v>0.86727864009231392</v>
      </c>
      <c r="Y106" s="85">
        <f t="shared" ref="Y106:Y137" si="46">T106*J106/$J$173</f>
        <v>2.8683962939752644E-2</v>
      </c>
      <c r="Z106" s="86">
        <v>10589</v>
      </c>
      <c r="AA106" s="77">
        <f t="shared" si="41"/>
        <v>0</v>
      </c>
      <c r="AB106" s="77">
        <f t="shared" si="24"/>
        <v>0</v>
      </c>
      <c r="AC106" s="162">
        <f t="shared" si="25"/>
        <v>0</v>
      </c>
      <c r="AD106" s="162">
        <f t="shared" si="42"/>
        <v>0</v>
      </c>
      <c r="AE106" s="162">
        <f t="shared" si="43"/>
        <v>0</v>
      </c>
      <c r="AF106" s="247">
        <f t="shared" ref="AF106:AF169" si="47">$J106/$J$172*P106</f>
        <v>9.5218065433293003E-2</v>
      </c>
      <c r="AG106" s="247">
        <f t="shared" ref="AG106:AG169" si="48">$J106/$J$172*Q106</f>
        <v>0.19107517828560139</v>
      </c>
      <c r="AH106" s="247">
        <f t="shared" ref="AH106:AH169" si="49">$J106/$J$172*R106</f>
        <v>1.1151377461818544</v>
      </c>
    </row>
    <row r="107" spans="1:34" s="8" customFormat="1" x14ac:dyDescent="1.25">
      <c r="A107" s="241">
        <v>44</v>
      </c>
      <c r="B107" s="68">
        <v>10591</v>
      </c>
      <c r="C107" s="241">
        <v>44</v>
      </c>
      <c r="D107" s="19">
        <v>101</v>
      </c>
      <c r="E107" s="69" t="s">
        <v>519</v>
      </c>
      <c r="F107" s="20" t="s">
        <v>323</v>
      </c>
      <c r="G107" s="20" t="s">
        <v>230</v>
      </c>
      <c r="H107" s="21" t="s">
        <v>24</v>
      </c>
      <c r="I107" s="18">
        <v>115813.352206</v>
      </c>
      <c r="J107" s="18">
        <v>395090.470027</v>
      </c>
      <c r="K107" s="18" t="s">
        <v>117</v>
      </c>
      <c r="L107" s="195">
        <v>143.43333333333334</v>
      </c>
      <c r="M107" s="56">
        <v>102510</v>
      </c>
      <c r="N107" s="55">
        <v>500000</v>
      </c>
      <c r="O107" s="56">
        <v>3854165</v>
      </c>
      <c r="P107" s="242">
        <v>15.78</v>
      </c>
      <c r="Q107" s="242">
        <v>31.96</v>
      </c>
      <c r="R107" s="242">
        <v>62.03</v>
      </c>
      <c r="S107" s="243">
        <v>92</v>
      </c>
      <c r="T107" s="243">
        <v>12</v>
      </c>
      <c r="U107" s="243">
        <v>9</v>
      </c>
      <c r="V107" s="243">
        <v>88</v>
      </c>
      <c r="W107" s="18">
        <f t="shared" si="44"/>
        <v>101</v>
      </c>
      <c r="X107" s="84">
        <f t="shared" si="45"/>
        <v>7.8136349465357302E-2</v>
      </c>
      <c r="Y107" s="85">
        <f t="shared" si="46"/>
        <v>2.5842446114818516E-3</v>
      </c>
      <c r="Z107" s="86">
        <v>10591</v>
      </c>
      <c r="AA107" s="77">
        <f t="shared" si="41"/>
        <v>0</v>
      </c>
      <c r="AB107" s="77">
        <f t="shared" si="24"/>
        <v>0</v>
      </c>
      <c r="AC107" s="162">
        <f t="shared" si="25"/>
        <v>0</v>
      </c>
      <c r="AD107" s="162">
        <f t="shared" si="42"/>
        <v>0</v>
      </c>
      <c r="AE107" s="162">
        <f t="shared" si="43"/>
        <v>0</v>
      </c>
      <c r="AF107" s="247">
        <f t="shared" si="47"/>
        <v>0.10274929954694484</v>
      </c>
      <c r="AG107" s="247">
        <f t="shared" si="48"/>
        <v>0.20810314407606828</v>
      </c>
      <c r="AH107" s="247">
        <f t="shared" si="49"/>
        <v>0.40389981311134276</v>
      </c>
    </row>
    <row r="108" spans="1:34" s="5" customFormat="1" x14ac:dyDescent="1.25">
      <c r="A108" s="83">
        <v>36</v>
      </c>
      <c r="B108" s="68">
        <v>10596</v>
      </c>
      <c r="C108" s="83">
        <v>36</v>
      </c>
      <c r="D108" s="16">
        <v>102</v>
      </c>
      <c r="E108" s="68" t="s">
        <v>520</v>
      </c>
      <c r="F108" s="10" t="s">
        <v>44</v>
      </c>
      <c r="G108" s="10" t="s">
        <v>230</v>
      </c>
      <c r="H108" s="11" t="s">
        <v>24</v>
      </c>
      <c r="I108" s="12">
        <v>578155.70584399998</v>
      </c>
      <c r="J108" s="12">
        <v>1107623.714834</v>
      </c>
      <c r="K108" s="12" t="s">
        <v>118</v>
      </c>
      <c r="L108" s="194">
        <v>141.86666666666667</v>
      </c>
      <c r="M108" s="54">
        <v>10846</v>
      </c>
      <c r="N108" s="54">
        <v>50000</v>
      </c>
      <c r="O108" s="54">
        <v>102122783</v>
      </c>
      <c r="P108" s="231">
        <v>13.95</v>
      </c>
      <c r="Q108" s="231">
        <v>32.44</v>
      </c>
      <c r="R108" s="231">
        <v>142.15</v>
      </c>
      <c r="S108" s="53">
        <v>423</v>
      </c>
      <c r="T108" s="53">
        <v>66</v>
      </c>
      <c r="U108" s="53">
        <v>5</v>
      </c>
      <c r="V108" s="53">
        <v>34</v>
      </c>
      <c r="W108" s="12">
        <f t="shared" si="44"/>
        <v>428</v>
      </c>
      <c r="X108" s="84">
        <f t="shared" si="45"/>
        <v>1.2047903992434881</v>
      </c>
      <c r="Y108" s="85">
        <f t="shared" si="46"/>
        <v>3.984666699319564E-2</v>
      </c>
      <c r="Z108" s="86">
        <v>10596</v>
      </c>
      <c r="AA108" s="77">
        <f t="shared" si="41"/>
        <v>0</v>
      </c>
      <c r="AB108" s="77">
        <f t="shared" si="24"/>
        <v>0</v>
      </c>
      <c r="AC108" s="162">
        <f t="shared" si="25"/>
        <v>0</v>
      </c>
      <c r="AD108" s="162">
        <f t="shared" si="42"/>
        <v>0</v>
      </c>
      <c r="AE108" s="162">
        <f t="shared" si="43"/>
        <v>0</v>
      </c>
      <c r="AF108" s="247">
        <f t="shared" si="47"/>
        <v>0.25464887984010093</v>
      </c>
      <c r="AG108" s="247">
        <f t="shared" si="48"/>
        <v>0.59217273562816297</v>
      </c>
      <c r="AH108" s="247">
        <f t="shared" si="49"/>
        <v>2.5948629583706344</v>
      </c>
    </row>
    <row r="109" spans="1:34" s="8" customFormat="1" x14ac:dyDescent="1.25">
      <c r="A109" s="241">
        <v>20</v>
      </c>
      <c r="B109" s="68">
        <v>10600</v>
      </c>
      <c r="C109" s="241">
        <v>20</v>
      </c>
      <c r="D109" s="19">
        <v>103</v>
      </c>
      <c r="E109" s="69" t="s">
        <v>521</v>
      </c>
      <c r="F109" s="20" t="s">
        <v>293</v>
      </c>
      <c r="G109" s="20" t="s">
        <v>230</v>
      </c>
      <c r="H109" s="21" t="s">
        <v>24</v>
      </c>
      <c r="I109" s="18">
        <v>1078104.8376800001</v>
      </c>
      <c r="J109" s="18">
        <v>3976119.4716449999</v>
      </c>
      <c r="K109" s="18" t="s">
        <v>119</v>
      </c>
      <c r="L109" s="195">
        <v>141.76666666666665</v>
      </c>
      <c r="M109" s="56">
        <v>52105</v>
      </c>
      <c r="N109" s="55">
        <v>50000</v>
      </c>
      <c r="O109" s="56">
        <v>76309749</v>
      </c>
      <c r="P109" s="242">
        <v>11.99</v>
      </c>
      <c r="Q109" s="242">
        <v>26.11</v>
      </c>
      <c r="R109" s="242">
        <v>128.77000000000001</v>
      </c>
      <c r="S109" s="243">
        <v>1427</v>
      </c>
      <c r="T109" s="243">
        <v>55.000000000000007</v>
      </c>
      <c r="U109" s="243">
        <v>7</v>
      </c>
      <c r="V109" s="243">
        <v>45</v>
      </c>
      <c r="W109" s="18">
        <f t="shared" si="44"/>
        <v>1434</v>
      </c>
      <c r="X109" s="84">
        <f t="shared" si="45"/>
        <v>3.6041049722986811</v>
      </c>
      <c r="Y109" s="85">
        <f t="shared" si="46"/>
        <v>0.11920046070244476</v>
      </c>
      <c r="Z109" s="86">
        <v>10600</v>
      </c>
      <c r="AA109" s="77">
        <f t="shared" si="41"/>
        <v>1</v>
      </c>
      <c r="AB109" s="77">
        <f t="shared" si="24"/>
        <v>0</v>
      </c>
      <c r="AC109" s="162">
        <f t="shared" si="25"/>
        <v>0</v>
      </c>
      <c r="AD109" s="162">
        <f t="shared" si="42"/>
        <v>0</v>
      </c>
      <c r="AE109" s="162">
        <f t="shared" si="43"/>
        <v>0</v>
      </c>
      <c r="AF109" s="247">
        <f t="shared" si="47"/>
        <v>0.78569488396111242</v>
      </c>
      <c r="AG109" s="247">
        <f t="shared" si="48"/>
        <v>1.7109669241221555</v>
      </c>
      <c r="AH109" s="247">
        <f t="shared" si="49"/>
        <v>8.43819267787093</v>
      </c>
    </row>
    <row r="110" spans="1:34" s="5" customFormat="1" x14ac:dyDescent="1.25">
      <c r="A110" s="83">
        <v>25</v>
      </c>
      <c r="B110" s="68">
        <v>10616</v>
      </c>
      <c r="C110" s="83">
        <v>25</v>
      </c>
      <c r="D110" s="16">
        <v>104</v>
      </c>
      <c r="E110" s="68" t="s">
        <v>522</v>
      </c>
      <c r="F110" s="10" t="s">
        <v>399</v>
      </c>
      <c r="G110" s="10" t="s">
        <v>230</v>
      </c>
      <c r="H110" s="11" t="s">
        <v>24</v>
      </c>
      <c r="I110" s="12">
        <v>365279.70959300001</v>
      </c>
      <c r="J110" s="12">
        <v>1808638.7829750001</v>
      </c>
      <c r="K110" s="12" t="s">
        <v>120</v>
      </c>
      <c r="L110" s="194">
        <v>138.93333333333334</v>
      </c>
      <c r="M110" s="54">
        <v>16322</v>
      </c>
      <c r="N110" s="54">
        <v>50000</v>
      </c>
      <c r="O110" s="54">
        <v>110809875</v>
      </c>
      <c r="P110" s="231">
        <v>15.66</v>
      </c>
      <c r="Q110" s="231">
        <v>32.08</v>
      </c>
      <c r="R110" s="231">
        <v>172.12</v>
      </c>
      <c r="S110" s="53">
        <v>1377</v>
      </c>
      <c r="T110" s="53">
        <v>93</v>
      </c>
      <c r="U110" s="53">
        <v>3</v>
      </c>
      <c r="V110" s="53">
        <v>7</v>
      </c>
      <c r="W110" s="12">
        <f t="shared" si="44"/>
        <v>1380</v>
      </c>
      <c r="X110" s="84">
        <f t="shared" si="45"/>
        <v>2.7721077350952927</v>
      </c>
      <c r="Y110" s="85">
        <f t="shared" si="46"/>
        <v>9.1683378170147684E-2</v>
      </c>
      <c r="Z110" s="86">
        <v>10616</v>
      </c>
      <c r="AA110" s="77">
        <f t="shared" si="41"/>
        <v>0</v>
      </c>
      <c r="AB110" s="77">
        <f t="shared" si="24"/>
        <v>0</v>
      </c>
      <c r="AC110" s="162">
        <f t="shared" si="25"/>
        <v>0</v>
      </c>
      <c r="AD110" s="162">
        <f t="shared" si="42"/>
        <v>0</v>
      </c>
      <c r="AE110" s="162">
        <f t="shared" si="43"/>
        <v>0</v>
      </c>
      <c r="AF110" s="247">
        <f t="shared" si="47"/>
        <v>0.4667871734579816</v>
      </c>
      <c r="AG110" s="247">
        <f t="shared" si="48"/>
        <v>0.95622813055760203</v>
      </c>
      <c r="AH110" s="247">
        <f t="shared" si="49"/>
        <v>5.1304858426301276</v>
      </c>
    </row>
    <row r="111" spans="1:34" s="8" customFormat="1" x14ac:dyDescent="1.25">
      <c r="A111" s="241">
        <v>19</v>
      </c>
      <c r="B111" s="68">
        <v>10630</v>
      </c>
      <c r="C111" s="241">
        <v>19</v>
      </c>
      <c r="D111" s="19">
        <v>105</v>
      </c>
      <c r="E111" s="69" t="s">
        <v>523</v>
      </c>
      <c r="F111" s="20" t="s">
        <v>393</v>
      </c>
      <c r="G111" s="20" t="s">
        <v>230</v>
      </c>
      <c r="H111" s="21" t="s">
        <v>24</v>
      </c>
      <c r="I111" s="18">
        <v>41940.626287999999</v>
      </c>
      <c r="J111" s="18">
        <v>177084.527684</v>
      </c>
      <c r="K111" s="18" t="s">
        <v>122</v>
      </c>
      <c r="L111" s="195">
        <v>134.33333333333331</v>
      </c>
      <c r="M111" s="56">
        <v>113426</v>
      </c>
      <c r="N111" s="55">
        <v>500000</v>
      </c>
      <c r="O111" s="56">
        <v>1561234</v>
      </c>
      <c r="P111" s="242">
        <v>20.95</v>
      </c>
      <c r="Q111" s="242">
        <v>43.11</v>
      </c>
      <c r="R111" s="242">
        <v>124.62</v>
      </c>
      <c r="S111" s="243">
        <v>113</v>
      </c>
      <c r="T111" s="243">
        <v>23</v>
      </c>
      <c r="U111" s="243">
        <v>16</v>
      </c>
      <c r="V111" s="243">
        <v>77</v>
      </c>
      <c r="W111" s="18">
        <f t="shared" si="44"/>
        <v>129</v>
      </c>
      <c r="X111" s="84">
        <f t="shared" si="45"/>
        <v>6.7124918333856767E-2</v>
      </c>
      <c r="Y111" s="85">
        <f t="shared" si="46"/>
        <v>2.2200577540077873E-3</v>
      </c>
      <c r="Z111" s="86">
        <v>10630</v>
      </c>
      <c r="AA111" s="77">
        <f t="shared" si="41"/>
        <v>0</v>
      </c>
      <c r="AB111" s="77">
        <f t="shared" si="24"/>
        <v>0</v>
      </c>
      <c r="AC111" s="162">
        <f t="shared" si="25"/>
        <v>0</v>
      </c>
      <c r="AD111" s="162">
        <f t="shared" si="42"/>
        <v>0</v>
      </c>
      <c r="AE111" s="162">
        <f t="shared" si="43"/>
        <v>0</v>
      </c>
      <c r="AF111" s="247">
        <f t="shared" si="47"/>
        <v>6.1142045178013013E-2</v>
      </c>
      <c r="AG111" s="247">
        <f t="shared" si="48"/>
        <v>0.12581544475532894</v>
      </c>
      <c r="AH111" s="247">
        <f t="shared" si="49"/>
        <v>0.36370031838109701</v>
      </c>
    </row>
    <row r="112" spans="1:34" s="5" customFormat="1" x14ac:dyDescent="1.25">
      <c r="A112" s="83">
        <v>27</v>
      </c>
      <c r="B112" s="68">
        <v>10706</v>
      </c>
      <c r="C112" s="83">
        <v>27</v>
      </c>
      <c r="D112" s="16">
        <v>106</v>
      </c>
      <c r="E112" s="68" t="s">
        <v>524</v>
      </c>
      <c r="F112" s="10" t="s">
        <v>351</v>
      </c>
      <c r="G112" s="10" t="s">
        <v>230</v>
      </c>
      <c r="H112" s="11" t="s">
        <v>24</v>
      </c>
      <c r="I112" s="12">
        <v>198813.6925</v>
      </c>
      <c r="J112" s="12">
        <v>2537747.5972640002</v>
      </c>
      <c r="K112" s="12" t="s">
        <v>123</v>
      </c>
      <c r="L112" s="194">
        <v>129.5</v>
      </c>
      <c r="M112" s="54">
        <v>70552</v>
      </c>
      <c r="N112" s="54">
        <v>50000</v>
      </c>
      <c r="O112" s="54">
        <v>35969888</v>
      </c>
      <c r="P112" s="231">
        <v>18.75</v>
      </c>
      <c r="Q112" s="231">
        <v>69.180000000000007</v>
      </c>
      <c r="R112" s="231">
        <v>253.13</v>
      </c>
      <c r="S112" s="53">
        <v>988</v>
      </c>
      <c r="T112" s="53">
        <v>66</v>
      </c>
      <c r="U112" s="53">
        <v>6</v>
      </c>
      <c r="V112" s="53">
        <v>34</v>
      </c>
      <c r="W112" s="12">
        <f t="shared" si="44"/>
        <v>994</v>
      </c>
      <c r="X112" s="84">
        <f t="shared" si="45"/>
        <v>2.7603724080114334</v>
      </c>
      <c r="Y112" s="85">
        <f t="shared" si="46"/>
        <v>9.1295249520832081E-2</v>
      </c>
      <c r="Z112" s="86">
        <v>10706</v>
      </c>
      <c r="AA112" s="77">
        <f t="shared" si="41"/>
        <v>1</v>
      </c>
      <c r="AB112" s="77">
        <f t="shared" si="24"/>
        <v>0</v>
      </c>
      <c r="AC112" s="162">
        <f t="shared" si="25"/>
        <v>0</v>
      </c>
      <c r="AD112" s="162">
        <f t="shared" si="42"/>
        <v>0</v>
      </c>
      <c r="AE112" s="162">
        <f t="shared" si="43"/>
        <v>0</v>
      </c>
      <c r="AF112" s="247">
        <f t="shared" si="47"/>
        <v>0.78419670682142995</v>
      </c>
      <c r="AG112" s="247">
        <f t="shared" si="48"/>
        <v>2.8933721694883481</v>
      </c>
      <c r="AH112" s="247">
        <f t="shared" si="49"/>
        <v>10.586864661211123</v>
      </c>
    </row>
    <row r="113" spans="1:34" s="8" customFormat="1" x14ac:dyDescent="1.25">
      <c r="A113" s="241">
        <v>22</v>
      </c>
      <c r="B113" s="68">
        <v>10719</v>
      </c>
      <c r="C113" s="241">
        <v>22</v>
      </c>
      <c r="D113" s="19">
        <v>107</v>
      </c>
      <c r="E113" s="69" t="s">
        <v>525</v>
      </c>
      <c r="F113" s="20" t="s">
        <v>32</v>
      </c>
      <c r="G113" s="20" t="s">
        <v>230</v>
      </c>
      <c r="H113" s="21" t="s">
        <v>24</v>
      </c>
      <c r="I113" s="18">
        <v>1787160.177076</v>
      </c>
      <c r="J113" s="18">
        <v>5513631.0531500001</v>
      </c>
      <c r="K113" s="18" t="s">
        <v>125</v>
      </c>
      <c r="L113" s="195">
        <v>127.4</v>
      </c>
      <c r="M113" s="56">
        <v>63223</v>
      </c>
      <c r="N113" s="55">
        <v>100000</v>
      </c>
      <c r="O113" s="56">
        <v>87209260</v>
      </c>
      <c r="P113" s="242">
        <v>21.21</v>
      </c>
      <c r="Q113" s="242">
        <v>43.92</v>
      </c>
      <c r="R113" s="242">
        <v>273.52999999999997</v>
      </c>
      <c r="S113" s="243">
        <v>343</v>
      </c>
      <c r="T113" s="243">
        <v>96</v>
      </c>
      <c r="U113" s="243">
        <v>6</v>
      </c>
      <c r="V113" s="243">
        <v>4</v>
      </c>
      <c r="W113" s="18">
        <f t="shared" si="44"/>
        <v>349</v>
      </c>
      <c r="X113" s="84">
        <f t="shared" si="45"/>
        <v>8.723369161752407</v>
      </c>
      <c r="Y113" s="85">
        <f t="shared" si="46"/>
        <v>0.28851257966972804</v>
      </c>
      <c r="Z113" s="86">
        <v>10719</v>
      </c>
      <c r="AA113" s="77">
        <f t="shared" si="41"/>
        <v>0</v>
      </c>
      <c r="AB113" s="77">
        <f t="shared" si="24"/>
        <v>0</v>
      </c>
      <c r="AC113" s="162">
        <f t="shared" si="25"/>
        <v>0</v>
      </c>
      <c r="AD113" s="162">
        <f t="shared" si="42"/>
        <v>0</v>
      </c>
      <c r="AE113" s="162">
        <f t="shared" si="43"/>
        <v>0</v>
      </c>
      <c r="AF113" s="247">
        <f t="shared" si="47"/>
        <v>1.9273193741746721</v>
      </c>
      <c r="AG113" s="247">
        <f t="shared" si="48"/>
        <v>3.9909413915017256</v>
      </c>
      <c r="AH113" s="247">
        <f t="shared" si="49"/>
        <v>24.855241320980575</v>
      </c>
    </row>
    <row r="114" spans="1:34" s="5" customFormat="1" x14ac:dyDescent="1.25">
      <c r="A114" s="83">
        <v>21</v>
      </c>
      <c r="B114" s="68">
        <v>10743</v>
      </c>
      <c r="C114" s="83">
        <v>21</v>
      </c>
      <c r="D114" s="16">
        <v>108</v>
      </c>
      <c r="E114" s="68" t="s">
        <v>526</v>
      </c>
      <c r="F114" s="10" t="s">
        <v>33</v>
      </c>
      <c r="G114" s="10" t="s">
        <v>230</v>
      </c>
      <c r="H114" s="11" t="s">
        <v>24</v>
      </c>
      <c r="I114" s="12">
        <v>307493.60347500001</v>
      </c>
      <c r="J114" s="12">
        <v>1612610.4384890001</v>
      </c>
      <c r="K114" s="12" t="s">
        <v>126</v>
      </c>
      <c r="L114" s="194">
        <v>123.13333333333334</v>
      </c>
      <c r="M114" s="54">
        <v>37562</v>
      </c>
      <c r="N114" s="54">
        <v>100000</v>
      </c>
      <c r="O114" s="54">
        <v>42931964</v>
      </c>
      <c r="P114" s="231">
        <v>10.57</v>
      </c>
      <c r="Q114" s="231">
        <v>31.73</v>
      </c>
      <c r="R114" s="231">
        <v>159.41999999999999</v>
      </c>
      <c r="S114" s="53">
        <v>698</v>
      </c>
      <c r="T114" s="53">
        <v>79</v>
      </c>
      <c r="U114" s="53">
        <v>7</v>
      </c>
      <c r="V114" s="53">
        <v>21</v>
      </c>
      <c r="W114" s="12">
        <f t="shared" si="44"/>
        <v>705</v>
      </c>
      <c r="X114" s="84">
        <f t="shared" si="45"/>
        <v>2.0995773298048341</v>
      </c>
      <c r="Y114" s="85">
        <f t="shared" si="46"/>
        <v>6.9440426102107572E-2</v>
      </c>
      <c r="Z114" s="86">
        <v>10743</v>
      </c>
      <c r="AA114" s="77">
        <f t="shared" si="41"/>
        <v>0</v>
      </c>
      <c r="AB114" s="77">
        <f t="shared" si="24"/>
        <v>0</v>
      </c>
      <c r="AC114" s="162">
        <f t="shared" si="25"/>
        <v>0</v>
      </c>
      <c r="AD114" s="162">
        <f t="shared" si="42"/>
        <v>0</v>
      </c>
      <c r="AE114" s="162">
        <f t="shared" si="43"/>
        <v>0</v>
      </c>
      <c r="AF114" s="247">
        <f t="shared" si="47"/>
        <v>0.28091813134224175</v>
      </c>
      <c r="AG114" s="247">
        <f t="shared" si="48"/>
        <v>0.84328593259123275</v>
      </c>
      <c r="AH114" s="247">
        <f t="shared" si="49"/>
        <v>4.2368938976897041</v>
      </c>
    </row>
    <row r="115" spans="1:34" s="8" customFormat="1" x14ac:dyDescent="1.25">
      <c r="A115" s="241">
        <v>60</v>
      </c>
      <c r="B115" s="68">
        <v>10753</v>
      </c>
      <c r="C115" s="241">
        <v>60</v>
      </c>
      <c r="D115" s="19">
        <v>109</v>
      </c>
      <c r="E115" s="69" t="s">
        <v>527</v>
      </c>
      <c r="F115" s="20" t="s">
        <v>353</v>
      </c>
      <c r="G115" s="20" t="s">
        <v>230</v>
      </c>
      <c r="H115" s="21" t="s">
        <v>24</v>
      </c>
      <c r="I115" s="18">
        <v>121511.610288</v>
      </c>
      <c r="J115" s="18">
        <v>223947.56638599999</v>
      </c>
      <c r="K115" s="18" t="s">
        <v>127</v>
      </c>
      <c r="L115" s="195">
        <v>120.26666666666667</v>
      </c>
      <c r="M115" s="56">
        <v>21097</v>
      </c>
      <c r="N115" s="55">
        <v>100000</v>
      </c>
      <c r="O115" s="56">
        <v>10615138</v>
      </c>
      <c r="P115" s="242">
        <v>16.36</v>
      </c>
      <c r="Q115" s="242">
        <v>108.38</v>
      </c>
      <c r="R115" s="242">
        <v>266.88</v>
      </c>
      <c r="S115" s="243">
        <v>117</v>
      </c>
      <c r="T115" s="243">
        <v>51</v>
      </c>
      <c r="U115" s="243">
        <v>6</v>
      </c>
      <c r="V115" s="243">
        <v>49</v>
      </c>
      <c r="W115" s="18">
        <f t="shared" si="44"/>
        <v>123</v>
      </c>
      <c r="X115" s="84">
        <f t="shared" si="45"/>
        <v>0.18823129942464101</v>
      </c>
      <c r="Y115" s="85">
        <f t="shared" si="46"/>
        <v>6.2254728379142234E-3</v>
      </c>
      <c r="Z115" s="86">
        <v>10753</v>
      </c>
      <c r="AA115" s="77">
        <f t="shared" si="41"/>
        <v>0</v>
      </c>
      <c r="AB115" s="77">
        <f t="shared" si="24"/>
        <v>0</v>
      </c>
      <c r="AC115" s="162">
        <f t="shared" si="25"/>
        <v>0</v>
      </c>
      <c r="AD115" s="162">
        <f t="shared" si="42"/>
        <v>0</v>
      </c>
      <c r="AE115" s="162">
        <f t="shared" si="43"/>
        <v>0</v>
      </c>
      <c r="AF115" s="247">
        <f t="shared" si="47"/>
        <v>6.0381648207590718E-2</v>
      </c>
      <c r="AG115" s="247">
        <f t="shared" si="48"/>
        <v>0.40000996532632532</v>
      </c>
      <c r="AH115" s="247">
        <f t="shared" si="49"/>
        <v>0.98500331745976843</v>
      </c>
    </row>
    <row r="116" spans="1:34" s="5" customFormat="1" x14ac:dyDescent="1.25">
      <c r="A116" s="83">
        <v>45</v>
      </c>
      <c r="B116" s="68">
        <v>10782</v>
      </c>
      <c r="C116" s="83">
        <v>45</v>
      </c>
      <c r="D116" s="16">
        <v>110</v>
      </c>
      <c r="E116" s="68" t="s">
        <v>528</v>
      </c>
      <c r="F116" s="10" t="s">
        <v>18</v>
      </c>
      <c r="G116" s="10" t="s">
        <v>230</v>
      </c>
      <c r="H116" s="11" t="s">
        <v>24</v>
      </c>
      <c r="I116" s="12">
        <v>184236.736038</v>
      </c>
      <c r="J116" s="12">
        <v>381254.09942400001</v>
      </c>
      <c r="K116" s="12" t="s">
        <v>128</v>
      </c>
      <c r="L116" s="194">
        <v>119.66666666666667</v>
      </c>
      <c r="M116" s="54">
        <v>26976</v>
      </c>
      <c r="N116" s="54">
        <v>50000</v>
      </c>
      <c r="O116" s="54">
        <v>14133084</v>
      </c>
      <c r="P116" s="231">
        <v>14.15</v>
      </c>
      <c r="Q116" s="231">
        <v>26.23</v>
      </c>
      <c r="R116" s="231">
        <v>131.33000000000001</v>
      </c>
      <c r="S116" s="53">
        <v>95</v>
      </c>
      <c r="T116" s="53">
        <v>3</v>
      </c>
      <c r="U116" s="53">
        <v>12</v>
      </c>
      <c r="V116" s="53">
        <v>97</v>
      </c>
      <c r="W116" s="12">
        <f t="shared" si="44"/>
        <v>107</v>
      </c>
      <c r="X116" s="84">
        <f t="shared" si="45"/>
        <v>1.884998867832597E-2</v>
      </c>
      <c r="Y116" s="85">
        <f t="shared" si="46"/>
        <v>6.2343559689917796E-4</v>
      </c>
      <c r="Z116" s="86">
        <v>10782</v>
      </c>
      <c r="AA116" s="77">
        <f t="shared" si="41"/>
        <v>0</v>
      </c>
      <c r="AB116" s="77">
        <f t="shared" si="24"/>
        <v>0</v>
      </c>
      <c r="AC116" s="162">
        <f t="shared" si="25"/>
        <v>0</v>
      </c>
      <c r="AD116" s="162">
        <f t="shared" si="42"/>
        <v>0</v>
      </c>
      <c r="AE116" s="162">
        <f t="shared" si="43"/>
        <v>0</v>
      </c>
      <c r="AF116" s="247">
        <f t="shared" si="47"/>
        <v>8.8909113266104151E-2</v>
      </c>
      <c r="AG116" s="247">
        <f t="shared" si="48"/>
        <v>0.16481173434416338</v>
      </c>
      <c r="AH116" s="247">
        <f t="shared" si="49"/>
        <v>0.82518967104151653</v>
      </c>
    </row>
    <row r="117" spans="1:34" s="8" customFormat="1" x14ac:dyDescent="1.25">
      <c r="A117" s="241">
        <v>33</v>
      </c>
      <c r="B117" s="68">
        <v>10764</v>
      </c>
      <c r="C117" s="241">
        <v>33</v>
      </c>
      <c r="D117" s="19">
        <v>111</v>
      </c>
      <c r="E117" s="69" t="s">
        <v>529</v>
      </c>
      <c r="F117" s="20" t="s">
        <v>216</v>
      </c>
      <c r="G117" s="20" t="s">
        <v>230</v>
      </c>
      <c r="H117" s="21" t="s">
        <v>24</v>
      </c>
      <c r="I117" s="18">
        <v>265166.26877000002</v>
      </c>
      <c r="J117" s="18">
        <v>437991.24959999998</v>
      </c>
      <c r="K117" s="18" t="s">
        <v>100</v>
      </c>
      <c r="L117" s="195">
        <v>119.4</v>
      </c>
      <c r="M117" s="56">
        <v>33612</v>
      </c>
      <c r="N117" s="55">
        <v>100000</v>
      </c>
      <c r="O117" s="56">
        <v>13030800</v>
      </c>
      <c r="P117" s="242">
        <v>12.09</v>
      </c>
      <c r="Q117" s="242">
        <v>31.12</v>
      </c>
      <c r="R117" s="242">
        <v>132.22999999999999</v>
      </c>
      <c r="S117" s="243">
        <v>107</v>
      </c>
      <c r="T117" s="243">
        <v>1</v>
      </c>
      <c r="U117" s="243">
        <v>6</v>
      </c>
      <c r="V117" s="243">
        <v>99</v>
      </c>
      <c r="W117" s="18">
        <f t="shared" si="44"/>
        <v>113</v>
      </c>
      <c r="X117" s="84">
        <f t="shared" si="45"/>
        <v>7.2183967845759842E-3</v>
      </c>
      <c r="Y117" s="85">
        <f t="shared" si="46"/>
        <v>2.3873783612515621E-4</v>
      </c>
      <c r="Z117" s="86">
        <v>10764</v>
      </c>
      <c r="AA117" s="77">
        <f t="shared" si="41"/>
        <v>0</v>
      </c>
      <c r="AB117" s="77">
        <f t="shared" si="24"/>
        <v>0</v>
      </c>
      <c r="AC117" s="162">
        <f t="shared" si="25"/>
        <v>0</v>
      </c>
      <c r="AD117" s="162">
        <f t="shared" si="42"/>
        <v>0</v>
      </c>
      <c r="AE117" s="162">
        <f t="shared" si="43"/>
        <v>0</v>
      </c>
      <c r="AF117" s="247">
        <f t="shared" si="47"/>
        <v>8.727041712552365E-2</v>
      </c>
      <c r="AG117" s="247">
        <f t="shared" si="48"/>
        <v>0.22463650793600465</v>
      </c>
      <c r="AH117" s="247">
        <f t="shared" si="49"/>
        <v>0.95448860682448233</v>
      </c>
    </row>
    <row r="118" spans="1:34" s="5" customFormat="1" x14ac:dyDescent="1.25">
      <c r="A118" s="83">
        <v>49</v>
      </c>
      <c r="B118" s="68">
        <v>10771</v>
      </c>
      <c r="C118" s="83">
        <v>49</v>
      </c>
      <c r="D118" s="16">
        <v>112</v>
      </c>
      <c r="E118" s="68" t="s">
        <v>530</v>
      </c>
      <c r="F118" s="10" t="s">
        <v>35</v>
      </c>
      <c r="G118" s="10" t="s">
        <v>230</v>
      </c>
      <c r="H118" s="11" t="s">
        <v>24</v>
      </c>
      <c r="I118" s="12">
        <v>189398.97521800001</v>
      </c>
      <c r="J118" s="12">
        <v>352588.94536700001</v>
      </c>
      <c r="K118" s="12" t="s">
        <v>76</v>
      </c>
      <c r="L118" s="194">
        <v>119.33333333333333</v>
      </c>
      <c r="M118" s="54">
        <v>15258</v>
      </c>
      <c r="N118" s="54">
        <v>50000</v>
      </c>
      <c r="O118" s="54">
        <v>23108464</v>
      </c>
      <c r="P118" s="231">
        <v>9.24</v>
      </c>
      <c r="Q118" s="231">
        <v>22.93</v>
      </c>
      <c r="R118" s="231">
        <v>100.43</v>
      </c>
      <c r="S118" s="53">
        <v>112</v>
      </c>
      <c r="T118" s="53">
        <v>18</v>
      </c>
      <c r="U118" s="53">
        <v>3</v>
      </c>
      <c r="V118" s="53">
        <v>82</v>
      </c>
      <c r="W118" s="12">
        <f t="shared" si="44"/>
        <v>115</v>
      </c>
      <c r="X118" s="84">
        <f t="shared" si="45"/>
        <v>0.10459634618977882</v>
      </c>
      <c r="Y118" s="85">
        <f t="shared" si="46"/>
        <v>3.459370009875725E-3</v>
      </c>
      <c r="Z118" s="86">
        <v>10771</v>
      </c>
      <c r="AA118" s="77">
        <f t="shared" si="41"/>
        <v>0</v>
      </c>
      <c r="AB118" s="77">
        <f t="shared" si="24"/>
        <v>0</v>
      </c>
      <c r="AC118" s="162">
        <f t="shared" si="25"/>
        <v>0</v>
      </c>
      <c r="AD118" s="162">
        <f t="shared" si="42"/>
        <v>0</v>
      </c>
      <c r="AE118" s="162">
        <f t="shared" si="43"/>
        <v>0</v>
      </c>
      <c r="AF118" s="247">
        <f t="shared" si="47"/>
        <v>5.3692791044086467E-2</v>
      </c>
      <c r="AG118" s="247">
        <f t="shared" si="48"/>
        <v>0.13324412322953491</v>
      </c>
      <c r="AH118" s="247">
        <f t="shared" si="49"/>
        <v>0.58358950265774934</v>
      </c>
    </row>
    <row r="119" spans="1:34" s="8" customFormat="1" x14ac:dyDescent="1.25">
      <c r="A119" s="241">
        <v>51</v>
      </c>
      <c r="B119" s="68">
        <v>10781</v>
      </c>
      <c r="C119" s="241">
        <v>51</v>
      </c>
      <c r="D119" s="19">
        <v>113</v>
      </c>
      <c r="E119" s="69" t="s">
        <v>531</v>
      </c>
      <c r="F119" s="20" t="s">
        <v>37</v>
      </c>
      <c r="G119" s="20" t="s">
        <v>230</v>
      </c>
      <c r="H119" s="21" t="s">
        <v>24</v>
      </c>
      <c r="I119" s="18">
        <v>201594.75006200001</v>
      </c>
      <c r="J119" s="18">
        <v>957779.8848</v>
      </c>
      <c r="K119" s="18" t="s">
        <v>130</v>
      </c>
      <c r="L119" s="195">
        <v>115.6</v>
      </c>
      <c r="M119" s="56">
        <v>42618</v>
      </c>
      <c r="N119" s="55">
        <v>200000</v>
      </c>
      <c r="O119" s="56">
        <v>22473600</v>
      </c>
      <c r="P119" s="242">
        <v>18.28</v>
      </c>
      <c r="Q119" s="242">
        <v>46.77</v>
      </c>
      <c r="R119" s="242">
        <v>222.2</v>
      </c>
      <c r="S119" s="243">
        <v>392</v>
      </c>
      <c r="T119" s="243">
        <v>50</v>
      </c>
      <c r="U119" s="243">
        <v>3</v>
      </c>
      <c r="V119" s="243">
        <v>50</v>
      </c>
      <c r="W119" s="18">
        <f t="shared" si="44"/>
        <v>395</v>
      </c>
      <c r="X119" s="84">
        <f t="shared" si="45"/>
        <v>0.78924353478360876</v>
      </c>
      <c r="Y119" s="85">
        <f t="shared" si="46"/>
        <v>2.6103066829551727E-2</v>
      </c>
      <c r="Z119" s="86">
        <v>10781</v>
      </c>
      <c r="AA119" s="77">
        <f t="shared" si="41"/>
        <v>0</v>
      </c>
      <c r="AB119" s="77">
        <f t="shared" si="24"/>
        <v>0</v>
      </c>
      <c r="AC119" s="162">
        <f t="shared" si="25"/>
        <v>0</v>
      </c>
      <c r="AD119" s="162">
        <f t="shared" si="42"/>
        <v>0</v>
      </c>
      <c r="AE119" s="162">
        <f t="shared" si="43"/>
        <v>0</v>
      </c>
      <c r="AF119" s="247">
        <f t="shared" si="47"/>
        <v>0.2885474363168874</v>
      </c>
      <c r="AG119" s="247">
        <f t="shared" si="48"/>
        <v>0.73825840243658769</v>
      </c>
      <c r="AH119" s="247">
        <f t="shared" si="49"/>
        <v>3.5073982685783571</v>
      </c>
    </row>
    <row r="120" spans="1:34" s="5" customFormat="1" x14ac:dyDescent="1.25">
      <c r="A120" s="83">
        <v>43</v>
      </c>
      <c r="B120" s="68">
        <v>10789</v>
      </c>
      <c r="C120" s="83">
        <v>43</v>
      </c>
      <c r="D120" s="16">
        <v>114</v>
      </c>
      <c r="E120" s="68" t="s">
        <v>532</v>
      </c>
      <c r="F120" s="10" t="s">
        <v>154</v>
      </c>
      <c r="G120" s="10" t="s">
        <v>230</v>
      </c>
      <c r="H120" s="11" t="s">
        <v>24</v>
      </c>
      <c r="I120" s="12">
        <v>542000.91599999997</v>
      </c>
      <c r="J120" s="12">
        <v>1072991.381847</v>
      </c>
      <c r="K120" s="12" t="s">
        <v>132</v>
      </c>
      <c r="L120" s="194">
        <v>114.3</v>
      </c>
      <c r="M120" s="54">
        <v>37331</v>
      </c>
      <c r="N120" s="54">
        <v>200000</v>
      </c>
      <c r="O120" s="54">
        <v>28742637</v>
      </c>
      <c r="P120" s="231">
        <v>11.59</v>
      </c>
      <c r="Q120" s="231">
        <v>30.97</v>
      </c>
      <c r="R120" s="231">
        <v>137.41999999999999</v>
      </c>
      <c r="S120" s="53">
        <v>191</v>
      </c>
      <c r="T120" s="53">
        <v>68</v>
      </c>
      <c r="U120" s="53">
        <v>6</v>
      </c>
      <c r="V120" s="53">
        <v>32</v>
      </c>
      <c r="W120" s="12">
        <f t="shared" si="44"/>
        <v>197</v>
      </c>
      <c r="X120" s="84">
        <f t="shared" si="45"/>
        <v>1.2024872032076888</v>
      </c>
      <c r="Y120" s="85">
        <f t="shared" si="46"/>
        <v>3.9770492178459252E-2</v>
      </c>
      <c r="Z120" s="86">
        <v>10789</v>
      </c>
      <c r="AA120" s="77">
        <f t="shared" si="41"/>
        <v>0</v>
      </c>
      <c r="AB120" s="77">
        <f t="shared" si="24"/>
        <v>0</v>
      </c>
      <c r="AC120" s="162">
        <f t="shared" si="25"/>
        <v>0</v>
      </c>
      <c r="AD120" s="162">
        <f t="shared" si="42"/>
        <v>0</v>
      </c>
      <c r="AE120" s="162">
        <f t="shared" si="43"/>
        <v>0</v>
      </c>
      <c r="AF120" s="247">
        <f t="shared" si="47"/>
        <v>0.20495333360554574</v>
      </c>
      <c r="AG120" s="247">
        <f t="shared" si="48"/>
        <v>0.54766218651973697</v>
      </c>
      <c r="AH120" s="247">
        <f t="shared" si="49"/>
        <v>2.4300851686000082</v>
      </c>
    </row>
    <row r="121" spans="1:34" s="8" customFormat="1" x14ac:dyDescent="1.25">
      <c r="A121" s="241">
        <v>54</v>
      </c>
      <c r="B121" s="68">
        <v>10787</v>
      </c>
      <c r="C121" s="241">
        <v>54</v>
      </c>
      <c r="D121" s="19">
        <v>115</v>
      </c>
      <c r="E121" s="69" t="s">
        <v>533</v>
      </c>
      <c r="F121" s="20" t="s">
        <v>297</v>
      </c>
      <c r="G121" s="20" t="s">
        <v>230</v>
      </c>
      <c r="H121" s="21" t="s">
        <v>24</v>
      </c>
      <c r="I121" s="18">
        <v>168566.09376799999</v>
      </c>
      <c r="J121" s="18">
        <v>441059.04090999998</v>
      </c>
      <c r="K121" s="18" t="s">
        <v>133</v>
      </c>
      <c r="L121" s="195">
        <v>112.36666666666666</v>
      </c>
      <c r="M121" s="56">
        <v>18730</v>
      </c>
      <c r="N121" s="55">
        <v>50000</v>
      </c>
      <c r="O121" s="56">
        <v>23548267</v>
      </c>
      <c r="P121" s="242">
        <v>16.47</v>
      </c>
      <c r="Q121" s="242">
        <v>47.51</v>
      </c>
      <c r="R121" s="242">
        <v>178.38</v>
      </c>
      <c r="S121" s="243">
        <v>153</v>
      </c>
      <c r="T121" s="243">
        <v>18</v>
      </c>
      <c r="U121" s="243">
        <v>7</v>
      </c>
      <c r="V121" s="243">
        <v>82</v>
      </c>
      <c r="W121" s="18">
        <f t="shared" si="44"/>
        <v>160</v>
      </c>
      <c r="X121" s="84">
        <f t="shared" si="45"/>
        <v>0.13084120968436902</v>
      </c>
      <c r="Y121" s="85">
        <f t="shared" si="46"/>
        <v>4.3273801937280133E-3</v>
      </c>
      <c r="Z121" s="86">
        <v>10787</v>
      </c>
      <c r="AA121" s="77">
        <f t="shared" si="41"/>
        <v>0</v>
      </c>
      <c r="AB121" s="77">
        <f t="shared" si="24"/>
        <v>0</v>
      </c>
      <c r="AC121" s="162">
        <f t="shared" si="25"/>
        <v>0</v>
      </c>
      <c r="AD121" s="162">
        <f t="shared" si="42"/>
        <v>0</v>
      </c>
      <c r="AE121" s="162">
        <f t="shared" si="43"/>
        <v>0</v>
      </c>
      <c r="AF121" s="247">
        <f t="shared" si="47"/>
        <v>0.11971970686119765</v>
      </c>
      <c r="AG121" s="247">
        <f t="shared" si="48"/>
        <v>0.34534810400579846</v>
      </c>
      <c r="AH121" s="247">
        <f t="shared" si="49"/>
        <v>1.296636387972097</v>
      </c>
    </row>
    <row r="122" spans="1:34" s="5" customFormat="1" x14ac:dyDescent="1.25">
      <c r="A122" s="83">
        <v>46</v>
      </c>
      <c r="B122" s="68">
        <v>10801</v>
      </c>
      <c r="C122" s="83">
        <v>46</v>
      </c>
      <c r="D122" s="16">
        <v>116</v>
      </c>
      <c r="E122" s="68" t="s">
        <v>534</v>
      </c>
      <c r="F122" s="10" t="s">
        <v>38</v>
      </c>
      <c r="G122" s="10" t="s">
        <v>230</v>
      </c>
      <c r="H122" s="11" t="s">
        <v>24</v>
      </c>
      <c r="I122" s="12">
        <v>118367.47749</v>
      </c>
      <c r="J122" s="12">
        <v>216035.954658</v>
      </c>
      <c r="K122" s="12" t="s">
        <v>134</v>
      </c>
      <c r="L122" s="194">
        <v>110.73333333333333</v>
      </c>
      <c r="M122" s="54">
        <v>11692</v>
      </c>
      <c r="N122" s="54">
        <v>100000</v>
      </c>
      <c r="O122" s="54">
        <v>18477245</v>
      </c>
      <c r="P122" s="231">
        <v>16.48</v>
      </c>
      <c r="Q122" s="231">
        <v>28.94</v>
      </c>
      <c r="R122" s="231">
        <v>101.06</v>
      </c>
      <c r="S122" s="53">
        <v>172</v>
      </c>
      <c r="T122" s="53">
        <v>26</v>
      </c>
      <c r="U122" s="53">
        <v>5</v>
      </c>
      <c r="V122" s="53">
        <v>74</v>
      </c>
      <c r="W122" s="12">
        <f t="shared" si="44"/>
        <v>177</v>
      </c>
      <c r="X122" s="84">
        <f t="shared" si="45"/>
        <v>9.2570945855396089E-2</v>
      </c>
      <c r="Y122" s="85">
        <f t="shared" si="46"/>
        <v>3.0616476152709091E-3</v>
      </c>
      <c r="Z122" s="86">
        <v>10801</v>
      </c>
      <c r="AA122" s="77">
        <f t="shared" si="41"/>
        <v>0</v>
      </c>
      <c r="AB122" s="77">
        <f t="shared" si="24"/>
        <v>0</v>
      </c>
      <c r="AC122" s="162">
        <f t="shared" si="25"/>
        <v>0</v>
      </c>
      <c r="AD122" s="162">
        <f t="shared" si="42"/>
        <v>0</v>
      </c>
      <c r="AE122" s="162">
        <f t="shared" si="43"/>
        <v>0</v>
      </c>
      <c r="AF122" s="247">
        <f t="shared" si="47"/>
        <v>5.8675737988343364E-2</v>
      </c>
      <c r="AG122" s="247">
        <f t="shared" si="48"/>
        <v>0.10303858357904472</v>
      </c>
      <c r="AH122" s="247">
        <f t="shared" si="49"/>
        <v>0.35981614569793569</v>
      </c>
    </row>
    <row r="123" spans="1:34" s="8" customFormat="1" x14ac:dyDescent="1.25">
      <c r="A123" s="241">
        <v>61</v>
      </c>
      <c r="B123" s="68">
        <v>10825</v>
      </c>
      <c r="C123" s="241">
        <v>61</v>
      </c>
      <c r="D123" s="19">
        <v>117</v>
      </c>
      <c r="E123" s="69" t="s">
        <v>535</v>
      </c>
      <c r="F123" s="20" t="s">
        <v>72</v>
      </c>
      <c r="G123" s="20" t="s">
        <v>230</v>
      </c>
      <c r="H123" s="21" t="s">
        <v>24</v>
      </c>
      <c r="I123" s="18">
        <v>84902.890612999996</v>
      </c>
      <c r="J123" s="18">
        <v>123899.966063</v>
      </c>
      <c r="K123" s="18" t="s">
        <v>135</v>
      </c>
      <c r="L123" s="195">
        <v>108.66666666666667</v>
      </c>
      <c r="M123" s="56">
        <v>5391</v>
      </c>
      <c r="N123" s="55">
        <v>150000</v>
      </c>
      <c r="O123" s="56">
        <v>22982742</v>
      </c>
      <c r="P123" s="242">
        <v>13.13</v>
      </c>
      <c r="Q123" s="242">
        <v>26.51</v>
      </c>
      <c r="R123" s="242">
        <v>122.59</v>
      </c>
      <c r="S123" s="243">
        <v>52</v>
      </c>
      <c r="T123" s="243">
        <v>28</v>
      </c>
      <c r="U123" s="243">
        <v>5</v>
      </c>
      <c r="V123" s="243">
        <v>72</v>
      </c>
      <c r="W123" s="18">
        <f t="shared" si="44"/>
        <v>57</v>
      </c>
      <c r="X123" s="84">
        <f t="shared" si="45"/>
        <v>5.7174784402063812E-2</v>
      </c>
      <c r="Y123" s="85">
        <f t="shared" si="46"/>
        <v>1.8909717374136908E-3</v>
      </c>
      <c r="Z123" s="86">
        <v>10825</v>
      </c>
      <c r="AA123" s="77">
        <f t="shared" si="41"/>
        <v>0</v>
      </c>
      <c r="AB123" s="77">
        <f t="shared" si="24"/>
        <v>0</v>
      </c>
      <c r="AC123" s="162">
        <f t="shared" si="25"/>
        <v>0</v>
      </c>
      <c r="AD123" s="162">
        <f t="shared" si="42"/>
        <v>0</v>
      </c>
      <c r="AE123" s="162">
        <f t="shared" si="43"/>
        <v>0</v>
      </c>
      <c r="AF123" s="247">
        <f t="shared" si="47"/>
        <v>2.6810889971396353E-2</v>
      </c>
      <c r="AG123" s="247">
        <f t="shared" si="48"/>
        <v>5.413226908923971E-2</v>
      </c>
      <c r="AH123" s="247">
        <f t="shared" si="49"/>
        <v>0.25032345785175009</v>
      </c>
    </row>
    <row r="124" spans="1:34" s="5" customFormat="1" x14ac:dyDescent="1.25">
      <c r="A124" s="83">
        <v>38</v>
      </c>
      <c r="B124" s="68">
        <v>10830</v>
      </c>
      <c r="C124" s="83">
        <v>38</v>
      </c>
      <c r="D124" s="16">
        <v>118</v>
      </c>
      <c r="E124" s="68" t="s">
        <v>536</v>
      </c>
      <c r="F124" s="10" t="s">
        <v>399</v>
      </c>
      <c r="G124" s="10" t="s">
        <v>230</v>
      </c>
      <c r="H124" s="11" t="s">
        <v>24</v>
      </c>
      <c r="I124" s="12">
        <v>149992.75738200001</v>
      </c>
      <c r="J124" s="12">
        <v>332764.29272299999</v>
      </c>
      <c r="K124" s="12" t="s">
        <v>136</v>
      </c>
      <c r="L124" s="194">
        <v>107.83333333333333</v>
      </c>
      <c r="M124" s="54">
        <v>13612</v>
      </c>
      <c r="N124" s="54">
        <v>100000</v>
      </c>
      <c r="O124" s="54">
        <v>24446392</v>
      </c>
      <c r="P124" s="231">
        <v>13.54</v>
      </c>
      <c r="Q124" s="231">
        <v>27.06</v>
      </c>
      <c r="R124" s="231">
        <v>146.9</v>
      </c>
      <c r="S124" s="53">
        <v>284</v>
      </c>
      <c r="T124" s="53">
        <v>86</v>
      </c>
      <c r="U124" s="53">
        <v>4</v>
      </c>
      <c r="V124" s="53">
        <v>14</v>
      </c>
      <c r="W124" s="12">
        <f t="shared" si="44"/>
        <v>288</v>
      </c>
      <c r="X124" s="84">
        <f t="shared" si="45"/>
        <v>0.47163984312793639</v>
      </c>
      <c r="Y124" s="85">
        <f t="shared" si="46"/>
        <v>1.5598792770628471E-2</v>
      </c>
      <c r="Z124" s="86">
        <v>10830</v>
      </c>
      <c r="AA124" s="77">
        <f t="shared" si="41"/>
        <v>0</v>
      </c>
      <c r="AB124" s="77">
        <f t="shared" si="24"/>
        <v>0</v>
      </c>
      <c r="AC124" s="162">
        <f t="shared" si="25"/>
        <v>0</v>
      </c>
      <c r="AD124" s="162">
        <f t="shared" si="42"/>
        <v>0</v>
      </c>
      <c r="AE124" s="162">
        <f t="shared" si="43"/>
        <v>0</v>
      </c>
      <c r="AF124" s="247">
        <f t="shared" si="47"/>
        <v>7.425585437153788E-2</v>
      </c>
      <c r="AG124" s="247">
        <f t="shared" si="48"/>
        <v>0.1484020250586274</v>
      </c>
      <c r="AH124" s="247">
        <f t="shared" si="49"/>
        <v>0.80562666227318425</v>
      </c>
    </row>
    <row r="125" spans="1:34" s="8" customFormat="1" x14ac:dyDescent="1.25">
      <c r="A125" s="241">
        <v>18</v>
      </c>
      <c r="B125" s="68">
        <v>10835</v>
      </c>
      <c r="C125" s="241">
        <v>18</v>
      </c>
      <c r="D125" s="19">
        <v>119</v>
      </c>
      <c r="E125" s="69" t="s">
        <v>537</v>
      </c>
      <c r="F125" s="20" t="s">
        <v>15</v>
      </c>
      <c r="G125" s="20" t="s">
        <v>230</v>
      </c>
      <c r="H125" s="21"/>
      <c r="I125" s="18">
        <v>172337.00752399999</v>
      </c>
      <c r="J125" s="18">
        <v>343510.35384599998</v>
      </c>
      <c r="K125" s="18" t="s">
        <v>116</v>
      </c>
      <c r="L125" s="195">
        <v>107.23333333333333</v>
      </c>
      <c r="M125" s="56">
        <v>34546</v>
      </c>
      <c r="N125" s="55">
        <v>500000</v>
      </c>
      <c r="O125" s="56">
        <v>9943563</v>
      </c>
      <c r="P125" s="242">
        <v>16.89</v>
      </c>
      <c r="Q125" s="242">
        <v>27.37</v>
      </c>
      <c r="R125" s="242">
        <v>110.27</v>
      </c>
      <c r="S125" s="243">
        <v>16</v>
      </c>
      <c r="T125" s="243">
        <v>5</v>
      </c>
      <c r="U125" s="243">
        <v>4</v>
      </c>
      <c r="V125" s="243">
        <v>95</v>
      </c>
      <c r="W125" s="18">
        <f t="shared" si="44"/>
        <v>20</v>
      </c>
      <c r="X125" s="84">
        <f t="shared" si="45"/>
        <v>2.8306433472529872E-2</v>
      </c>
      <c r="Y125" s="85">
        <f t="shared" si="46"/>
        <v>9.3619357280169712E-4</v>
      </c>
      <c r="Z125" s="86">
        <v>10835</v>
      </c>
      <c r="AA125" s="77">
        <f t="shared" si="41"/>
        <v>0</v>
      </c>
      <c r="AB125" s="77">
        <f t="shared" si="24"/>
        <v>0</v>
      </c>
      <c r="AC125" s="162">
        <f t="shared" si="25"/>
        <v>0</v>
      </c>
      <c r="AD125" s="162">
        <f t="shared" si="42"/>
        <v>0</v>
      </c>
      <c r="AE125" s="162">
        <f t="shared" si="43"/>
        <v>0</v>
      </c>
      <c r="AF125" s="247">
        <f t="shared" si="47"/>
        <v>9.5619132270205909E-2</v>
      </c>
      <c r="AG125" s="247">
        <f t="shared" si="48"/>
        <v>0.15494941682862851</v>
      </c>
      <c r="AH125" s="247">
        <f t="shared" si="49"/>
        <v>0.62427008380317373</v>
      </c>
    </row>
    <row r="126" spans="1:34" s="5" customFormat="1" x14ac:dyDescent="1.25">
      <c r="A126" s="83">
        <v>4</v>
      </c>
      <c r="B126" s="68">
        <v>10843</v>
      </c>
      <c r="C126" s="83">
        <v>4</v>
      </c>
      <c r="D126" s="16">
        <v>120</v>
      </c>
      <c r="E126" s="68" t="s">
        <v>538</v>
      </c>
      <c r="F126" s="10" t="s">
        <v>19</v>
      </c>
      <c r="G126" s="10" t="s">
        <v>230</v>
      </c>
      <c r="H126" s="11" t="s">
        <v>24</v>
      </c>
      <c r="I126" s="12">
        <v>220403.650876</v>
      </c>
      <c r="J126" s="12">
        <v>507760.78063699999</v>
      </c>
      <c r="K126" s="12" t="s">
        <v>137</v>
      </c>
      <c r="L126" s="194">
        <v>106.13333333333334</v>
      </c>
      <c r="M126" s="54">
        <v>55430</v>
      </c>
      <c r="N126" s="54">
        <v>100000</v>
      </c>
      <c r="O126" s="54">
        <v>9160396</v>
      </c>
      <c r="P126" s="231">
        <v>14.13</v>
      </c>
      <c r="Q126" s="231">
        <v>36.14</v>
      </c>
      <c r="R126" s="231">
        <v>171.65</v>
      </c>
      <c r="S126" s="53">
        <v>338</v>
      </c>
      <c r="T126" s="53">
        <v>28</v>
      </c>
      <c r="U126" s="53">
        <v>7</v>
      </c>
      <c r="V126" s="53">
        <v>72</v>
      </c>
      <c r="W126" s="12">
        <f t="shared" si="44"/>
        <v>345</v>
      </c>
      <c r="X126" s="84">
        <f t="shared" si="45"/>
        <v>0.23431090486322254</v>
      </c>
      <c r="Y126" s="85">
        <f t="shared" si="46"/>
        <v>7.7494878817276043E-3</v>
      </c>
      <c r="Z126" s="86">
        <v>10843</v>
      </c>
      <c r="AA126" s="77">
        <f t="shared" si="41"/>
        <v>0</v>
      </c>
      <c r="AB126" s="77">
        <f t="shared" si="24"/>
        <v>0</v>
      </c>
      <c r="AC126" s="162">
        <f t="shared" si="25"/>
        <v>0</v>
      </c>
      <c r="AD126" s="162">
        <f t="shared" si="42"/>
        <v>0</v>
      </c>
      <c r="AE126" s="162">
        <f t="shared" si="43"/>
        <v>0</v>
      </c>
      <c r="AF126" s="247">
        <f t="shared" si="47"/>
        <v>0.11824332448990481</v>
      </c>
      <c r="AG126" s="247">
        <f t="shared" si="48"/>
        <v>0.30242843220560223</v>
      </c>
      <c r="AH126" s="247">
        <f t="shared" si="49"/>
        <v>1.4364095292775767</v>
      </c>
    </row>
    <row r="127" spans="1:34" s="8" customFormat="1" x14ac:dyDescent="1.25">
      <c r="A127" s="241">
        <v>9</v>
      </c>
      <c r="B127" s="68">
        <v>10851</v>
      </c>
      <c r="C127" s="241">
        <v>9</v>
      </c>
      <c r="D127" s="19">
        <v>121</v>
      </c>
      <c r="E127" s="69" t="s">
        <v>539</v>
      </c>
      <c r="F127" s="20" t="s">
        <v>293</v>
      </c>
      <c r="G127" s="20" t="s">
        <v>230</v>
      </c>
      <c r="H127" s="21" t="s">
        <v>22</v>
      </c>
      <c r="I127" s="18">
        <v>1372462.966948</v>
      </c>
      <c r="J127" s="18">
        <v>7375661.0901819998</v>
      </c>
      <c r="K127" s="18" t="s">
        <v>111</v>
      </c>
      <c r="L127" s="195">
        <v>106.03333333333333</v>
      </c>
      <c r="M127" s="56">
        <v>377311</v>
      </c>
      <c r="N127" s="55">
        <v>500000</v>
      </c>
      <c r="O127" s="56">
        <v>19547962</v>
      </c>
      <c r="P127" s="242">
        <v>13.52</v>
      </c>
      <c r="Q127" s="242">
        <v>31.22</v>
      </c>
      <c r="R127" s="242">
        <v>140.74</v>
      </c>
      <c r="S127" s="243">
        <v>4164</v>
      </c>
      <c r="T127" s="243">
        <v>63</v>
      </c>
      <c r="U127" s="243">
        <v>8</v>
      </c>
      <c r="V127" s="243">
        <v>37</v>
      </c>
      <c r="W127" s="18">
        <f t="shared" si="44"/>
        <v>4172</v>
      </c>
      <c r="X127" s="84">
        <f t="shared" si="45"/>
        <v>7.6580256929909059</v>
      </c>
      <c r="Y127" s="85">
        <f t="shared" si="46"/>
        <v>0.2532779144036611</v>
      </c>
      <c r="Z127" s="86">
        <v>10851</v>
      </c>
      <c r="AA127" s="77">
        <f t="shared" si="41"/>
        <v>0</v>
      </c>
      <c r="AB127" s="77">
        <f t="shared" si="24"/>
        <v>0</v>
      </c>
      <c r="AC127" s="162">
        <f t="shared" si="25"/>
        <v>0</v>
      </c>
      <c r="AD127" s="162">
        <f t="shared" si="42"/>
        <v>0</v>
      </c>
      <c r="AE127" s="162">
        <f t="shared" si="43"/>
        <v>0</v>
      </c>
      <c r="AF127" s="247">
        <f t="shared" si="47"/>
        <v>1.6434366249085244</v>
      </c>
      <c r="AG127" s="247">
        <f t="shared" si="48"/>
        <v>3.7949771767488265</v>
      </c>
      <c r="AH127" s="247">
        <f t="shared" si="49"/>
        <v>17.107786286214925</v>
      </c>
    </row>
    <row r="128" spans="1:34" s="5" customFormat="1" x14ac:dyDescent="1.25">
      <c r="A128" s="83">
        <v>8</v>
      </c>
      <c r="B128" s="68">
        <v>10855</v>
      </c>
      <c r="C128" s="83">
        <v>8</v>
      </c>
      <c r="D128" s="16">
        <v>122</v>
      </c>
      <c r="E128" s="68" t="s">
        <v>540</v>
      </c>
      <c r="F128" s="10" t="s">
        <v>27</v>
      </c>
      <c r="G128" s="10" t="s">
        <v>230</v>
      </c>
      <c r="H128" s="11" t="s">
        <v>22</v>
      </c>
      <c r="I128" s="12">
        <v>370078.342022</v>
      </c>
      <c r="J128" s="12">
        <v>880949.86153800006</v>
      </c>
      <c r="K128" s="12" t="s">
        <v>110</v>
      </c>
      <c r="L128" s="194">
        <v>105.6</v>
      </c>
      <c r="M128" s="54">
        <v>114158</v>
      </c>
      <c r="N128" s="54">
        <v>1500000</v>
      </c>
      <c r="O128" s="54">
        <v>7716934</v>
      </c>
      <c r="P128" s="231">
        <v>16.59</v>
      </c>
      <c r="Q128" s="231">
        <v>42.06</v>
      </c>
      <c r="R128" s="231">
        <v>135.38</v>
      </c>
      <c r="S128" s="53">
        <v>841</v>
      </c>
      <c r="T128" s="53">
        <v>12</v>
      </c>
      <c r="U128" s="53">
        <v>4</v>
      </c>
      <c r="V128" s="53">
        <v>88</v>
      </c>
      <c r="W128" s="12">
        <f t="shared" si="44"/>
        <v>845</v>
      </c>
      <c r="X128" s="84">
        <f t="shared" si="45"/>
        <v>0.17422390936913071</v>
      </c>
      <c r="Y128" s="85">
        <f t="shared" si="46"/>
        <v>5.7621990540791335E-3</v>
      </c>
      <c r="Z128" s="86">
        <v>10855</v>
      </c>
      <c r="AA128" s="77">
        <f t="shared" si="41"/>
        <v>0</v>
      </c>
      <c r="AB128" s="77">
        <f t="shared" si="24"/>
        <v>0</v>
      </c>
      <c r="AC128" s="162">
        <f t="shared" si="25"/>
        <v>0</v>
      </c>
      <c r="AD128" s="162">
        <f t="shared" si="42"/>
        <v>0</v>
      </c>
      <c r="AE128" s="162">
        <f t="shared" si="43"/>
        <v>0</v>
      </c>
      <c r="AF128" s="247">
        <f t="shared" si="47"/>
        <v>0.2408645547028232</v>
      </c>
      <c r="AG128" s="247">
        <f t="shared" si="48"/>
        <v>0.61065480233880309</v>
      </c>
      <c r="AH128" s="247">
        <f t="shared" si="49"/>
        <v>1.9655360708660761</v>
      </c>
    </row>
    <row r="129" spans="1:34" s="8" customFormat="1" x14ac:dyDescent="1.25">
      <c r="A129" s="241">
        <v>64</v>
      </c>
      <c r="B129" s="68">
        <v>10864</v>
      </c>
      <c r="C129" s="241">
        <v>64</v>
      </c>
      <c r="D129" s="19">
        <v>123</v>
      </c>
      <c r="E129" s="69" t="s">
        <v>541</v>
      </c>
      <c r="F129" s="20" t="s">
        <v>174</v>
      </c>
      <c r="G129" s="20" t="s">
        <v>230</v>
      </c>
      <c r="H129" s="21" t="s">
        <v>24</v>
      </c>
      <c r="I129" s="18">
        <v>90714.425948000004</v>
      </c>
      <c r="J129" s="18">
        <v>155965.822805</v>
      </c>
      <c r="K129" s="18" t="s">
        <v>138</v>
      </c>
      <c r="L129" s="195">
        <v>105.23333333333333</v>
      </c>
      <c r="M129" s="56">
        <v>9006</v>
      </c>
      <c r="N129" s="55">
        <v>50000</v>
      </c>
      <c r="O129" s="56">
        <v>17317990</v>
      </c>
      <c r="P129" s="242">
        <v>16.829999999999998</v>
      </c>
      <c r="Q129" s="242">
        <v>40.33</v>
      </c>
      <c r="R129" s="242">
        <v>127.45</v>
      </c>
      <c r="S129" s="243">
        <v>106</v>
      </c>
      <c r="T129" s="243">
        <v>34</v>
      </c>
      <c r="U129" s="243">
        <v>5</v>
      </c>
      <c r="V129" s="243">
        <v>66</v>
      </c>
      <c r="W129" s="18">
        <f t="shared" si="44"/>
        <v>111</v>
      </c>
      <c r="X129" s="84">
        <f t="shared" si="45"/>
        <v>8.7394413987713221E-2</v>
      </c>
      <c r="Y129" s="85">
        <f t="shared" si="46"/>
        <v>2.8904414522397765E-3</v>
      </c>
      <c r="Z129" s="86">
        <v>10864</v>
      </c>
      <c r="AA129" s="77">
        <f t="shared" si="41"/>
        <v>0</v>
      </c>
      <c r="AB129" s="77">
        <f t="shared" si="24"/>
        <v>0</v>
      </c>
      <c r="AC129" s="162">
        <f t="shared" si="25"/>
        <v>0</v>
      </c>
      <c r="AD129" s="162">
        <f t="shared" si="42"/>
        <v>0</v>
      </c>
      <c r="AE129" s="162">
        <f t="shared" si="43"/>
        <v>0</v>
      </c>
      <c r="AF129" s="247">
        <f t="shared" si="47"/>
        <v>4.3260234923918041E-2</v>
      </c>
      <c r="AG129" s="247">
        <f t="shared" si="48"/>
        <v>0.10366519753307277</v>
      </c>
      <c r="AH129" s="247">
        <f t="shared" si="49"/>
        <v>0.32760053125688382</v>
      </c>
    </row>
    <row r="130" spans="1:34" s="5" customFormat="1" x14ac:dyDescent="1.25">
      <c r="A130" s="83">
        <v>15</v>
      </c>
      <c r="B130" s="68">
        <v>10872</v>
      </c>
      <c r="C130" s="83">
        <v>15</v>
      </c>
      <c r="D130" s="16">
        <v>124</v>
      </c>
      <c r="E130" s="68" t="s">
        <v>542</v>
      </c>
      <c r="F130" s="10" t="s">
        <v>28</v>
      </c>
      <c r="G130" s="10" t="s">
        <v>230</v>
      </c>
      <c r="H130" s="11" t="s">
        <v>22</v>
      </c>
      <c r="I130" s="12">
        <v>116470.978006</v>
      </c>
      <c r="J130" s="12">
        <v>298881.152932</v>
      </c>
      <c r="K130" s="12" t="s">
        <v>113</v>
      </c>
      <c r="L130" s="194">
        <v>103.96666666666667</v>
      </c>
      <c r="M130" s="54">
        <v>34768</v>
      </c>
      <c r="N130" s="54">
        <v>500000</v>
      </c>
      <c r="O130" s="54">
        <v>8596443</v>
      </c>
      <c r="P130" s="231">
        <v>8.2200000000000006</v>
      </c>
      <c r="Q130" s="231">
        <v>35.01</v>
      </c>
      <c r="R130" s="231">
        <v>123.24</v>
      </c>
      <c r="S130" s="53">
        <v>181</v>
      </c>
      <c r="T130" s="53">
        <v>18</v>
      </c>
      <c r="U130" s="53">
        <v>4</v>
      </c>
      <c r="V130" s="53">
        <v>82</v>
      </c>
      <c r="W130" s="12">
        <f t="shared" si="44"/>
        <v>185</v>
      </c>
      <c r="X130" s="84">
        <f t="shared" si="45"/>
        <v>8.8663802290046514E-2</v>
      </c>
      <c r="Y130" s="85">
        <f t="shared" si="46"/>
        <v>2.9324245996817655E-3</v>
      </c>
      <c r="Z130" s="86">
        <v>10872</v>
      </c>
      <c r="AA130" s="77">
        <f t="shared" si="41"/>
        <v>0</v>
      </c>
      <c r="AB130" s="77">
        <f t="shared" si="24"/>
        <v>0</v>
      </c>
      <c r="AC130" s="162">
        <f t="shared" si="25"/>
        <v>0</v>
      </c>
      <c r="AD130" s="162">
        <f t="shared" si="42"/>
        <v>0</v>
      </c>
      <c r="AE130" s="162">
        <f t="shared" si="43"/>
        <v>0</v>
      </c>
      <c r="AF130" s="247">
        <f t="shared" si="47"/>
        <v>4.0489803045787913E-2</v>
      </c>
      <c r="AG130" s="247">
        <f t="shared" si="48"/>
        <v>0.17245109545414047</v>
      </c>
      <c r="AH130" s="247">
        <f t="shared" si="49"/>
        <v>0.60705149967918515</v>
      </c>
    </row>
    <row r="131" spans="1:34" s="8" customFormat="1" x14ac:dyDescent="1.25">
      <c r="A131" s="241">
        <v>12</v>
      </c>
      <c r="B131" s="68">
        <v>10869</v>
      </c>
      <c r="C131" s="241">
        <v>12</v>
      </c>
      <c r="D131" s="19">
        <v>125</v>
      </c>
      <c r="E131" s="69" t="s">
        <v>543</v>
      </c>
      <c r="F131" s="20" t="s">
        <v>43</v>
      </c>
      <c r="G131" s="20" t="s">
        <v>230</v>
      </c>
      <c r="H131" s="21" t="s">
        <v>22</v>
      </c>
      <c r="I131" s="18">
        <v>325322.23883500003</v>
      </c>
      <c r="J131" s="18">
        <v>503396.29881499999</v>
      </c>
      <c r="K131" s="18" t="s">
        <v>112</v>
      </c>
      <c r="L131" s="195">
        <v>104.23333333333333</v>
      </c>
      <c r="M131" s="56">
        <v>52427</v>
      </c>
      <c r="N131" s="55">
        <v>500000</v>
      </c>
      <c r="O131" s="56">
        <v>9601852</v>
      </c>
      <c r="P131" s="242">
        <v>10.029999999999999</v>
      </c>
      <c r="Q131" s="242">
        <v>24.75</v>
      </c>
      <c r="R131" s="242">
        <v>82.34</v>
      </c>
      <c r="S131" s="243">
        <v>72</v>
      </c>
      <c r="T131" s="243">
        <v>4</v>
      </c>
      <c r="U131" s="243">
        <v>3</v>
      </c>
      <c r="V131" s="243">
        <v>96</v>
      </c>
      <c r="W131" s="18">
        <f t="shared" si="44"/>
        <v>75</v>
      </c>
      <c r="X131" s="84">
        <f t="shared" si="45"/>
        <v>3.3185267770095173E-2</v>
      </c>
      <c r="Y131" s="85">
        <f t="shared" si="46"/>
        <v>1.0975538274087533E-3</v>
      </c>
      <c r="Z131" s="86">
        <v>10869</v>
      </c>
      <c r="AA131" s="77">
        <f t="shared" si="41"/>
        <v>0</v>
      </c>
      <c r="AB131" s="77">
        <f t="shared" si="24"/>
        <v>0</v>
      </c>
      <c r="AC131" s="162">
        <f t="shared" si="25"/>
        <v>0</v>
      </c>
      <c r="AD131" s="162">
        <f t="shared" si="42"/>
        <v>0</v>
      </c>
      <c r="AE131" s="162">
        <f t="shared" si="43"/>
        <v>0</v>
      </c>
      <c r="AF131" s="247">
        <f t="shared" si="47"/>
        <v>8.3212058933513647E-2</v>
      </c>
      <c r="AG131" s="247">
        <f t="shared" si="48"/>
        <v>0.20533384432746388</v>
      </c>
      <c r="AH131" s="247">
        <f t="shared" si="49"/>
        <v>0.68311873704740911</v>
      </c>
    </row>
    <row r="132" spans="1:34" s="5" customFormat="1" x14ac:dyDescent="1.25">
      <c r="A132" s="83">
        <v>103</v>
      </c>
      <c r="B132" s="68">
        <v>10896</v>
      </c>
      <c r="C132" s="83">
        <v>103</v>
      </c>
      <c r="D132" s="16">
        <v>126</v>
      </c>
      <c r="E132" s="68" t="s">
        <v>544</v>
      </c>
      <c r="F132" s="10" t="s">
        <v>336</v>
      </c>
      <c r="G132" s="10" t="s">
        <v>230</v>
      </c>
      <c r="H132" s="11" t="s">
        <v>24</v>
      </c>
      <c r="I132" s="12">
        <v>287415.12978999998</v>
      </c>
      <c r="J132" s="12">
        <v>598683.55773799994</v>
      </c>
      <c r="K132" s="12" t="s">
        <v>139</v>
      </c>
      <c r="L132" s="194">
        <v>102.13333333333334</v>
      </c>
      <c r="M132" s="54">
        <v>37913</v>
      </c>
      <c r="N132" s="54">
        <v>100000</v>
      </c>
      <c r="O132" s="54">
        <v>15790983</v>
      </c>
      <c r="P132" s="231">
        <v>14.15</v>
      </c>
      <c r="Q132" s="231">
        <v>32.1</v>
      </c>
      <c r="R132" s="231">
        <v>122.5</v>
      </c>
      <c r="S132" s="53">
        <v>99</v>
      </c>
      <c r="T132" s="53">
        <v>4</v>
      </c>
      <c r="U132" s="53">
        <v>11</v>
      </c>
      <c r="V132" s="53">
        <v>96</v>
      </c>
      <c r="W132" s="12">
        <f t="shared" si="44"/>
        <v>110</v>
      </c>
      <c r="X132" s="84">
        <f t="shared" si="45"/>
        <v>3.9466865807033139E-2</v>
      </c>
      <c r="Y132" s="85">
        <f t="shared" si="46"/>
        <v>1.3053084254866826E-3</v>
      </c>
      <c r="Z132" s="86">
        <v>10896</v>
      </c>
      <c r="AA132" s="77">
        <f t="shared" si="41"/>
        <v>0</v>
      </c>
      <c r="AB132" s="77">
        <f t="shared" si="24"/>
        <v>0</v>
      </c>
      <c r="AC132" s="162">
        <f t="shared" si="25"/>
        <v>0</v>
      </c>
      <c r="AD132" s="162">
        <f t="shared" si="42"/>
        <v>0</v>
      </c>
      <c r="AE132" s="162">
        <f t="shared" si="43"/>
        <v>0</v>
      </c>
      <c r="AF132" s="247">
        <f t="shared" si="47"/>
        <v>0.13961403779237974</v>
      </c>
      <c r="AG132" s="247">
        <f t="shared" si="48"/>
        <v>0.31672159810144096</v>
      </c>
      <c r="AH132" s="247">
        <f t="shared" si="49"/>
        <v>1.2086727653403899</v>
      </c>
    </row>
    <row r="133" spans="1:34" s="8" customFormat="1" x14ac:dyDescent="1.25">
      <c r="A133" s="241">
        <v>116</v>
      </c>
      <c r="B133" s="68">
        <v>11055</v>
      </c>
      <c r="C133" s="241">
        <v>116</v>
      </c>
      <c r="D133" s="19">
        <v>127</v>
      </c>
      <c r="E133" s="69" t="s">
        <v>545</v>
      </c>
      <c r="F133" s="20" t="s">
        <v>37</v>
      </c>
      <c r="G133" s="20" t="s">
        <v>230</v>
      </c>
      <c r="H133" s="21" t="s">
        <v>24</v>
      </c>
      <c r="I133" s="18">
        <v>172820.990666</v>
      </c>
      <c r="J133" s="18">
        <v>820000.51937999995</v>
      </c>
      <c r="K133" s="18" t="s">
        <v>140</v>
      </c>
      <c r="L133" s="195">
        <v>92.733333333333334</v>
      </c>
      <c r="M133" s="56">
        <v>44510</v>
      </c>
      <c r="N133" s="55">
        <v>200000</v>
      </c>
      <c r="O133" s="56">
        <v>18422838</v>
      </c>
      <c r="P133" s="242">
        <v>17.59</v>
      </c>
      <c r="Q133" s="242">
        <v>46.13</v>
      </c>
      <c r="R133" s="242">
        <v>211.6</v>
      </c>
      <c r="S133" s="243">
        <v>454</v>
      </c>
      <c r="T133" s="243">
        <v>43</v>
      </c>
      <c r="U133" s="243">
        <v>7</v>
      </c>
      <c r="V133" s="243">
        <v>56.999999999999993</v>
      </c>
      <c r="W133" s="18">
        <f t="shared" si="44"/>
        <v>461</v>
      </c>
      <c r="X133" s="84">
        <f t="shared" si="45"/>
        <v>0.58110939902909609</v>
      </c>
      <c r="Y133" s="85">
        <f t="shared" si="46"/>
        <v>1.921933701021198E-2</v>
      </c>
      <c r="Z133" s="86">
        <v>11055</v>
      </c>
      <c r="AA133" s="77">
        <f t="shared" si="41"/>
        <v>0</v>
      </c>
      <c r="AB133" s="77">
        <f t="shared" si="24"/>
        <v>0</v>
      </c>
      <c r="AC133" s="162">
        <f t="shared" si="25"/>
        <v>0</v>
      </c>
      <c r="AD133" s="162">
        <f t="shared" si="42"/>
        <v>0</v>
      </c>
      <c r="AE133" s="162">
        <f t="shared" si="43"/>
        <v>0</v>
      </c>
      <c r="AF133" s="247">
        <f t="shared" si="47"/>
        <v>0.23771428671911166</v>
      </c>
      <c r="AG133" s="247">
        <f t="shared" si="48"/>
        <v>0.62340875760958625</v>
      </c>
      <c r="AH133" s="247">
        <f t="shared" si="49"/>
        <v>2.8595988101059708</v>
      </c>
    </row>
    <row r="134" spans="1:34" s="5" customFormat="1" x14ac:dyDescent="1.25">
      <c r="A134" s="83">
        <v>119</v>
      </c>
      <c r="B134" s="68">
        <v>11087</v>
      </c>
      <c r="C134" s="83">
        <v>119</v>
      </c>
      <c r="D134" s="16">
        <v>128</v>
      </c>
      <c r="E134" s="68" t="s">
        <v>546</v>
      </c>
      <c r="F134" s="10" t="s">
        <v>47</v>
      </c>
      <c r="G134" s="10" t="s">
        <v>230</v>
      </c>
      <c r="H134" s="11" t="s">
        <v>24</v>
      </c>
      <c r="I134" s="12">
        <v>93313.103910000005</v>
      </c>
      <c r="J134" s="12">
        <v>230106.13595200001</v>
      </c>
      <c r="K134" s="12" t="s">
        <v>141</v>
      </c>
      <c r="L134" s="194">
        <v>89.3</v>
      </c>
      <c r="M134" s="54">
        <v>10076</v>
      </c>
      <c r="N134" s="54">
        <v>500000</v>
      </c>
      <c r="O134" s="54">
        <v>22837052</v>
      </c>
      <c r="P134" s="231">
        <v>18.100000000000001</v>
      </c>
      <c r="Q134" s="231">
        <v>41.79</v>
      </c>
      <c r="R134" s="231">
        <v>176.34</v>
      </c>
      <c r="S134" s="53">
        <v>186</v>
      </c>
      <c r="T134" s="53">
        <v>95</v>
      </c>
      <c r="U134" s="53">
        <v>1</v>
      </c>
      <c r="V134" s="53">
        <v>5</v>
      </c>
      <c r="W134" s="12">
        <f t="shared" si="44"/>
        <v>187</v>
      </c>
      <c r="X134" s="84">
        <f t="shared" si="45"/>
        <v>0.36026918887417086</v>
      </c>
      <c r="Y134" s="85">
        <f t="shared" si="46"/>
        <v>1.1915372504621477E-2</v>
      </c>
      <c r="Z134" s="86">
        <v>11087</v>
      </c>
      <c r="AA134" s="77">
        <f t="shared" si="41"/>
        <v>0</v>
      </c>
      <c r="AB134" s="77">
        <f t="shared" si="24"/>
        <v>0</v>
      </c>
      <c r="AC134" s="162">
        <f t="shared" si="25"/>
        <v>0</v>
      </c>
      <c r="AD134" s="162">
        <f t="shared" si="42"/>
        <v>0</v>
      </c>
      <c r="AE134" s="162">
        <f t="shared" si="43"/>
        <v>0</v>
      </c>
      <c r="AF134" s="247">
        <f t="shared" si="47"/>
        <v>6.8640761248657825E-2</v>
      </c>
      <c r="AG134" s="247">
        <f t="shared" si="48"/>
        <v>0.15848052003212212</v>
      </c>
      <c r="AH134" s="247">
        <f t="shared" si="49"/>
        <v>0.66873546069548728</v>
      </c>
    </row>
    <row r="135" spans="1:34" s="8" customFormat="1" x14ac:dyDescent="1.25">
      <c r="A135" s="241">
        <v>122</v>
      </c>
      <c r="B135" s="68">
        <v>11095</v>
      </c>
      <c r="C135" s="241">
        <v>122</v>
      </c>
      <c r="D135" s="19">
        <v>129</v>
      </c>
      <c r="E135" s="69" t="s">
        <v>547</v>
      </c>
      <c r="F135" s="20" t="s">
        <v>41</v>
      </c>
      <c r="G135" s="20" t="s">
        <v>230</v>
      </c>
      <c r="H135" s="21" t="s">
        <v>24</v>
      </c>
      <c r="I135" s="18">
        <v>177609.73182099999</v>
      </c>
      <c r="J135" s="18">
        <v>378570.57652399997</v>
      </c>
      <c r="K135" s="18" t="s">
        <v>142</v>
      </c>
      <c r="L135" s="195">
        <v>88.1</v>
      </c>
      <c r="M135" s="56">
        <v>24143</v>
      </c>
      <c r="N135" s="55">
        <v>100000</v>
      </c>
      <c r="O135" s="56">
        <v>15680345</v>
      </c>
      <c r="P135" s="242">
        <v>16.79</v>
      </c>
      <c r="Q135" s="242">
        <v>33.47</v>
      </c>
      <c r="R135" s="242">
        <v>147.18</v>
      </c>
      <c r="S135" s="243">
        <v>222</v>
      </c>
      <c r="T135" s="243">
        <v>52</v>
      </c>
      <c r="U135" s="243">
        <v>7</v>
      </c>
      <c r="V135" s="243">
        <v>48</v>
      </c>
      <c r="W135" s="18">
        <f t="shared" si="44"/>
        <v>229</v>
      </c>
      <c r="X135" s="84">
        <f t="shared" si="45"/>
        <v>0.32443336941137774</v>
      </c>
      <c r="Y135" s="85">
        <f t="shared" si="46"/>
        <v>1.0730155586011543E-2</v>
      </c>
      <c r="Z135" s="86">
        <v>11095</v>
      </c>
      <c r="AA135" s="77">
        <f t="shared" si="41"/>
        <v>0</v>
      </c>
      <c r="AB135" s="77">
        <f t="shared" si="24"/>
        <v>0</v>
      </c>
      <c r="AC135" s="162">
        <f t="shared" si="25"/>
        <v>0</v>
      </c>
      <c r="AD135" s="162">
        <f t="shared" si="42"/>
        <v>0</v>
      </c>
      <c r="AE135" s="162">
        <f t="shared" si="43"/>
        <v>0</v>
      </c>
      <c r="AF135" s="247">
        <f t="shared" si="47"/>
        <v>0.10475454370032754</v>
      </c>
      <c r="AG135" s="247">
        <f t="shared" si="48"/>
        <v>0.20882278604228485</v>
      </c>
      <c r="AH135" s="247">
        <f t="shared" si="49"/>
        <v>0.91827121749935725</v>
      </c>
    </row>
    <row r="136" spans="1:34" s="5" customFormat="1" x14ac:dyDescent="1.25">
      <c r="A136" s="83">
        <v>124</v>
      </c>
      <c r="B136" s="68">
        <v>11099</v>
      </c>
      <c r="C136" s="83">
        <v>124</v>
      </c>
      <c r="D136" s="16">
        <v>130</v>
      </c>
      <c r="E136" s="68" t="s">
        <v>548</v>
      </c>
      <c r="F136" s="10" t="s">
        <v>312</v>
      </c>
      <c r="G136" s="10" t="s">
        <v>230</v>
      </c>
      <c r="H136" s="11" t="s">
        <v>24</v>
      </c>
      <c r="I136" s="12">
        <v>885217.30168300006</v>
      </c>
      <c r="J136" s="12">
        <v>2137846.6670960002</v>
      </c>
      <c r="K136" s="12" t="s">
        <v>143</v>
      </c>
      <c r="L136" s="194">
        <v>87.666666666666657</v>
      </c>
      <c r="M136" s="54">
        <v>133382</v>
      </c>
      <c r="N136" s="54">
        <v>300000</v>
      </c>
      <c r="O136" s="54">
        <v>16027999</v>
      </c>
      <c r="P136" s="231">
        <v>18.68</v>
      </c>
      <c r="Q136" s="231">
        <v>34.119999999999997</v>
      </c>
      <c r="R136" s="231">
        <v>131.22</v>
      </c>
      <c r="S136" s="53">
        <v>3311</v>
      </c>
      <c r="T136" s="53">
        <v>86</v>
      </c>
      <c r="U136" s="53">
        <v>3</v>
      </c>
      <c r="V136" s="53">
        <v>14</v>
      </c>
      <c r="W136" s="12">
        <f t="shared" si="44"/>
        <v>3314</v>
      </c>
      <c r="X136" s="84">
        <f t="shared" si="45"/>
        <v>3.0300536708728658</v>
      </c>
      <c r="Y136" s="85">
        <f t="shared" si="46"/>
        <v>0.10021455986916447</v>
      </c>
      <c r="Z136" s="86">
        <v>11099</v>
      </c>
      <c r="AA136" s="77">
        <f t="shared" si="41"/>
        <v>0</v>
      </c>
      <c r="AB136" s="77">
        <f t="shared" si="24"/>
        <v>0</v>
      </c>
      <c r="AC136" s="162">
        <f t="shared" si="25"/>
        <v>0</v>
      </c>
      <c r="AD136" s="162">
        <f t="shared" si="42"/>
        <v>0</v>
      </c>
      <c r="AE136" s="162">
        <f t="shared" si="43"/>
        <v>0</v>
      </c>
      <c r="AF136" s="247">
        <f t="shared" si="47"/>
        <v>0.6581558438593621</v>
      </c>
      <c r="AG136" s="247">
        <f t="shared" si="48"/>
        <v>1.2021561773276999</v>
      </c>
      <c r="AH136" s="247">
        <f t="shared" si="49"/>
        <v>4.623298170836482</v>
      </c>
    </row>
    <row r="137" spans="1:34" s="8" customFormat="1" x14ac:dyDescent="1.25">
      <c r="A137" s="241">
        <v>126</v>
      </c>
      <c r="B137" s="68">
        <v>11132</v>
      </c>
      <c r="C137" s="241">
        <v>126</v>
      </c>
      <c r="D137" s="19">
        <v>131</v>
      </c>
      <c r="E137" s="69" t="s">
        <v>549</v>
      </c>
      <c r="F137" s="20" t="s">
        <v>293</v>
      </c>
      <c r="G137" s="20" t="s">
        <v>230</v>
      </c>
      <c r="H137" s="21" t="s">
        <v>24</v>
      </c>
      <c r="I137" s="18">
        <v>215131.55300000001</v>
      </c>
      <c r="J137" s="18">
        <v>1287843.849318</v>
      </c>
      <c r="K137" s="18" t="s">
        <v>144</v>
      </c>
      <c r="L137" s="195">
        <v>83.3</v>
      </c>
      <c r="M137" s="56">
        <v>176514</v>
      </c>
      <c r="N137" s="55">
        <v>200000</v>
      </c>
      <c r="O137" s="56">
        <v>7295987</v>
      </c>
      <c r="P137" s="242">
        <v>13.76</v>
      </c>
      <c r="Q137" s="242">
        <v>29.06</v>
      </c>
      <c r="R137" s="242">
        <v>131.22999999999999</v>
      </c>
      <c r="S137" s="243">
        <v>1139</v>
      </c>
      <c r="T137" s="243">
        <v>79</v>
      </c>
      <c r="U137" s="243">
        <v>3</v>
      </c>
      <c r="V137" s="243">
        <v>21</v>
      </c>
      <c r="W137" s="18">
        <f t="shared" si="44"/>
        <v>1142</v>
      </c>
      <c r="X137" s="84">
        <f t="shared" si="45"/>
        <v>1.6767395806331373</v>
      </c>
      <c r="Y137" s="85">
        <f t="shared" si="46"/>
        <v>5.5455690670968179E-2</v>
      </c>
      <c r="Z137" s="86">
        <v>11132</v>
      </c>
      <c r="AA137" s="77">
        <f t="shared" ref="AA137:AA173" si="50">IF(M137&gt;N137,1,0)</f>
        <v>0</v>
      </c>
      <c r="AB137" s="77">
        <f t="shared" ref="AB137:AB173" si="51">IF(W137=0,1,0)</f>
        <v>0</v>
      </c>
      <c r="AC137" s="162">
        <f t="shared" ref="AC137:AC173" si="52">IF((T137+V137)=100,0,1)</f>
        <v>0</v>
      </c>
      <c r="AD137" s="162">
        <f t="shared" ref="AD137:AD173" si="53">IF(J137=0,1,0)</f>
        <v>0</v>
      </c>
      <c r="AE137" s="162">
        <f t="shared" ref="AE137:AE173" si="54">IF(M137=0,1,0)</f>
        <v>0</v>
      </c>
      <c r="AF137" s="247">
        <f t="shared" si="47"/>
        <v>0.29204983075331609</v>
      </c>
      <c r="AG137" s="247">
        <f t="shared" si="48"/>
        <v>0.61678547105315151</v>
      </c>
      <c r="AH137" s="247">
        <f t="shared" si="49"/>
        <v>2.7852979134998304</v>
      </c>
    </row>
    <row r="138" spans="1:34" s="5" customFormat="1" x14ac:dyDescent="1.25">
      <c r="A138" s="83">
        <v>129</v>
      </c>
      <c r="B138" s="68">
        <v>11141</v>
      </c>
      <c r="C138" s="83">
        <v>129</v>
      </c>
      <c r="D138" s="16">
        <v>132</v>
      </c>
      <c r="E138" s="68" t="s">
        <v>550</v>
      </c>
      <c r="F138" s="10" t="s">
        <v>294</v>
      </c>
      <c r="G138" s="10" t="s">
        <v>230</v>
      </c>
      <c r="H138" s="11" t="s">
        <v>24</v>
      </c>
      <c r="I138" s="12">
        <v>155044.91282</v>
      </c>
      <c r="J138" s="12">
        <v>182730.235545</v>
      </c>
      <c r="K138" s="12" t="s">
        <v>106</v>
      </c>
      <c r="L138" s="194">
        <v>82.933333333333337</v>
      </c>
      <c r="M138" s="54">
        <v>27115</v>
      </c>
      <c r="N138" s="54">
        <v>100000</v>
      </c>
      <c r="O138" s="54">
        <v>6739083</v>
      </c>
      <c r="P138" s="231">
        <v>13.83</v>
      </c>
      <c r="Q138" s="231">
        <v>35.46</v>
      </c>
      <c r="R138" s="231">
        <v>138.6</v>
      </c>
      <c r="S138" s="53">
        <v>218</v>
      </c>
      <c r="T138" s="53">
        <v>62</v>
      </c>
      <c r="U138" s="53">
        <v>3</v>
      </c>
      <c r="V138" s="53">
        <v>38</v>
      </c>
      <c r="W138" s="12">
        <f t="shared" si="44"/>
        <v>221</v>
      </c>
      <c r="X138" s="84">
        <f t="shared" ref="X138:X171" si="55">T138*J138/$J$172</f>
        <v>0.18671423104060136</v>
      </c>
      <c r="Y138" s="85">
        <f t="shared" ref="Y138:Y171" si="56">T138*J138/$J$173</f>
        <v>6.1752980367681563E-3</v>
      </c>
      <c r="Z138" s="86">
        <v>11141</v>
      </c>
      <c r="AA138" s="77">
        <f t="shared" si="50"/>
        <v>0</v>
      </c>
      <c r="AB138" s="77">
        <f t="shared" si="51"/>
        <v>0</v>
      </c>
      <c r="AC138" s="162">
        <f t="shared" si="52"/>
        <v>0</v>
      </c>
      <c r="AD138" s="162">
        <f t="shared" si="53"/>
        <v>0</v>
      </c>
      <c r="AE138" s="162">
        <f t="shared" si="54"/>
        <v>0</v>
      </c>
      <c r="AF138" s="247">
        <f t="shared" si="47"/>
        <v>4.1649319601476081E-2</v>
      </c>
      <c r="AG138" s="247">
        <f t="shared" si="48"/>
        <v>0.106788494075802</v>
      </c>
      <c r="AH138" s="247">
        <f t="shared" si="49"/>
        <v>0.41739665197140885</v>
      </c>
    </row>
    <row r="139" spans="1:34" s="8" customFormat="1" x14ac:dyDescent="1.25">
      <c r="A139" s="241">
        <v>133</v>
      </c>
      <c r="B139" s="68">
        <v>11149</v>
      </c>
      <c r="C139" s="241">
        <v>133</v>
      </c>
      <c r="D139" s="19">
        <v>133</v>
      </c>
      <c r="E139" s="69" t="s">
        <v>551</v>
      </c>
      <c r="F139" s="20" t="s">
        <v>40</v>
      </c>
      <c r="G139" s="20" t="s">
        <v>230</v>
      </c>
      <c r="H139" s="21" t="s">
        <v>24</v>
      </c>
      <c r="I139" s="18">
        <v>45815.037920000002</v>
      </c>
      <c r="J139" s="18">
        <v>66783.643259999997</v>
      </c>
      <c r="K139" s="18" t="s">
        <v>146</v>
      </c>
      <c r="L139" s="195">
        <v>79.966666666666669</v>
      </c>
      <c r="M139" s="56">
        <v>10380</v>
      </c>
      <c r="N139" s="55">
        <v>200000</v>
      </c>
      <c r="O139" s="56">
        <v>6433877</v>
      </c>
      <c r="P139" s="242">
        <v>8.91</v>
      </c>
      <c r="Q139" s="242">
        <v>17.16</v>
      </c>
      <c r="R139" s="242">
        <v>82.88</v>
      </c>
      <c r="S139" s="243">
        <v>95</v>
      </c>
      <c r="T139" s="243">
        <v>18</v>
      </c>
      <c r="U139" s="243">
        <v>2</v>
      </c>
      <c r="V139" s="243">
        <v>82</v>
      </c>
      <c r="W139" s="18">
        <f t="shared" si="44"/>
        <v>97</v>
      </c>
      <c r="X139" s="84">
        <f t="shared" si="55"/>
        <v>1.9811526033429151E-2</v>
      </c>
      <c r="Y139" s="85">
        <f t="shared" si="56"/>
        <v>6.5523702793180631E-4</v>
      </c>
      <c r="Z139" s="86">
        <v>11149</v>
      </c>
      <c r="AA139" s="77">
        <f t="shared" si="50"/>
        <v>0</v>
      </c>
      <c r="AB139" s="77">
        <f t="shared" si="51"/>
        <v>0</v>
      </c>
      <c r="AC139" s="162">
        <f t="shared" si="52"/>
        <v>0</v>
      </c>
      <c r="AD139" s="162">
        <f t="shared" si="53"/>
        <v>0</v>
      </c>
      <c r="AE139" s="162">
        <f t="shared" si="54"/>
        <v>0</v>
      </c>
      <c r="AF139" s="247">
        <f t="shared" si="47"/>
        <v>9.8067053865474301E-3</v>
      </c>
      <c r="AG139" s="247">
        <f t="shared" si="48"/>
        <v>1.8886988151869122E-2</v>
      </c>
      <c r="AH139" s="247">
        <f t="shared" si="49"/>
        <v>9.1221070980589319E-2</v>
      </c>
    </row>
    <row r="140" spans="1:34" s="5" customFormat="1" x14ac:dyDescent="1.25">
      <c r="A140" s="83">
        <v>140</v>
      </c>
      <c r="B140" s="68">
        <v>11173</v>
      </c>
      <c r="C140" s="83">
        <v>140</v>
      </c>
      <c r="D140" s="16">
        <v>134</v>
      </c>
      <c r="E140" s="68" t="s">
        <v>552</v>
      </c>
      <c r="F140" s="10" t="s">
        <v>16</v>
      </c>
      <c r="G140" s="10" t="s">
        <v>230</v>
      </c>
      <c r="H140" s="11" t="s">
        <v>24</v>
      </c>
      <c r="I140" s="12">
        <v>158516.27018399999</v>
      </c>
      <c r="J140" s="12">
        <v>359824.67440199998</v>
      </c>
      <c r="K140" s="12" t="s">
        <v>147</v>
      </c>
      <c r="L140" s="194">
        <v>78.766666666666666</v>
      </c>
      <c r="M140" s="54">
        <v>55613</v>
      </c>
      <c r="N140" s="54">
        <v>200000</v>
      </c>
      <c r="O140" s="54">
        <v>6470154</v>
      </c>
      <c r="P140" s="231">
        <v>14.07</v>
      </c>
      <c r="Q140" s="231">
        <v>30.56</v>
      </c>
      <c r="R140" s="231">
        <v>127.71</v>
      </c>
      <c r="S140" s="53">
        <v>65</v>
      </c>
      <c r="T140" s="53">
        <v>6</v>
      </c>
      <c r="U140" s="53">
        <v>6</v>
      </c>
      <c r="V140" s="53">
        <v>94</v>
      </c>
      <c r="W140" s="12">
        <f>S140+U140</f>
        <v>71</v>
      </c>
      <c r="X140" s="84">
        <f>T140*J140/$J$105</f>
        <v>0.15965582812407272</v>
      </c>
      <c r="Y140" s="85">
        <f>T140*J140/$J$173</f>
        <v>1.1767874024372616E-3</v>
      </c>
      <c r="Z140" s="86">
        <v>11173</v>
      </c>
      <c r="AA140" s="77">
        <f>IF(M140&gt;N140,1,0)</f>
        <v>0</v>
      </c>
      <c r="AB140" s="77">
        <f>IF(W140=0,1,0)</f>
        <v>0</v>
      </c>
      <c r="AC140" s="162">
        <f>IF((T140+V140)=100,0,1)</f>
        <v>0</v>
      </c>
      <c r="AD140" s="162">
        <f>IF(J140=0,1,0)</f>
        <v>0</v>
      </c>
      <c r="AE140" s="162">
        <f>IF(M140=0,1,0)</f>
        <v>0</v>
      </c>
      <c r="AF140" s="247">
        <f t="shared" si="47"/>
        <v>8.3437321774048931E-2</v>
      </c>
      <c r="AG140" s="247">
        <f t="shared" si="48"/>
        <v>0.18122562568691791</v>
      </c>
      <c r="AH140" s="247">
        <f t="shared" si="49"/>
        <v>0.7573404665077319</v>
      </c>
    </row>
    <row r="141" spans="1:34" s="8" customFormat="1" x14ac:dyDescent="1.25">
      <c r="A141" s="241">
        <v>141</v>
      </c>
      <c r="B141" s="68">
        <v>11182</v>
      </c>
      <c r="C141" s="241">
        <v>141</v>
      </c>
      <c r="D141" s="19">
        <v>135</v>
      </c>
      <c r="E141" s="69" t="s">
        <v>553</v>
      </c>
      <c r="F141" s="20" t="s">
        <v>44</v>
      </c>
      <c r="G141" s="20" t="s">
        <v>230</v>
      </c>
      <c r="H141" s="21" t="s">
        <v>24</v>
      </c>
      <c r="I141" s="18">
        <v>217047.84946100001</v>
      </c>
      <c r="J141" s="18">
        <v>958084.36996899999</v>
      </c>
      <c r="K141" s="18" t="s">
        <v>114</v>
      </c>
      <c r="L141" s="195">
        <v>75.599999999999994</v>
      </c>
      <c r="M141" s="56">
        <v>142998</v>
      </c>
      <c r="N141" s="55">
        <v>750000</v>
      </c>
      <c r="O141" s="56">
        <v>6699984</v>
      </c>
      <c r="P141" s="242">
        <v>11.96</v>
      </c>
      <c r="Q141" s="242">
        <v>33.44</v>
      </c>
      <c r="R141" s="242">
        <v>180.83</v>
      </c>
      <c r="S141" s="243">
        <v>680</v>
      </c>
      <c r="T141" s="243">
        <v>61</v>
      </c>
      <c r="U141" s="243">
        <v>7</v>
      </c>
      <c r="V141" s="243">
        <v>39</v>
      </c>
      <c r="W141" s="18">
        <f t="shared" si="44"/>
        <v>687</v>
      </c>
      <c r="X141" s="84">
        <f t="shared" si="55"/>
        <v>0.96318321805062146</v>
      </c>
      <c r="Y141" s="85">
        <f t="shared" si="56"/>
        <v>3.1855865524158394E-2</v>
      </c>
      <c r="Z141" s="86">
        <v>11182</v>
      </c>
      <c r="AA141" s="77">
        <f t="shared" si="50"/>
        <v>0</v>
      </c>
      <c r="AB141" s="77">
        <f t="shared" si="51"/>
        <v>0</v>
      </c>
      <c r="AC141" s="162">
        <f t="shared" si="52"/>
        <v>0</v>
      </c>
      <c r="AD141" s="162">
        <f t="shared" si="53"/>
        <v>0</v>
      </c>
      <c r="AE141" s="162">
        <f t="shared" si="54"/>
        <v>0</v>
      </c>
      <c r="AF141" s="247">
        <f t="shared" si="47"/>
        <v>0.18884707029320383</v>
      </c>
      <c r="AG141" s="247">
        <f t="shared" si="48"/>
        <v>0.5280138821575866</v>
      </c>
      <c r="AH141" s="247">
        <f t="shared" si="49"/>
        <v>2.8552855954113752</v>
      </c>
    </row>
    <row r="142" spans="1:34" s="5" customFormat="1" x14ac:dyDescent="1.25">
      <c r="A142" s="83">
        <v>144</v>
      </c>
      <c r="B142" s="68">
        <v>11183</v>
      </c>
      <c r="C142" s="83">
        <v>144</v>
      </c>
      <c r="D142" s="16">
        <v>136</v>
      </c>
      <c r="E142" s="68" t="s">
        <v>554</v>
      </c>
      <c r="F142" s="10" t="s">
        <v>41</v>
      </c>
      <c r="G142" s="10" t="s">
        <v>46</v>
      </c>
      <c r="H142" s="11" t="s">
        <v>24</v>
      </c>
      <c r="I142" s="12">
        <v>466753.87345399999</v>
      </c>
      <c r="J142" s="12">
        <v>1741321.4962319999</v>
      </c>
      <c r="K142" s="12" t="s">
        <v>114</v>
      </c>
      <c r="L142" s="194">
        <v>75.599999999999994</v>
      </c>
      <c r="M142" s="54">
        <v>31204985</v>
      </c>
      <c r="N142" s="54">
        <v>50000000</v>
      </c>
      <c r="O142" s="54">
        <v>55803</v>
      </c>
      <c r="P142" s="231">
        <v>17.79</v>
      </c>
      <c r="Q142" s="231">
        <v>35.01</v>
      </c>
      <c r="R142" s="231">
        <v>153.91999999999999</v>
      </c>
      <c r="S142" s="53">
        <v>0</v>
      </c>
      <c r="T142" s="53">
        <v>0</v>
      </c>
      <c r="U142" s="53">
        <v>0</v>
      </c>
      <c r="V142" s="53">
        <v>0</v>
      </c>
      <c r="W142" s="12">
        <f t="shared" si="44"/>
        <v>0</v>
      </c>
      <c r="X142" s="84">
        <f t="shared" si="55"/>
        <v>0</v>
      </c>
      <c r="Y142" s="85">
        <f t="shared" si="56"/>
        <v>0</v>
      </c>
      <c r="Z142" s="86">
        <v>11183</v>
      </c>
      <c r="AA142" s="77">
        <f t="shared" si="50"/>
        <v>0</v>
      </c>
      <c r="AB142" s="77">
        <f t="shared" si="51"/>
        <v>1</v>
      </c>
      <c r="AC142" s="162">
        <f t="shared" si="52"/>
        <v>1</v>
      </c>
      <c r="AD142" s="162">
        <f t="shared" si="53"/>
        <v>0</v>
      </c>
      <c r="AE142" s="162">
        <f t="shared" si="54"/>
        <v>0</v>
      </c>
      <c r="AF142" s="247">
        <f t="shared" si="47"/>
        <v>0.51054053161818702</v>
      </c>
      <c r="AG142" s="247">
        <f t="shared" si="48"/>
        <v>1.0047231035386581</v>
      </c>
      <c r="AH142" s="247">
        <f t="shared" si="49"/>
        <v>4.4172230818814695</v>
      </c>
    </row>
    <row r="143" spans="1:34" s="8" customFormat="1" x14ac:dyDescent="1.25">
      <c r="A143" s="241">
        <v>142</v>
      </c>
      <c r="B143" s="68">
        <v>11186</v>
      </c>
      <c r="C143" s="241">
        <v>142</v>
      </c>
      <c r="D143" s="19">
        <v>137</v>
      </c>
      <c r="E143" s="69" t="s">
        <v>555</v>
      </c>
      <c r="F143" s="20" t="s">
        <v>32</v>
      </c>
      <c r="G143" s="20" t="s">
        <v>230</v>
      </c>
      <c r="H143" s="21" t="s">
        <v>24</v>
      </c>
      <c r="I143" s="18">
        <v>183036.896679</v>
      </c>
      <c r="J143" s="18">
        <v>464832</v>
      </c>
      <c r="K143" s="18" t="s">
        <v>148</v>
      </c>
      <c r="L143" s="195">
        <v>75.566666666666663</v>
      </c>
      <c r="M143" s="56">
        <v>73072</v>
      </c>
      <c r="N143" s="55">
        <v>100000</v>
      </c>
      <c r="O143" s="56">
        <v>6361290</v>
      </c>
      <c r="P143" s="242">
        <v>18.510000000000002</v>
      </c>
      <c r="Q143" s="242">
        <v>16.03</v>
      </c>
      <c r="R143" s="242">
        <v>228.9</v>
      </c>
      <c r="S143" s="243">
        <v>0</v>
      </c>
      <c r="T143" s="243">
        <v>0</v>
      </c>
      <c r="U143" s="243">
        <v>0</v>
      </c>
      <c r="V143" s="243">
        <v>0</v>
      </c>
      <c r="W143" s="18">
        <v>0</v>
      </c>
      <c r="X143" s="84">
        <f t="shared" si="55"/>
        <v>0</v>
      </c>
      <c r="Y143" s="85">
        <f t="shared" si="56"/>
        <v>0</v>
      </c>
      <c r="Z143" s="86">
        <v>11186</v>
      </c>
      <c r="AA143" s="77">
        <f t="shared" si="50"/>
        <v>0</v>
      </c>
      <c r="AB143" s="77">
        <f t="shared" si="51"/>
        <v>1</v>
      </c>
      <c r="AC143" s="162">
        <f t="shared" si="52"/>
        <v>1</v>
      </c>
      <c r="AD143" s="162">
        <f t="shared" si="53"/>
        <v>0</v>
      </c>
      <c r="AE143" s="162">
        <f t="shared" si="54"/>
        <v>0</v>
      </c>
      <c r="AF143" s="247">
        <f t="shared" si="47"/>
        <v>0.14180049724045932</v>
      </c>
      <c r="AG143" s="247">
        <f t="shared" si="48"/>
        <v>0.12280183526550853</v>
      </c>
      <c r="AH143" s="247">
        <f t="shared" si="49"/>
        <v>1.7535458572847724</v>
      </c>
    </row>
    <row r="144" spans="1:34" s="5" customFormat="1" x14ac:dyDescent="1.25">
      <c r="A144" s="83">
        <v>147</v>
      </c>
      <c r="B144" s="68">
        <v>11197</v>
      </c>
      <c r="C144" s="83">
        <v>147</v>
      </c>
      <c r="D144" s="16">
        <v>138</v>
      </c>
      <c r="E144" s="68" t="s">
        <v>556</v>
      </c>
      <c r="F144" s="10" t="s">
        <v>191</v>
      </c>
      <c r="G144" s="10" t="s">
        <v>46</v>
      </c>
      <c r="H144" s="11" t="s">
        <v>24</v>
      </c>
      <c r="I144" s="12">
        <v>300716.644286</v>
      </c>
      <c r="J144" s="12">
        <v>706945.39835699997</v>
      </c>
      <c r="K144" s="12" t="s">
        <v>149</v>
      </c>
      <c r="L144" s="194">
        <v>73.866666666666674</v>
      </c>
      <c r="M144" s="54">
        <v>20928400</v>
      </c>
      <c r="N144" s="54">
        <v>700000000</v>
      </c>
      <c r="O144" s="54">
        <v>33780</v>
      </c>
      <c r="P144" s="231">
        <v>13.79</v>
      </c>
      <c r="Q144" s="231">
        <v>0</v>
      </c>
      <c r="R144" s="231">
        <v>0</v>
      </c>
      <c r="S144" s="53">
        <v>0</v>
      </c>
      <c r="T144" s="53">
        <v>0</v>
      </c>
      <c r="U144" s="53">
        <v>0</v>
      </c>
      <c r="V144" s="53">
        <v>0</v>
      </c>
      <c r="W144" s="12">
        <f t="shared" si="44"/>
        <v>0</v>
      </c>
      <c r="X144" s="84">
        <f t="shared" si="55"/>
        <v>0</v>
      </c>
      <c r="Y144" s="85">
        <f t="shared" si="56"/>
        <v>0</v>
      </c>
      <c r="Z144" s="86">
        <v>11197</v>
      </c>
      <c r="AA144" s="77">
        <f t="shared" si="50"/>
        <v>0</v>
      </c>
      <c r="AB144" s="77">
        <f t="shared" si="51"/>
        <v>1</v>
      </c>
      <c r="AC144" s="162">
        <f t="shared" si="52"/>
        <v>1</v>
      </c>
      <c r="AD144" s="162">
        <f t="shared" si="53"/>
        <v>0</v>
      </c>
      <c r="AE144" s="162">
        <f t="shared" si="54"/>
        <v>0</v>
      </c>
      <c r="AF144" s="247">
        <f t="shared" si="47"/>
        <v>0.16066654511358872</v>
      </c>
      <c r="AG144" s="247">
        <f t="shared" si="48"/>
        <v>0</v>
      </c>
      <c r="AH144" s="247">
        <f t="shared" si="49"/>
        <v>0</v>
      </c>
    </row>
    <row r="145" spans="1:34" s="8" customFormat="1" x14ac:dyDescent="1.25">
      <c r="A145" s="241">
        <v>148</v>
      </c>
      <c r="B145" s="68">
        <v>11195</v>
      </c>
      <c r="C145" s="241">
        <v>148</v>
      </c>
      <c r="D145" s="19">
        <v>139</v>
      </c>
      <c r="E145" s="69" t="s">
        <v>557</v>
      </c>
      <c r="F145" s="20" t="s">
        <v>47</v>
      </c>
      <c r="G145" s="20" t="s">
        <v>46</v>
      </c>
      <c r="H145" s="21" t="s">
        <v>24</v>
      </c>
      <c r="I145" s="18">
        <v>148296.891168</v>
      </c>
      <c r="J145" s="18">
        <v>333260.42707199999</v>
      </c>
      <c r="K145" s="18" t="s">
        <v>152</v>
      </c>
      <c r="L145" s="195">
        <v>73.733333333333334</v>
      </c>
      <c r="M145" s="56">
        <v>7690152</v>
      </c>
      <c r="N145" s="55">
        <v>50000000</v>
      </c>
      <c r="O145" s="56">
        <v>43336</v>
      </c>
      <c r="P145" s="242">
        <v>15.37</v>
      </c>
      <c r="Q145" s="242">
        <v>36.81</v>
      </c>
      <c r="R145" s="242">
        <v>153.56</v>
      </c>
      <c r="S145" s="243">
        <v>0</v>
      </c>
      <c r="T145" s="243">
        <v>0</v>
      </c>
      <c r="U145" s="243">
        <v>0</v>
      </c>
      <c r="V145" s="243">
        <v>0</v>
      </c>
      <c r="W145" s="18">
        <f t="shared" si="44"/>
        <v>0</v>
      </c>
      <c r="X145" s="84">
        <f t="shared" si="55"/>
        <v>0</v>
      </c>
      <c r="Y145" s="85">
        <f t="shared" si="56"/>
        <v>0</v>
      </c>
      <c r="Z145" s="86">
        <v>11195</v>
      </c>
      <c r="AA145" s="77">
        <f t="shared" si="50"/>
        <v>0</v>
      </c>
      <c r="AB145" s="77">
        <f t="shared" si="51"/>
        <v>1</v>
      </c>
      <c r="AC145" s="162">
        <f t="shared" si="52"/>
        <v>1</v>
      </c>
      <c r="AD145" s="162">
        <f t="shared" si="53"/>
        <v>0</v>
      </c>
      <c r="AE145" s="162">
        <f t="shared" si="54"/>
        <v>0</v>
      </c>
      <c r="AF145" s="247">
        <f t="shared" si="47"/>
        <v>8.441758637880617E-2</v>
      </c>
      <c r="AG145" s="247">
        <f t="shared" si="48"/>
        <v>0.20217380316225472</v>
      </c>
      <c r="AH145" s="247">
        <f t="shared" si="49"/>
        <v>0.84340693326802052</v>
      </c>
    </row>
    <row r="146" spans="1:34" s="5" customFormat="1" x14ac:dyDescent="1.25">
      <c r="A146" s="83">
        <v>149</v>
      </c>
      <c r="B146" s="68">
        <v>11215</v>
      </c>
      <c r="C146" s="83">
        <v>149</v>
      </c>
      <c r="D146" s="16">
        <v>140</v>
      </c>
      <c r="E146" s="68" t="s">
        <v>558</v>
      </c>
      <c r="F146" s="10" t="s">
        <v>293</v>
      </c>
      <c r="G146" s="10" t="s">
        <v>46</v>
      </c>
      <c r="H146" s="11" t="s">
        <v>24</v>
      </c>
      <c r="I146" s="12">
        <v>315966.42698400002</v>
      </c>
      <c r="J146" s="12">
        <v>860061.68304000003</v>
      </c>
      <c r="K146" s="12" t="s">
        <v>153</v>
      </c>
      <c r="L146" s="194">
        <v>73.366666666666674</v>
      </c>
      <c r="M146" s="54">
        <v>14343924</v>
      </c>
      <c r="N146" s="54">
        <v>100000000</v>
      </c>
      <c r="O146" s="54">
        <v>59960</v>
      </c>
      <c r="P146" s="231">
        <v>14.42</v>
      </c>
      <c r="Q146" s="231">
        <v>29.63</v>
      </c>
      <c r="R146" s="231">
        <v>153.47999999999999</v>
      </c>
      <c r="S146" s="53">
        <v>0</v>
      </c>
      <c r="T146" s="53">
        <v>0</v>
      </c>
      <c r="U146" s="53">
        <v>0</v>
      </c>
      <c r="V146" s="53">
        <v>0</v>
      </c>
      <c r="W146" s="12">
        <f t="shared" si="44"/>
        <v>0</v>
      </c>
      <c r="X146" s="84">
        <f t="shared" si="55"/>
        <v>0</v>
      </c>
      <c r="Y146" s="85">
        <f t="shared" si="56"/>
        <v>0</v>
      </c>
      <c r="Z146" s="86">
        <v>11215</v>
      </c>
      <c r="AA146" s="77">
        <f t="shared" si="50"/>
        <v>0</v>
      </c>
      <c r="AB146" s="77">
        <f t="shared" si="51"/>
        <v>1</v>
      </c>
      <c r="AC146" s="162">
        <f t="shared" si="52"/>
        <v>1</v>
      </c>
      <c r="AD146" s="162">
        <f t="shared" si="53"/>
        <v>0</v>
      </c>
      <c r="AE146" s="162">
        <f t="shared" si="54"/>
        <v>0</v>
      </c>
      <c r="AF146" s="247">
        <f t="shared" si="47"/>
        <v>0.20439495727360824</v>
      </c>
      <c r="AG146" s="247">
        <f t="shared" si="48"/>
        <v>0.41998769653377332</v>
      </c>
      <c r="AH146" s="247">
        <f t="shared" si="49"/>
        <v>2.1754880750591807</v>
      </c>
    </row>
    <row r="147" spans="1:34" s="8" customFormat="1" x14ac:dyDescent="1.25">
      <c r="A147" s="241">
        <v>152</v>
      </c>
      <c r="B147" s="68">
        <v>11220</v>
      </c>
      <c r="C147" s="241">
        <v>152</v>
      </c>
      <c r="D147" s="19">
        <v>141</v>
      </c>
      <c r="E147" s="69" t="s">
        <v>559</v>
      </c>
      <c r="F147" s="20" t="s">
        <v>202</v>
      </c>
      <c r="G147" s="20" t="s">
        <v>230</v>
      </c>
      <c r="H147" s="21" t="s">
        <v>24</v>
      </c>
      <c r="I147" s="18">
        <v>122708.270363</v>
      </c>
      <c r="J147" s="18">
        <v>262444.07947900001</v>
      </c>
      <c r="K147" s="18" t="s">
        <v>209</v>
      </c>
      <c r="L147" s="195">
        <v>72.266666666666666</v>
      </c>
      <c r="M147" s="56">
        <v>69665</v>
      </c>
      <c r="N147" s="55">
        <v>150000</v>
      </c>
      <c r="O147" s="56">
        <v>3767230</v>
      </c>
      <c r="P147" s="242">
        <v>11.24</v>
      </c>
      <c r="Q147" s="242">
        <v>24.19</v>
      </c>
      <c r="R147" s="242">
        <v>126.09</v>
      </c>
      <c r="S147" s="243">
        <v>352</v>
      </c>
      <c r="T147" s="243">
        <v>90</v>
      </c>
      <c r="U147" s="243">
        <v>3</v>
      </c>
      <c r="V147" s="243">
        <v>10</v>
      </c>
      <c r="W147" s="18">
        <f t="shared" si="44"/>
        <v>355</v>
      </c>
      <c r="X147" s="84">
        <f t="shared" si="55"/>
        <v>0.3892732905178104</v>
      </c>
      <c r="Y147" s="85">
        <f t="shared" si="56"/>
        <v>1.2874640424050949E-2</v>
      </c>
      <c r="Z147" s="86">
        <v>11220</v>
      </c>
      <c r="AA147" s="77">
        <f t="shared" si="50"/>
        <v>0</v>
      </c>
      <c r="AB147" s="77">
        <f t="shared" si="51"/>
        <v>0</v>
      </c>
      <c r="AC147" s="162">
        <f t="shared" si="52"/>
        <v>0</v>
      </c>
      <c r="AD147" s="162">
        <f t="shared" si="53"/>
        <v>0</v>
      </c>
      <c r="AE147" s="162">
        <f t="shared" si="54"/>
        <v>0</v>
      </c>
      <c r="AF147" s="247">
        <f t="shared" si="47"/>
        <v>4.8615908726890984E-2</v>
      </c>
      <c r="AG147" s="247">
        <f t="shared" si="48"/>
        <v>0.10462800997362037</v>
      </c>
      <c r="AH147" s="247">
        <f t="shared" si="49"/>
        <v>0.54537188001545234</v>
      </c>
    </row>
    <row r="148" spans="1:34" s="5" customFormat="1" x14ac:dyDescent="1.25">
      <c r="A148" s="83">
        <v>155</v>
      </c>
      <c r="B148" s="68">
        <v>11235</v>
      </c>
      <c r="C148" s="83">
        <v>155</v>
      </c>
      <c r="D148" s="16">
        <v>142</v>
      </c>
      <c r="E148" s="68" t="s">
        <v>560</v>
      </c>
      <c r="F148" s="10" t="s">
        <v>28</v>
      </c>
      <c r="G148" s="10" t="s">
        <v>230</v>
      </c>
      <c r="H148" s="11" t="s">
        <v>24</v>
      </c>
      <c r="I148" s="12">
        <v>167993.220814</v>
      </c>
      <c r="J148" s="12">
        <v>631240.83765200002</v>
      </c>
      <c r="K148" s="12" t="s">
        <v>210</v>
      </c>
      <c r="L148" s="194">
        <v>71.266666666666666</v>
      </c>
      <c r="M148" s="54">
        <v>151994</v>
      </c>
      <c r="N148" s="54">
        <v>1000000</v>
      </c>
      <c r="O148" s="54">
        <v>4153064</v>
      </c>
      <c r="P148" s="231">
        <v>14.08</v>
      </c>
      <c r="Q148" s="231">
        <v>52.47</v>
      </c>
      <c r="R148" s="231">
        <v>149.51</v>
      </c>
      <c r="S148" s="53">
        <v>305</v>
      </c>
      <c r="T148" s="53">
        <v>35</v>
      </c>
      <c r="U148" s="53">
        <v>2</v>
      </c>
      <c r="V148" s="53">
        <v>65</v>
      </c>
      <c r="W148" s="12">
        <f t="shared" si="44"/>
        <v>307</v>
      </c>
      <c r="X148" s="84">
        <f t="shared" si="55"/>
        <v>0.36411489794294893</v>
      </c>
      <c r="Y148" s="85">
        <f t="shared" si="56"/>
        <v>1.2042563664770608E-2</v>
      </c>
      <c r="Z148" s="86">
        <v>11235</v>
      </c>
      <c r="AA148" s="77">
        <f t="shared" si="50"/>
        <v>0</v>
      </c>
      <c r="AB148" s="77">
        <f t="shared" si="51"/>
        <v>0</v>
      </c>
      <c r="AC148" s="162">
        <f t="shared" si="52"/>
        <v>0</v>
      </c>
      <c r="AD148" s="162">
        <f t="shared" si="53"/>
        <v>0</v>
      </c>
      <c r="AE148" s="162">
        <f t="shared" si="54"/>
        <v>0</v>
      </c>
      <c r="AF148" s="247">
        <f t="shared" si="47"/>
        <v>0.14647822180104919</v>
      </c>
      <c r="AG148" s="247">
        <f t="shared" si="48"/>
        <v>0.54586024843047232</v>
      </c>
      <c r="AH148" s="247">
        <f t="shared" si="49"/>
        <v>1.5553948111842941</v>
      </c>
    </row>
    <row r="149" spans="1:34" s="8" customFormat="1" x14ac:dyDescent="1.25">
      <c r="A149" s="241">
        <v>156</v>
      </c>
      <c r="B149" s="68">
        <v>11234</v>
      </c>
      <c r="C149" s="241">
        <v>156</v>
      </c>
      <c r="D149" s="19">
        <v>143</v>
      </c>
      <c r="E149" s="69" t="s">
        <v>561</v>
      </c>
      <c r="F149" s="20" t="s">
        <v>32</v>
      </c>
      <c r="G149" s="20" t="s">
        <v>230</v>
      </c>
      <c r="H149" s="21" t="s">
        <v>24</v>
      </c>
      <c r="I149" s="18">
        <v>189067.033665</v>
      </c>
      <c r="J149" s="18">
        <v>654607.07990999997</v>
      </c>
      <c r="K149" s="18" t="s">
        <v>115</v>
      </c>
      <c r="L149" s="195">
        <v>71.133333333333326</v>
      </c>
      <c r="M149" s="56">
        <v>105257</v>
      </c>
      <c r="N149" s="55">
        <v>500000</v>
      </c>
      <c r="O149" s="56">
        <v>6219131</v>
      </c>
      <c r="P149" s="242">
        <v>17.88</v>
      </c>
      <c r="Q149" s="242">
        <v>36.46</v>
      </c>
      <c r="R149" s="242">
        <v>220.49</v>
      </c>
      <c r="S149" s="243">
        <v>162</v>
      </c>
      <c r="T149" s="243">
        <v>92</v>
      </c>
      <c r="U149" s="243">
        <v>4</v>
      </c>
      <c r="V149" s="243">
        <v>8</v>
      </c>
      <c r="W149" s="18">
        <f t="shared" si="44"/>
        <v>166</v>
      </c>
      <c r="X149" s="84">
        <f t="shared" si="55"/>
        <v>0.99253045659941808</v>
      </c>
      <c r="Y149" s="85">
        <f t="shared" si="56"/>
        <v>3.2826482191055849E-2</v>
      </c>
      <c r="Z149" s="86">
        <v>11234</v>
      </c>
      <c r="AA149" s="77">
        <f t="shared" si="50"/>
        <v>0</v>
      </c>
      <c r="AB149" s="77">
        <f t="shared" si="51"/>
        <v>0</v>
      </c>
      <c r="AC149" s="162">
        <f t="shared" si="52"/>
        <v>0</v>
      </c>
      <c r="AD149" s="162">
        <f t="shared" si="53"/>
        <v>0</v>
      </c>
      <c r="AE149" s="162">
        <f t="shared" si="54"/>
        <v>0</v>
      </c>
      <c r="AF149" s="247">
        <f t="shared" si="47"/>
        <v>0.19289613656519125</v>
      </c>
      <c r="AG149" s="247">
        <f t="shared" si="48"/>
        <v>0.39334413530016071</v>
      </c>
      <c r="AH149" s="247">
        <f t="shared" si="49"/>
        <v>2.3787286997348445</v>
      </c>
    </row>
    <row r="150" spans="1:34" s="5" customFormat="1" x14ac:dyDescent="1.25">
      <c r="A150" s="83">
        <v>160</v>
      </c>
      <c r="B150" s="68">
        <v>11223</v>
      </c>
      <c r="C150" s="83">
        <v>160</v>
      </c>
      <c r="D150" s="16">
        <v>144</v>
      </c>
      <c r="E150" s="68" t="s">
        <v>562</v>
      </c>
      <c r="F150" s="10" t="s">
        <v>328</v>
      </c>
      <c r="G150" s="10" t="s">
        <v>230</v>
      </c>
      <c r="H150" s="11" t="s">
        <v>24</v>
      </c>
      <c r="I150" s="12">
        <v>297543.95619699999</v>
      </c>
      <c r="J150" s="12">
        <v>3533737.3504590001</v>
      </c>
      <c r="K150" s="12" t="s">
        <v>150</v>
      </c>
      <c r="L150" s="194">
        <v>70.599999999999994</v>
      </c>
      <c r="M150" s="54">
        <v>633573</v>
      </c>
      <c r="N150" s="54">
        <v>1000000</v>
      </c>
      <c r="O150" s="54">
        <v>5577474</v>
      </c>
      <c r="P150" s="231">
        <v>8.09</v>
      </c>
      <c r="Q150" s="231">
        <v>40.26</v>
      </c>
      <c r="R150" s="231">
        <v>183.14</v>
      </c>
      <c r="S150" s="53">
        <v>2823</v>
      </c>
      <c r="T150" s="53">
        <v>88</v>
      </c>
      <c r="U150" s="53">
        <v>13</v>
      </c>
      <c r="V150" s="53">
        <v>12</v>
      </c>
      <c r="W150" s="12">
        <f t="shared" si="44"/>
        <v>2836</v>
      </c>
      <c r="X150" s="84">
        <f t="shared" si="55"/>
        <v>5.1249809554913508</v>
      </c>
      <c r="Y150" s="85">
        <f t="shared" si="56"/>
        <v>0.16950119257935914</v>
      </c>
      <c r="Z150" s="86">
        <v>11223</v>
      </c>
      <c r="AA150" s="77">
        <f t="shared" si="50"/>
        <v>0</v>
      </c>
      <c r="AB150" s="77">
        <f t="shared" si="51"/>
        <v>0</v>
      </c>
      <c r="AC150" s="162">
        <f t="shared" si="52"/>
        <v>0</v>
      </c>
      <c r="AD150" s="162">
        <f t="shared" si="53"/>
        <v>0</v>
      </c>
      <c r="AE150" s="162">
        <f t="shared" si="54"/>
        <v>0</v>
      </c>
      <c r="AF150" s="247">
        <f t="shared" si="47"/>
        <v>0.47114881738551168</v>
      </c>
      <c r="AG150" s="247">
        <f t="shared" si="48"/>
        <v>2.3446787871372927</v>
      </c>
      <c r="AH150" s="247">
        <f t="shared" si="49"/>
        <v>10.665784229416886</v>
      </c>
    </row>
    <row r="151" spans="1:34" s="8" customFormat="1" x14ac:dyDescent="1.25">
      <c r="A151" s="241">
        <v>167</v>
      </c>
      <c r="B151" s="68">
        <v>11268</v>
      </c>
      <c r="C151" s="241">
        <v>167</v>
      </c>
      <c r="D151" s="19">
        <v>145</v>
      </c>
      <c r="E151" s="69" t="s">
        <v>563</v>
      </c>
      <c r="F151" s="20" t="s">
        <v>310</v>
      </c>
      <c r="G151" s="20" t="s">
        <v>230</v>
      </c>
      <c r="H151" s="21" t="s">
        <v>24</v>
      </c>
      <c r="I151" s="18">
        <v>209295.01123400001</v>
      </c>
      <c r="J151" s="18">
        <v>672869.45024599996</v>
      </c>
      <c r="K151" s="18" t="s">
        <v>157</v>
      </c>
      <c r="L151" s="195">
        <v>65.933333333333337</v>
      </c>
      <c r="M151" s="56">
        <v>117785</v>
      </c>
      <c r="N151" s="55">
        <v>200000</v>
      </c>
      <c r="O151" s="56">
        <v>5712692</v>
      </c>
      <c r="P151" s="242">
        <v>14.84</v>
      </c>
      <c r="Q151" s="242">
        <v>34.07</v>
      </c>
      <c r="R151" s="242">
        <v>153.37</v>
      </c>
      <c r="S151" s="243">
        <v>184</v>
      </c>
      <c r="T151" s="243">
        <v>33</v>
      </c>
      <c r="U151" s="243">
        <v>5</v>
      </c>
      <c r="V151" s="243">
        <v>67</v>
      </c>
      <c r="W151" s="18">
        <f t="shared" si="44"/>
        <v>189</v>
      </c>
      <c r="X151" s="84">
        <f t="shared" si="55"/>
        <v>0.36594858106758738</v>
      </c>
      <c r="Y151" s="85">
        <f t="shared" si="56"/>
        <v>1.2103210031876777E-2</v>
      </c>
      <c r="Z151" s="86">
        <v>11268</v>
      </c>
      <c r="AA151" s="77">
        <f t="shared" si="50"/>
        <v>0</v>
      </c>
      <c r="AB151" s="77">
        <f t="shared" si="51"/>
        <v>0</v>
      </c>
      <c r="AC151" s="162">
        <f t="shared" si="52"/>
        <v>0</v>
      </c>
      <c r="AD151" s="162">
        <f t="shared" si="53"/>
        <v>0</v>
      </c>
      <c r="AE151" s="162">
        <f t="shared" si="54"/>
        <v>0</v>
      </c>
      <c r="AF151" s="247">
        <f t="shared" si="47"/>
        <v>0.1645659679709999</v>
      </c>
      <c r="AG151" s="247">
        <f t="shared" si="48"/>
        <v>0.37781418657493038</v>
      </c>
      <c r="AH151" s="247">
        <f t="shared" si="49"/>
        <v>1.700773753888966</v>
      </c>
    </row>
    <row r="152" spans="1:34" s="5" customFormat="1" x14ac:dyDescent="1.25">
      <c r="A152" s="83">
        <v>168</v>
      </c>
      <c r="B152" s="68">
        <v>11273</v>
      </c>
      <c r="C152" s="83">
        <v>168</v>
      </c>
      <c r="D152" s="16">
        <v>146</v>
      </c>
      <c r="E152" s="68" t="s">
        <v>564</v>
      </c>
      <c r="F152" s="10" t="s">
        <v>214</v>
      </c>
      <c r="G152" s="10" t="s">
        <v>230</v>
      </c>
      <c r="H152" s="11" t="s">
        <v>24</v>
      </c>
      <c r="I152" s="12">
        <v>153694.07204699999</v>
      </c>
      <c r="J152" s="12">
        <v>441804.07594299997</v>
      </c>
      <c r="K152" s="12" t="s">
        <v>158</v>
      </c>
      <c r="L152" s="194">
        <v>65.533333333333331</v>
      </c>
      <c r="M152" s="54">
        <v>127981</v>
      </c>
      <c r="N152" s="54">
        <v>200000</v>
      </c>
      <c r="O152" s="54">
        <v>3452106</v>
      </c>
      <c r="P152" s="231">
        <v>15.92</v>
      </c>
      <c r="Q152" s="231">
        <v>35.31</v>
      </c>
      <c r="R152" s="231">
        <v>128.02000000000001</v>
      </c>
      <c r="S152" s="53">
        <v>140</v>
      </c>
      <c r="T152" s="53">
        <v>1</v>
      </c>
      <c r="U152" s="53">
        <v>19</v>
      </c>
      <c r="V152" s="53">
        <v>99</v>
      </c>
      <c r="W152" s="12">
        <f t="shared" si="44"/>
        <v>159</v>
      </c>
      <c r="X152" s="84">
        <f t="shared" si="55"/>
        <v>7.2812347829140627E-3</v>
      </c>
      <c r="Y152" s="85">
        <f t="shared" si="56"/>
        <v>2.4081611031780305E-4</v>
      </c>
      <c r="Z152" s="86">
        <v>11273</v>
      </c>
      <c r="AA152" s="77">
        <f t="shared" si="50"/>
        <v>0</v>
      </c>
      <c r="AB152" s="77">
        <f t="shared" si="51"/>
        <v>0</v>
      </c>
      <c r="AC152" s="162">
        <f t="shared" si="52"/>
        <v>0</v>
      </c>
      <c r="AD152" s="162">
        <f t="shared" si="53"/>
        <v>0</v>
      </c>
      <c r="AE152" s="162">
        <f t="shared" si="54"/>
        <v>0</v>
      </c>
      <c r="AF152" s="247">
        <f t="shared" si="47"/>
        <v>0.11591725774399188</v>
      </c>
      <c r="AG152" s="247">
        <f t="shared" si="48"/>
        <v>0.2571004001846956</v>
      </c>
      <c r="AH152" s="247">
        <f t="shared" si="49"/>
        <v>0.9321436769086584</v>
      </c>
    </row>
    <row r="153" spans="1:34" s="8" customFormat="1" x14ac:dyDescent="1.25">
      <c r="A153" s="241">
        <v>169</v>
      </c>
      <c r="B153" s="68">
        <v>11260</v>
      </c>
      <c r="C153" s="241">
        <v>169</v>
      </c>
      <c r="D153" s="19">
        <v>147</v>
      </c>
      <c r="E153" s="69" t="s">
        <v>565</v>
      </c>
      <c r="F153" s="20" t="s">
        <v>38</v>
      </c>
      <c r="G153" s="20" t="s">
        <v>46</v>
      </c>
      <c r="H153" s="21" t="s">
        <v>24</v>
      </c>
      <c r="I153" s="18">
        <v>267353.16610999999</v>
      </c>
      <c r="J153" s="18">
        <v>435186.98320199997</v>
      </c>
      <c r="K153" s="18" t="s">
        <v>162</v>
      </c>
      <c r="L153" s="195">
        <v>65</v>
      </c>
      <c r="M153" s="56">
        <v>9678690</v>
      </c>
      <c r="N153" s="55">
        <v>50000000</v>
      </c>
      <c r="O153" s="56">
        <v>44964</v>
      </c>
      <c r="P153" s="242">
        <v>8.3699999999999992</v>
      </c>
      <c r="Q153" s="242">
        <v>24.14</v>
      </c>
      <c r="R153" s="242">
        <v>92.76</v>
      </c>
      <c r="S153" s="243">
        <v>0</v>
      </c>
      <c r="T153" s="243">
        <v>0</v>
      </c>
      <c r="U153" s="243">
        <v>0</v>
      </c>
      <c r="V153" s="243">
        <v>0</v>
      </c>
      <c r="W153" s="18">
        <f t="shared" si="44"/>
        <v>0</v>
      </c>
      <c r="X153" s="84">
        <f t="shared" si="55"/>
        <v>0</v>
      </c>
      <c r="Y153" s="85">
        <f t="shared" si="56"/>
        <v>0</v>
      </c>
      <c r="Z153" s="86">
        <v>11260</v>
      </c>
      <c r="AA153" s="77">
        <f t="shared" si="50"/>
        <v>0</v>
      </c>
      <c r="AB153" s="77">
        <f t="shared" si="51"/>
        <v>1</v>
      </c>
      <c r="AC153" s="162">
        <f t="shared" si="52"/>
        <v>1</v>
      </c>
      <c r="AD153" s="162">
        <f t="shared" si="53"/>
        <v>0</v>
      </c>
      <c r="AE153" s="162">
        <f t="shared" si="54"/>
        <v>0</v>
      </c>
      <c r="AF153" s="247">
        <f t="shared" si="47"/>
        <v>6.0031151180249362E-2</v>
      </c>
      <c r="AG153" s="247">
        <f t="shared" si="48"/>
        <v>0.17313643840994261</v>
      </c>
      <c r="AH153" s="247">
        <f t="shared" si="49"/>
        <v>0.66529146756032631</v>
      </c>
    </row>
    <row r="154" spans="1:34" s="5" customFormat="1" x14ac:dyDescent="1.25">
      <c r="A154" s="83">
        <v>170</v>
      </c>
      <c r="B154" s="68">
        <v>11280</v>
      </c>
      <c r="C154" s="83">
        <v>170</v>
      </c>
      <c r="D154" s="16">
        <v>148</v>
      </c>
      <c r="E154" s="68" t="s">
        <v>566</v>
      </c>
      <c r="F154" s="10" t="s">
        <v>17</v>
      </c>
      <c r="G154" s="10" t="s">
        <v>230</v>
      </c>
      <c r="H154" s="11" t="s">
        <v>24</v>
      </c>
      <c r="I154" s="12">
        <v>71436.297497000007</v>
      </c>
      <c r="J154" s="12">
        <v>173195.53505199999</v>
      </c>
      <c r="K154" s="12" t="s">
        <v>159</v>
      </c>
      <c r="L154" s="194">
        <v>64.766666666666666</v>
      </c>
      <c r="M154" s="54">
        <v>61814</v>
      </c>
      <c r="N154" s="54">
        <v>500000</v>
      </c>
      <c r="O154" s="54">
        <v>2801882</v>
      </c>
      <c r="P154" s="231">
        <v>11.8</v>
      </c>
      <c r="Q154" s="231">
        <v>23.44</v>
      </c>
      <c r="R154" s="231">
        <v>101.02</v>
      </c>
      <c r="S154" s="53">
        <v>359</v>
      </c>
      <c r="T154" s="53">
        <v>56</v>
      </c>
      <c r="U154" s="53">
        <v>6</v>
      </c>
      <c r="V154" s="53">
        <v>44</v>
      </c>
      <c r="W154" s="12">
        <f t="shared" si="44"/>
        <v>365</v>
      </c>
      <c r="X154" s="84">
        <f t="shared" si="55"/>
        <v>0.15984536058650825</v>
      </c>
      <c r="Y154" s="85">
        <f t="shared" si="56"/>
        <v>5.2866497423097718E-3</v>
      </c>
      <c r="Z154" s="86">
        <v>11280</v>
      </c>
      <c r="AA154" s="77">
        <f t="shared" si="50"/>
        <v>0</v>
      </c>
      <c r="AB154" s="77">
        <f t="shared" si="51"/>
        <v>0</v>
      </c>
      <c r="AC154" s="162">
        <f t="shared" si="52"/>
        <v>0</v>
      </c>
      <c r="AD154" s="162">
        <f t="shared" si="53"/>
        <v>0</v>
      </c>
      <c r="AE154" s="162">
        <f t="shared" si="54"/>
        <v>0</v>
      </c>
      <c r="AF154" s="247">
        <f t="shared" si="47"/>
        <v>3.3681700980728528E-2</v>
      </c>
      <c r="AG154" s="247">
        <f t="shared" si="48"/>
        <v>6.69067009312099E-2</v>
      </c>
      <c r="AH154" s="247">
        <f t="shared" si="49"/>
        <v>0.28834961297230471</v>
      </c>
    </row>
    <row r="155" spans="1:34" s="8" customFormat="1" x14ac:dyDescent="1.25">
      <c r="A155" s="241">
        <v>174</v>
      </c>
      <c r="B155" s="68">
        <v>11285</v>
      </c>
      <c r="C155" s="241">
        <v>174</v>
      </c>
      <c r="D155" s="19">
        <v>149</v>
      </c>
      <c r="E155" s="69" t="s">
        <v>567</v>
      </c>
      <c r="F155" s="20" t="s">
        <v>39</v>
      </c>
      <c r="G155" s="20" t="s">
        <v>230</v>
      </c>
      <c r="H155" s="21" t="s">
        <v>24</v>
      </c>
      <c r="I155" s="18">
        <v>509694.73941899999</v>
      </c>
      <c r="J155" s="18">
        <v>1531723.393189</v>
      </c>
      <c r="K155" s="18" t="s">
        <v>167</v>
      </c>
      <c r="L155" s="195">
        <v>63.6</v>
      </c>
      <c r="M155" s="56">
        <v>268049</v>
      </c>
      <c r="N155" s="55">
        <v>500000</v>
      </c>
      <c r="O155" s="56">
        <v>5714341</v>
      </c>
      <c r="P155" s="242">
        <v>9.24</v>
      </c>
      <c r="Q155" s="242">
        <v>27.64</v>
      </c>
      <c r="R155" s="242">
        <v>132.41999999999999</v>
      </c>
      <c r="S155" s="243">
        <v>875</v>
      </c>
      <c r="T155" s="243">
        <v>27</v>
      </c>
      <c r="U155" s="243">
        <v>7</v>
      </c>
      <c r="V155" s="243">
        <v>73</v>
      </c>
      <c r="W155" s="18">
        <f t="shared" si="44"/>
        <v>882</v>
      </c>
      <c r="X155" s="84">
        <f t="shared" si="55"/>
        <v>0.68158406158005802</v>
      </c>
      <c r="Y155" s="85">
        <f t="shared" si="56"/>
        <v>2.2542388407729597E-2</v>
      </c>
      <c r="Z155" s="86">
        <v>11285</v>
      </c>
      <c r="AA155" s="77">
        <f t="shared" si="50"/>
        <v>0</v>
      </c>
      <c r="AB155" s="77">
        <f t="shared" si="51"/>
        <v>0</v>
      </c>
      <c r="AC155" s="162">
        <f t="shared" si="52"/>
        <v>0</v>
      </c>
      <c r="AD155" s="162">
        <f t="shared" si="53"/>
        <v>0</v>
      </c>
      <c r="AE155" s="162">
        <f t="shared" si="54"/>
        <v>0</v>
      </c>
      <c r="AF155" s="247">
        <f t="shared" si="47"/>
        <v>0.23325321218517542</v>
      </c>
      <c r="AG155" s="247">
        <f t="shared" si="48"/>
        <v>0.6977401282249186</v>
      </c>
      <c r="AH155" s="247">
        <f t="shared" si="49"/>
        <v>3.3427911642381951</v>
      </c>
    </row>
    <row r="156" spans="1:34" s="5" customFormat="1" x14ac:dyDescent="1.25">
      <c r="A156" s="83">
        <v>177</v>
      </c>
      <c r="B156" s="68">
        <v>11297</v>
      </c>
      <c r="C156" s="83">
        <v>177</v>
      </c>
      <c r="D156" s="16">
        <v>150</v>
      </c>
      <c r="E156" s="68" t="s">
        <v>568</v>
      </c>
      <c r="F156" s="10" t="s">
        <v>236</v>
      </c>
      <c r="G156" s="10" t="s">
        <v>230</v>
      </c>
      <c r="H156" s="11" t="s">
        <v>24</v>
      </c>
      <c r="I156" s="12">
        <v>104551.57389299999</v>
      </c>
      <c r="J156" s="12">
        <v>231608.50873599999</v>
      </c>
      <c r="K156" s="12" t="s">
        <v>169</v>
      </c>
      <c r="L156" s="194">
        <v>62.033333333333331</v>
      </c>
      <c r="M156" s="54">
        <v>42401</v>
      </c>
      <c r="N156" s="54">
        <v>200000</v>
      </c>
      <c r="O156" s="54">
        <v>5462336</v>
      </c>
      <c r="P156" s="231">
        <v>15.26</v>
      </c>
      <c r="Q156" s="231">
        <v>28.7</v>
      </c>
      <c r="R156" s="231">
        <v>128.4</v>
      </c>
      <c r="S156" s="53">
        <v>112</v>
      </c>
      <c r="T156" s="53">
        <v>41</v>
      </c>
      <c r="U156" s="53">
        <v>2</v>
      </c>
      <c r="V156" s="53">
        <v>59</v>
      </c>
      <c r="W156" s="12">
        <f t="shared" si="44"/>
        <v>114</v>
      </c>
      <c r="X156" s="84">
        <f t="shared" si="55"/>
        <v>0.15649976287643996</v>
      </c>
      <c r="Y156" s="85">
        <f t="shared" si="56"/>
        <v>5.1759990283515621E-3</v>
      </c>
      <c r="Z156" s="86">
        <v>11297</v>
      </c>
      <c r="AA156" s="77">
        <f t="shared" si="50"/>
        <v>0</v>
      </c>
      <c r="AB156" s="77">
        <f t="shared" si="51"/>
        <v>0</v>
      </c>
      <c r="AC156" s="162">
        <f t="shared" si="52"/>
        <v>0</v>
      </c>
      <c r="AD156" s="162">
        <f t="shared" si="53"/>
        <v>0</v>
      </c>
      <c r="AE156" s="162">
        <f t="shared" si="54"/>
        <v>0</v>
      </c>
      <c r="AF156" s="247">
        <f t="shared" si="47"/>
        <v>5.82484483291335E-2</v>
      </c>
      <c r="AG156" s="247">
        <f t="shared" si="48"/>
        <v>0.10954983401350796</v>
      </c>
      <c r="AH156" s="247">
        <f t="shared" si="49"/>
        <v>0.49011145252036314</v>
      </c>
    </row>
    <row r="157" spans="1:34" s="8" customFormat="1" x14ac:dyDescent="1.25">
      <c r="A157" s="241">
        <v>181</v>
      </c>
      <c r="B157" s="68">
        <v>11308</v>
      </c>
      <c r="C157" s="241">
        <v>181</v>
      </c>
      <c r="D157" s="19">
        <v>151</v>
      </c>
      <c r="E157" s="69" t="s">
        <v>569</v>
      </c>
      <c r="F157" s="20" t="s">
        <v>154</v>
      </c>
      <c r="G157" s="20" t="s">
        <v>177</v>
      </c>
      <c r="H157" s="21" t="s">
        <v>24</v>
      </c>
      <c r="I157" s="18">
        <v>249950.74231599999</v>
      </c>
      <c r="J157" s="18">
        <v>499872.26543600002</v>
      </c>
      <c r="K157" s="18" t="s">
        <v>176</v>
      </c>
      <c r="L157" s="195">
        <v>59.4</v>
      </c>
      <c r="M157" s="56">
        <v>9739732</v>
      </c>
      <c r="N157" s="55">
        <v>50000000</v>
      </c>
      <c r="O157" s="56">
        <v>51323</v>
      </c>
      <c r="P157" s="242">
        <v>14.68</v>
      </c>
      <c r="Q157" s="242">
        <v>26.14</v>
      </c>
      <c r="R157" s="242">
        <v>123.59</v>
      </c>
      <c r="S157" s="243">
        <v>0</v>
      </c>
      <c r="T157" s="243">
        <v>0</v>
      </c>
      <c r="U157" s="243">
        <v>0</v>
      </c>
      <c r="V157" s="243">
        <v>0</v>
      </c>
      <c r="W157" s="18">
        <f t="shared" si="44"/>
        <v>0</v>
      </c>
      <c r="X157" s="84">
        <f t="shared" si="55"/>
        <v>0</v>
      </c>
      <c r="Y157" s="85">
        <f t="shared" si="56"/>
        <v>0</v>
      </c>
      <c r="Z157" s="86">
        <v>11308</v>
      </c>
      <c r="AA157" s="77">
        <f t="shared" si="50"/>
        <v>0</v>
      </c>
      <c r="AB157" s="77">
        <f t="shared" si="51"/>
        <v>1</v>
      </c>
      <c r="AC157" s="162">
        <f t="shared" si="52"/>
        <v>1</v>
      </c>
      <c r="AD157" s="162">
        <f t="shared" si="53"/>
        <v>0</v>
      </c>
      <c r="AE157" s="162">
        <f t="shared" si="54"/>
        <v>0</v>
      </c>
      <c r="AF157" s="247">
        <f t="shared" si="47"/>
        <v>0.12093734045617796</v>
      </c>
      <c r="AG157" s="247">
        <f t="shared" si="48"/>
        <v>0.21534755310112341</v>
      </c>
      <c r="AH157" s="247">
        <f t="shared" si="49"/>
        <v>1.0181638901211876</v>
      </c>
    </row>
    <row r="158" spans="1:34" s="5" customFormat="1" x14ac:dyDescent="1.25">
      <c r="A158" s="83">
        <v>182</v>
      </c>
      <c r="B158" s="68">
        <v>11314</v>
      </c>
      <c r="C158" s="83">
        <v>182</v>
      </c>
      <c r="D158" s="16">
        <v>152</v>
      </c>
      <c r="E158" s="68" t="s">
        <v>570</v>
      </c>
      <c r="F158" s="10" t="s">
        <v>236</v>
      </c>
      <c r="G158" s="10" t="s">
        <v>230</v>
      </c>
      <c r="H158" s="11" t="s">
        <v>24</v>
      </c>
      <c r="I158" s="12">
        <v>11061.576435000001</v>
      </c>
      <c r="J158" s="12">
        <v>19454.714018999999</v>
      </c>
      <c r="K158" s="12" t="s">
        <v>178</v>
      </c>
      <c r="L158" s="194">
        <v>58.466666666666669</v>
      </c>
      <c r="M158" s="54">
        <v>6591</v>
      </c>
      <c r="N158" s="54">
        <v>200000</v>
      </c>
      <c r="O158" s="54">
        <v>2951709</v>
      </c>
      <c r="P158" s="231">
        <v>0</v>
      </c>
      <c r="Q158" s="231">
        <v>0</v>
      </c>
      <c r="R158" s="231">
        <v>0</v>
      </c>
      <c r="S158" s="53">
        <v>5</v>
      </c>
      <c r="T158" s="53">
        <v>42</v>
      </c>
      <c r="U158" s="53">
        <v>4</v>
      </c>
      <c r="V158" s="53">
        <v>57.999999999999993</v>
      </c>
      <c r="W158" s="12">
        <f t="shared" si="44"/>
        <v>9</v>
      </c>
      <c r="X158" s="84">
        <f t="shared" si="55"/>
        <v>1.3466336371809986E-2</v>
      </c>
      <c r="Y158" s="85">
        <f t="shared" si="56"/>
        <v>4.453792305805272E-4</v>
      </c>
      <c r="Z158" s="86">
        <v>11314</v>
      </c>
      <c r="AA158" s="77">
        <f t="shared" si="50"/>
        <v>0</v>
      </c>
      <c r="AB158" s="77">
        <f t="shared" si="51"/>
        <v>0</v>
      </c>
      <c r="AC158" s="162">
        <f t="shared" si="52"/>
        <v>0</v>
      </c>
      <c r="AD158" s="162">
        <f t="shared" si="53"/>
        <v>0</v>
      </c>
      <c r="AE158" s="162">
        <f t="shared" si="54"/>
        <v>0</v>
      </c>
      <c r="AF158" s="247">
        <f t="shared" si="47"/>
        <v>0</v>
      </c>
      <c r="AG158" s="247">
        <f t="shared" si="48"/>
        <v>0</v>
      </c>
      <c r="AH158" s="247">
        <f t="shared" si="49"/>
        <v>0</v>
      </c>
    </row>
    <row r="159" spans="1:34" s="8" customFormat="1" x14ac:dyDescent="1.25">
      <c r="A159" s="241">
        <v>184</v>
      </c>
      <c r="B159" s="68">
        <v>11312</v>
      </c>
      <c r="C159" s="241">
        <v>184</v>
      </c>
      <c r="D159" s="19">
        <v>153</v>
      </c>
      <c r="E159" s="69" t="s">
        <v>571</v>
      </c>
      <c r="F159" s="20" t="s">
        <v>179</v>
      </c>
      <c r="G159" s="20" t="s">
        <v>177</v>
      </c>
      <c r="H159" s="21" t="s">
        <v>24</v>
      </c>
      <c r="I159" s="18">
        <v>269053.36396500003</v>
      </c>
      <c r="J159" s="18">
        <v>584197.60960500001</v>
      </c>
      <c r="K159" s="18" t="s">
        <v>180</v>
      </c>
      <c r="L159" s="195">
        <v>57.8</v>
      </c>
      <c r="M159" s="56">
        <v>11508335</v>
      </c>
      <c r="N159" s="55">
        <v>100000000</v>
      </c>
      <c r="O159" s="56">
        <v>50763</v>
      </c>
      <c r="P159" s="242">
        <v>16.12</v>
      </c>
      <c r="Q159" s="242">
        <v>29.41</v>
      </c>
      <c r="R159" s="242">
        <v>135.57</v>
      </c>
      <c r="S159" s="243">
        <v>0</v>
      </c>
      <c r="T159" s="243">
        <v>0</v>
      </c>
      <c r="U159" s="243">
        <v>0</v>
      </c>
      <c r="V159" s="243">
        <v>0</v>
      </c>
      <c r="W159" s="18">
        <f t="shared" si="44"/>
        <v>0</v>
      </c>
      <c r="X159" s="84">
        <f t="shared" si="55"/>
        <v>0</v>
      </c>
      <c r="Y159" s="85">
        <f t="shared" si="56"/>
        <v>0</v>
      </c>
      <c r="Z159" s="86">
        <v>11312</v>
      </c>
      <c r="AA159" s="77">
        <f t="shared" si="50"/>
        <v>0</v>
      </c>
      <c r="AB159" s="77">
        <f t="shared" si="51"/>
        <v>1</v>
      </c>
      <c r="AC159" s="162">
        <f t="shared" si="52"/>
        <v>1</v>
      </c>
      <c r="AD159" s="162">
        <f t="shared" si="53"/>
        <v>0</v>
      </c>
      <c r="AE159" s="162">
        <f t="shared" si="54"/>
        <v>0</v>
      </c>
      <c r="AF159" s="247">
        <f t="shared" si="47"/>
        <v>0.15520300651523083</v>
      </c>
      <c r="AG159" s="247">
        <f t="shared" si="48"/>
        <v>0.28315883508765133</v>
      </c>
      <c r="AH159" s="247">
        <f t="shared" si="49"/>
        <v>1.3052649871755486</v>
      </c>
    </row>
    <row r="160" spans="1:34" s="5" customFormat="1" x14ac:dyDescent="1.25">
      <c r="A160" s="83">
        <v>185</v>
      </c>
      <c r="B160" s="68">
        <v>11309</v>
      </c>
      <c r="C160" s="83">
        <v>185</v>
      </c>
      <c r="D160" s="16">
        <v>154</v>
      </c>
      <c r="E160" s="68" t="s">
        <v>572</v>
      </c>
      <c r="F160" s="10" t="s">
        <v>179</v>
      </c>
      <c r="G160" s="10" t="s">
        <v>230</v>
      </c>
      <c r="H160" s="11" t="s">
        <v>24</v>
      </c>
      <c r="I160" s="12">
        <v>108793.698988</v>
      </c>
      <c r="J160" s="12">
        <v>307131.445343</v>
      </c>
      <c r="K160" s="12" t="s">
        <v>180</v>
      </c>
      <c r="L160" s="194">
        <v>57.8</v>
      </c>
      <c r="M160" s="54">
        <v>102343</v>
      </c>
      <c r="N160" s="54">
        <v>500000</v>
      </c>
      <c r="O160" s="54">
        <v>3001001</v>
      </c>
      <c r="P160" s="231">
        <v>11.14</v>
      </c>
      <c r="Q160" s="231">
        <v>26.94</v>
      </c>
      <c r="R160" s="231">
        <v>155.75</v>
      </c>
      <c r="S160" s="53">
        <v>133</v>
      </c>
      <c r="T160" s="53">
        <v>15</v>
      </c>
      <c r="U160" s="53">
        <v>6</v>
      </c>
      <c r="V160" s="53">
        <v>85</v>
      </c>
      <c r="W160" s="12">
        <f t="shared" si="44"/>
        <v>139</v>
      </c>
      <c r="X160" s="84">
        <f t="shared" si="55"/>
        <v>7.5926059237397356E-2</v>
      </c>
      <c r="Y160" s="85">
        <f t="shared" si="56"/>
        <v>2.5111425194273853E-3</v>
      </c>
      <c r="Z160" s="86">
        <v>11309</v>
      </c>
      <c r="AA160" s="77">
        <f t="shared" si="50"/>
        <v>0</v>
      </c>
      <c r="AB160" s="77">
        <f t="shared" si="51"/>
        <v>0</v>
      </c>
      <c r="AC160" s="162">
        <f t="shared" si="52"/>
        <v>0</v>
      </c>
      <c r="AD160" s="162">
        <f t="shared" si="53"/>
        <v>0</v>
      </c>
      <c r="AE160" s="162">
        <f t="shared" si="54"/>
        <v>0</v>
      </c>
      <c r="AF160" s="247">
        <f t="shared" si="47"/>
        <v>5.6387753326973766E-2</v>
      </c>
      <c r="AG160" s="247">
        <f t="shared" si="48"/>
        <v>0.13636320239036565</v>
      </c>
      <c r="AH160" s="247">
        <f t="shared" si="49"/>
        <v>0.78836558174830917</v>
      </c>
    </row>
    <row r="161" spans="1:34" s="8" customFormat="1" x14ac:dyDescent="1.25">
      <c r="A161" s="241">
        <v>194</v>
      </c>
      <c r="B161" s="68">
        <v>11334</v>
      </c>
      <c r="C161" s="241">
        <v>194</v>
      </c>
      <c r="D161" s="19">
        <v>155</v>
      </c>
      <c r="E161" s="69" t="s">
        <v>573</v>
      </c>
      <c r="F161" s="20" t="s">
        <v>203</v>
      </c>
      <c r="G161" s="20" t="s">
        <v>230</v>
      </c>
      <c r="H161" s="21" t="s">
        <v>24</v>
      </c>
      <c r="I161" s="18">
        <v>114288.31303</v>
      </c>
      <c r="J161" s="18">
        <v>225847.11339000001</v>
      </c>
      <c r="K161" s="18" t="s">
        <v>194</v>
      </c>
      <c r="L161" s="195">
        <v>56</v>
      </c>
      <c r="M161" s="56">
        <v>46968</v>
      </c>
      <c r="N161" s="55">
        <v>200000</v>
      </c>
      <c r="O161" s="56">
        <v>4808531</v>
      </c>
      <c r="P161" s="242">
        <v>8.3699999999999992</v>
      </c>
      <c r="Q161" s="242">
        <v>25.71</v>
      </c>
      <c r="R161" s="242">
        <v>125.21</v>
      </c>
      <c r="S161" s="243">
        <v>101</v>
      </c>
      <c r="T161" s="243">
        <v>4</v>
      </c>
      <c r="U161" s="243">
        <v>5</v>
      </c>
      <c r="V161" s="243">
        <v>96</v>
      </c>
      <c r="W161" s="18">
        <f t="shared" si="44"/>
        <v>106</v>
      </c>
      <c r="X161" s="84">
        <f t="shared" si="55"/>
        <v>1.4888462530600692E-2</v>
      </c>
      <c r="Y161" s="85">
        <f t="shared" si="56"/>
        <v>4.9241395753986221E-4</v>
      </c>
      <c r="Z161" s="86">
        <v>11334</v>
      </c>
      <c r="AA161" s="77">
        <f t="shared" si="50"/>
        <v>0</v>
      </c>
      <c r="AB161" s="77">
        <f t="shared" si="51"/>
        <v>0</v>
      </c>
      <c r="AC161" s="162">
        <f t="shared" si="52"/>
        <v>0</v>
      </c>
      <c r="AD161" s="162">
        <f t="shared" si="53"/>
        <v>0</v>
      </c>
      <c r="AE161" s="162">
        <f t="shared" si="54"/>
        <v>0</v>
      </c>
      <c r="AF161" s="247">
        <f t="shared" si="47"/>
        <v>3.1154107845281945E-2</v>
      </c>
      <c r="AG161" s="247">
        <f t="shared" si="48"/>
        <v>9.5695592915435945E-2</v>
      </c>
      <c r="AH161" s="247">
        <f t="shared" si="49"/>
        <v>0.46604609836412814</v>
      </c>
    </row>
    <row r="162" spans="1:34" s="5" customFormat="1" x14ac:dyDescent="1.25">
      <c r="A162" s="83">
        <v>209</v>
      </c>
      <c r="B162" s="68">
        <v>11384</v>
      </c>
      <c r="C162" s="83">
        <v>209</v>
      </c>
      <c r="D162" s="16">
        <v>156</v>
      </c>
      <c r="E162" s="68" t="s">
        <v>574</v>
      </c>
      <c r="F162" s="10" t="s">
        <v>218</v>
      </c>
      <c r="G162" s="10" t="s">
        <v>230</v>
      </c>
      <c r="H162" s="11" t="s">
        <v>24</v>
      </c>
      <c r="I162" s="12">
        <v>133143.98688899999</v>
      </c>
      <c r="J162" s="12">
        <v>230691.76662899999</v>
      </c>
      <c r="K162" s="12" t="s">
        <v>228</v>
      </c>
      <c r="L162" s="194">
        <v>50.166666666666664</v>
      </c>
      <c r="M162" s="54">
        <v>29247</v>
      </c>
      <c r="N162" s="54">
        <v>200000</v>
      </c>
      <c r="O162" s="54">
        <v>7887707</v>
      </c>
      <c r="P162" s="231">
        <v>12.49</v>
      </c>
      <c r="Q162" s="231">
        <v>22.25</v>
      </c>
      <c r="R162" s="231">
        <v>126.6</v>
      </c>
      <c r="S162" s="53">
        <v>274</v>
      </c>
      <c r="T162" s="53">
        <v>45</v>
      </c>
      <c r="U162" s="53">
        <v>2</v>
      </c>
      <c r="V162" s="53">
        <v>55.000000000000007</v>
      </c>
      <c r="W162" s="12">
        <f t="shared" si="44"/>
        <v>276</v>
      </c>
      <c r="X162" s="84">
        <f t="shared" si="55"/>
        <v>0.1710881481291395</v>
      </c>
      <c r="Y162" s="85">
        <f t="shared" si="56"/>
        <v>5.6584883721393061E-3</v>
      </c>
      <c r="Z162" s="86">
        <v>11384</v>
      </c>
      <c r="AA162" s="77">
        <f t="shared" si="50"/>
        <v>0</v>
      </c>
      <c r="AB162" s="77">
        <f t="shared" si="51"/>
        <v>0</v>
      </c>
      <c r="AC162" s="162">
        <f t="shared" si="52"/>
        <v>0</v>
      </c>
      <c r="AD162" s="162">
        <f t="shared" si="53"/>
        <v>0</v>
      </c>
      <c r="AE162" s="162">
        <f t="shared" si="54"/>
        <v>0</v>
      </c>
      <c r="AF162" s="247">
        <f t="shared" si="47"/>
        <v>4.7486466002954496E-2</v>
      </c>
      <c r="AG162" s="247">
        <f t="shared" si="48"/>
        <v>8.4593584352741197E-2</v>
      </c>
      <c r="AH162" s="247">
        <f t="shared" si="49"/>
        <v>0.48132799006997912</v>
      </c>
    </row>
    <row r="163" spans="1:34" s="8" customFormat="1" x14ac:dyDescent="1.25">
      <c r="A163" s="241">
        <v>211</v>
      </c>
      <c r="B163" s="68">
        <v>11341</v>
      </c>
      <c r="C163" s="241">
        <v>211</v>
      </c>
      <c r="D163" s="19">
        <v>157</v>
      </c>
      <c r="E163" s="69" t="s">
        <v>575</v>
      </c>
      <c r="F163" s="20" t="s">
        <v>399</v>
      </c>
      <c r="G163" s="20" t="s">
        <v>46</v>
      </c>
      <c r="H163" s="21" t="s">
        <v>24</v>
      </c>
      <c r="I163" s="18">
        <v>182877.75816999999</v>
      </c>
      <c r="J163" s="18">
        <v>617889.64195099997</v>
      </c>
      <c r="K163" s="18" t="s">
        <v>219</v>
      </c>
      <c r="L163" s="195">
        <v>50.133333333333333</v>
      </c>
      <c r="M163" s="56">
        <v>8500000</v>
      </c>
      <c r="N163" s="55">
        <v>50000000</v>
      </c>
      <c r="O163" s="56">
        <v>72693</v>
      </c>
      <c r="P163" s="242">
        <v>15.14</v>
      </c>
      <c r="Q163" s="242">
        <v>31.2</v>
      </c>
      <c r="R163" s="242">
        <v>159.36000000000001</v>
      </c>
      <c r="S163" s="243">
        <v>0</v>
      </c>
      <c r="T163" s="243">
        <v>0</v>
      </c>
      <c r="U163" s="243">
        <v>0</v>
      </c>
      <c r="V163" s="243">
        <v>0</v>
      </c>
      <c r="W163" s="18">
        <f t="shared" si="44"/>
        <v>0</v>
      </c>
      <c r="X163" s="84">
        <f t="shared" si="55"/>
        <v>0</v>
      </c>
      <c r="Y163" s="85">
        <f t="shared" si="56"/>
        <v>0</v>
      </c>
      <c r="Z163" s="86">
        <v>11341</v>
      </c>
      <c r="AA163" s="77">
        <f t="shared" si="50"/>
        <v>0</v>
      </c>
      <c r="AB163" s="77">
        <f t="shared" si="51"/>
        <v>1</v>
      </c>
      <c r="AC163" s="162">
        <f t="shared" si="52"/>
        <v>1</v>
      </c>
      <c r="AD163" s="162">
        <f t="shared" si="53"/>
        <v>0</v>
      </c>
      <c r="AE163" s="162">
        <f t="shared" si="54"/>
        <v>0</v>
      </c>
      <c r="AF163" s="247">
        <f t="shared" si="47"/>
        <v>0.1541743432010429</v>
      </c>
      <c r="AG163" s="247">
        <f t="shared" si="48"/>
        <v>0.31771727264679905</v>
      </c>
      <c r="AH163" s="247">
        <f t="shared" si="49"/>
        <v>1.6228020695190355</v>
      </c>
    </row>
    <row r="164" spans="1:34" s="5" customFormat="1" x14ac:dyDescent="1.25">
      <c r="A164" s="83">
        <v>226</v>
      </c>
      <c r="B164" s="68">
        <v>11378</v>
      </c>
      <c r="C164" s="83">
        <v>226</v>
      </c>
      <c r="D164" s="16">
        <v>158</v>
      </c>
      <c r="E164" s="68" t="s">
        <v>576</v>
      </c>
      <c r="F164" s="10" t="s">
        <v>312</v>
      </c>
      <c r="G164" s="10" t="s">
        <v>46</v>
      </c>
      <c r="H164" s="11" t="s">
        <v>24</v>
      </c>
      <c r="I164" s="12">
        <v>273041.74492899998</v>
      </c>
      <c r="J164" s="12">
        <v>592725.98760500003</v>
      </c>
      <c r="K164" s="12" t="s">
        <v>262</v>
      </c>
      <c r="L164" s="194">
        <v>42</v>
      </c>
      <c r="M164" s="54">
        <v>10329617</v>
      </c>
      <c r="N164" s="54">
        <v>50000000</v>
      </c>
      <c r="O164" s="54">
        <v>57382</v>
      </c>
      <c r="P164" s="231">
        <v>13.59</v>
      </c>
      <c r="Q164" s="231">
        <v>32.99</v>
      </c>
      <c r="R164" s="231">
        <v>126.65</v>
      </c>
      <c r="S164" s="53">
        <v>0</v>
      </c>
      <c r="T164" s="53">
        <v>0</v>
      </c>
      <c r="U164" s="53">
        <v>0</v>
      </c>
      <c r="V164" s="53">
        <v>0</v>
      </c>
      <c r="W164" s="12">
        <f t="shared" si="44"/>
        <v>0</v>
      </c>
      <c r="X164" s="84">
        <f t="shared" si="55"/>
        <v>0</v>
      </c>
      <c r="Y164" s="85">
        <f t="shared" si="56"/>
        <v>0</v>
      </c>
      <c r="Z164" s="86">
        <v>11378</v>
      </c>
      <c r="AA164" s="77">
        <f t="shared" si="50"/>
        <v>0</v>
      </c>
      <c r="AB164" s="77">
        <f t="shared" si="51"/>
        <v>1</v>
      </c>
      <c r="AC164" s="162">
        <f t="shared" si="52"/>
        <v>1</v>
      </c>
      <c r="AD164" s="162">
        <f t="shared" si="53"/>
        <v>0</v>
      </c>
      <c r="AE164" s="162">
        <f t="shared" si="54"/>
        <v>0</v>
      </c>
      <c r="AF164" s="247">
        <f t="shared" si="47"/>
        <v>0.13275434446948858</v>
      </c>
      <c r="AG164" s="247">
        <f t="shared" si="48"/>
        <v>0.32226385754587406</v>
      </c>
      <c r="AH164" s="247">
        <f t="shared" si="49"/>
        <v>1.237184527377537</v>
      </c>
    </row>
    <row r="165" spans="1:34" s="8" customFormat="1" x14ac:dyDescent="1.25">
      <c r="A165" s="241">
        <v>239</v>
      </c>
      <c r="B165" s="68">
        <v>11463</v>
      </c>
      <c r="C165" s="241">
        <v>239</v>
      </c>
      <c r="D165" s="19">
        <v>159</v>
      </c>
      <c r="E165" s="69" t="s">
        <v>577</v>
      </c>
      <c r="F165" s="20" t="s">
        <v>233</v>
      </c>
      <c r="G165" s="20" t="s">
        <v>230</v>
      </c>
      <c r="H165" s="21" t="s">
        <v>24</v>
      </c>
      <c r="I165" s="18">
        <v>55959.490230000003</v>
      </c>
      <c r="J165" s="18">
        <v>168183.59540399999</v>
      </c>
      <c r="K165" s="18" t="s">
        <v>274</v>
      </c>
      <c r="L165" s="195">
        <v>38.233333333333334</v>
      </c>
      <c r="M165" s="56">
        <v>33324</v>
      </c>
      <c r="N165" s="55">
        <v>200000</v>
      </c>
      <c r="O165" s="56">
        <v>5046921</v>
      </c>
      <c r="P165" s="242">
        <v>13.95</v>
      </c>
      <c r="Q165" s="242">
        <v>33.799999999999997</v>
      </c>
      <c r="R165" s="242">
        <v>124.48</v>
      </c>
      <c r="S165" s="243">
        <v>103</v>
      </c>
      <c r="T165" s="243">
        <v>11</v>
      </c>
      <c r="U165" s="243">
        <v>4</v>
      </c>
      <c r="V165" s="243">
        <v>89</v>
      </c>
      <c r="W165" s="18">
        <f t="shared" si="44"/>
        <v>107</v>
      </c>
      <c r="X165" s="84">
        <f t="shared" si="55"/>
        <v>3.0489593523398285E-2</v>
      </c>
      <c r="Y165" s="85">
        <f t="shared" si="56"/>
        <v>1.0083983742297509E-3</v>
      </c>
      <c r="Z165" s="86">
        <v>11463</v>
      </c>
      <c r="AA165" s="77">
        <f t="shared" si="50"/>
        <v>0</v>
      </c>
      <c r="AB165" s="77">
        <f t="shared" si="51"/>
        <v>0</v>
      </c>
      <c r="AC165" s="162">
        <f t="shared" si="52"/>
        <v>0</v>
      </c>
      <c r="AD165" s="162">
        <f t="shared" si="53"/>
        <v>0</v>
      </c>
      <c r="AE165" s="162">
        <f t="shared" si="54"/>
        <v>0</v>
      </c>
      <c r="AF165" s="247">
        <f t="shared" si="47"/>
        <v>3.8666348150127816E-2</v>
      </c>
      <c r="AG165" s="247">
        <f t="shared" si="48"/>
        <v>9.3686205553714708E-2</v>
      </c>
      <c r="AH165" s="247">
        <f t="shared" si="49"/>
        <v>0.34503132743569259</v>
      </c>
    </row>
    <row r="166" spans="1:34" s="5" customFormat="1" x14ac:dyDescent="1.25">
      <c r="A166" s="83">
        <v>237</v>
      </c>
      <c r="B166" s="68">
        <v>11461</v>
      </c>
      <c r="C166" s="83">
        <v>237</v>
      </c>
      <c r="D166" s="16">
        <v>160</v>
      </c>
      <c r="E166" s="68" t="s">
        <v>578</v>
      </c>
      <c r="F166" s="10" t="s">
        <v>190</v>
      </c>
      <c r="G166" s="10" t="s">
        <v>230</v>
      </c>
      <c r="H166" s="11" t="s">
        <v>24</v>
      </c>
      <c r="I166" s="12">
        <v>104948.45265399999</v>
      </c>
      <c r="J166" s="12">
        <v>551240.91934599995</v>
      </c>
      <c r="K166" s="12" t="s">
        <v>273</v>
      </c>
      <c r="L166" s="194">
        <v>38.033333333333331</v>
      </c>
      <c r="M166" s="54">
        <v>93302</v>
      </c>
      <c r="N166" s="54">
        <v>200000</v>
      </c>
      <c r="O166" s="54">
        <v>5908136</v>
      </c>
      <c r="P166" s="231">
        <v>15.87</v>
      </c>
      <c r="Q166" s="231">
        <v>31.93</v>
      </c>
      <c r="R166" s="231">
        <v>150.49</v>
      </c>
      <c r="S166" s="53">
        <v>152</v>
      </c>
      <c r="T166" s="53">
        <v>96</v>
      </c>
      <c r="U166" s="53">
        <v>3</v>
      </c>
      <c r="V166" s="53">
        <v>4</v>
      </c>
      <c r="W166" s="12">
        <f t="shared" si="44"/>
        <v>155</v>
      </c>
      <c r="X166" s="84">
        <f t="shared" si="55"/>
        <v>0.87214360013655401</v>
      </c>
      <c r="Y166" s="85">
        <f t="shared" si="56"/>
        <v>2.8844864323877024E-2</v>
      </c>
      <c r="Z166" s="86">
        <v>11461</v>
      </c>
      <c r="AA166" s="77">
        <f t="shared" si="50"/>
        <v>0</v>
      </c>
      <c r="AB166" s="77">
        <f t="shared" si="51"/>
        <v>0</v>
      </c>
      <c r="AC166" s="162">
        <f t="shared" si="52"/>
        <v>0</v>
      </c>
      <c r="AD166" s="162">
        <f t="shared" si="53"/>
        <v>0</v>
      </c>
      <c r="AE166" s="162">
        <f t="shared" si="54"/>
        <v>0</v>
      </c>
      <c r="AF166" s="247">
        <f t="shared" si="47"/>
        <v>0.14417623889757411</v>
      </c>
      <c r="AG166" s="247">
        <f t="shared" si="48"/>
        <v>0.29007859533708513</v>
      </c>
      <c r="AH166" s="247">
        <f t="shared" si="49"/>
        <v>1.3671759415057296</v>
      </c>
    </row>
    <row r="167" spans="1:34" s="8" customFormat="1" x14ac:dyDescent="1.25">
      <c r="A167" s="241">
        <v>240</v>
      </c>
      <c r="B167" s="68">
        <v>11470</v>
      </c>
      <c r="C167" s="241">
        <v>240</v>
      </c>
      <c r="D167" s="19">
        <v>161</v>
      </c>
      <c r="E167" s="69" t="s">
        <v>579</v>
      </c>
      <c r="F167" s="20" t="s">
        <v>226</v>
      </c>
      <c r="G167" s="20" t="s">
        <v>230</v>
      </c>
      <c r="H167" s="21" t="s">
        <v>24</v>
      </c>
      <c r="I167" s="18">
        <v>87492.993214999995</v>
      </c>
      <c r="J167" s="18">
        <v>257458.16004300001</v>
      </c>
      <c r="K167" s="18" t="s">
        <v>275</v>
      </c>
      <c r="L167" s="195">
        <v>37.200000000000003</v>
      </c>
      <c r="M167" s="56">
        <v>65947</v>
      </c>
      <c r="N167" s="55">
        <v>200000</v>
      </c>
      <c r="O167" s="56">
        <v>3904016</v>
      </c>
      <c r="P167" s="242">
        <v>12.29</v>
      </c>
      <c r="Q167" s="242">
        <v>28.13</v>
      </c>
      <c r="R167" s="242">
        <v>99.41</v>
      </c>
      <c r="S167" s="243">
        <v>81</v>
      </c>
      <c r="T167" s="243">
        <v>2</v>
      </c>
      <c r="U167" s="243">
        <v>11</v>
      </c>
      <c r="V167" s="243">
        <v>98</v>
      </c>
      <c r="W167" s="18">
        <f t="shared" si="44"/>
        <v>92</v>
      </c>
      <c r="X167" s="84">
        <f t="shared" si="55"/>
        <v>8.4861748097226856E-3</v>
      </c>
      <c r="Y167" s="85">
        <f t="shared" si="56"/>
        <v>2.8066772602221404E-4</v>
      </c>
      <c r="Z167" s="86">
        <v>11470</v>
      </c>
      <c r="AA167" s="77">
        <f t="shared" si="50"/>
        <v>0</v>
      </c>
      <c r="AB167" s="77">
        <f t="shared" si="51"/>
        <v>0</v>
      </c>
      <c r="AC167" s="162">
        <f t="shared" si="52"/>
        <v>0</v>
      </c>
      <c r="AD167" s="162">
        <f t="shared" si="53"/>
        <v>0</v>
      </c>
      <c r="AE167" s="162">
        <f t="shared" si="54"/>
        <v>0</v>
      </c>
      <c r="AF167" s="247">
        <f t="shared" si="47"/>
        <v>5.2147544205745897E-2</v>
      </c>
      <c r="AG167" s="247">
        <f t="shared" si="48"/>
        <v>0.11935804869874957</v>
      </c>
      <c r="AH167" s="247">
        <f t="shared" si="49"/>
        <v>0.42180531891726608</v>
      </c>
    </row>
    <row r="168" spans="1:34" s="5" customFormat="1" x14ac:dyDescent="1.25">
      <c r="A168" s="83">
        <v>244</v>
      </c>
      <c r="B168" s="68">
        <v>11454</v>
      </c>
      <c r="C168" s="83">
        <v>244</v>
      </c>
      <c r="D168" s="16">
        <v>162</v>
      </c>
      <c r="E168" s="68" t="s">
        <v>580</v>
      </c>
      <c r="F168" s="10" t="s">
        <v>345</v>
      </c>
      <c r="G168" s="10" t="s">
        <v>230</v>
      </c>
      <c r="H168" s="11">
        <v>0</v>
      </c>
      <c r="I168" s="12">
        <v>34882.496249999997</v>
      </c>
      <c r="J168" s="12">
        <v>885550.00258900004</v>
      </c>
      <c r="K168" s="12" t="s">
        <v>283</v>
      </c>
      <c r="L168" s="194">
        <v>36.799999999999997</v>
      </c>
      <c r="M168" s="54">
        <v>198079</v>
      </c>
      <c r="N168" s="54">
        <v>200000</v>
      </c>
      <c r="O168" s="54">
        <v>4470691</v>
      </c>
      <c r="P168" s="231">
        <v>21.58</v>
      </c>
      <c r="Q168" s="231">
        <v>38.18</v>
      </c>
      <c r="R168" s="231">
        <v>166.33</v>
      </c>
      <c r="S168" s="53">
        <v>276</v>
      </c>
      <c r="T168" s="53">
        <v>88</v>
      </c>
      <c r="U168" s="53">
        <v>4</v>
      </c>
      <c r="V168" s="53">
        <v>12</v>
      </c>
      <c r="W168" s="12">
        <f t="shared" si="44"/>
        <v>280</v>
      </c>
      <c r="X168" s="84">
        <f t="shared" si="55"/>
        <v>1.2843135887884938</v>
      </c>
      <c r="Y168" s="85">
        <f t="shared" si="56"/>
        <v>4.2476779296569178E-2</v>
      </c>
      <c r="Z168" s="86">
        <v>11454</v>
      </c>
      <c r="AA168" s="77">
        <f t="shared" si="50"/>
        <v>0</v>
      </c>
      <c r="AB168" s="77">
        <f t="shared" si="51"/>
        <v>0</v>
      </c>
      <c r="AC168" s="162">
        <f t="shared" si="52"/>
        <v>0</v>
      </c>
      <c r="AD168" s="162">
        <f t="shared" si="53"/>
        <v>0</v>
      </c>
      <c r="AE168" s="162">
        <f t="shared" si="54"/>
        <v>0</v>
      </c>
      <c r="AF168" s="247">
        <f t="shared" si="47"/>
        <v>0.31494871870517832</v>
      </c>
      <c r="AG168" s="247">
        <f t="shared" si="48"/>
        <v>0.5572169638630079</v>
      </c>
      <c r="AH168" s="247">
        <f t="shared" si="49"/>
        <v>2.4274986275362522</v>
      </c>
    </row>
    <row r="169" spans="1:34" s="8" customFormat="1" x14ac:dyDescent="1.25">
      <c r="A169" s="241">
        <v>245</v>
      </c>
      <c r="B169" s="68">
        <v>11477</v>
      </c>
      <c r="C169" s="241">
        <v>245</v>
      </c>
      <c r="D169" s="19">
        <v>163</v>
      </c>
      <c r="E169" s="69" t="s">
        <v>581</v>
      </c>
      <c r="F169" s="20" t="s">
        <v>345</v>
      </c>
      <c r="G169" s="20" t="s">
        <v>230</v>
      </c>
      <c r="H169" s="21" t="s">
        <v>24</v>
      </c>
      <c r="I169" s="18">
        <v>918037.73123699997</v>
      </c>
      <c r="J169" s="18">
        <v>2860311.061282</v>
      </c>
      <c r="K169" s="18" t="s">
        <v>291</v>
      </c>
      <c r="L169" s="195">
        <v>35</v>
      </c>
      <c r="M169" s="56">
        <v>298533</v>
      </c>
      <c r="N169" s="55">
        <v>300000</v>
      </c>
      <c r="O169" s="56">
        <v>9581222</v>
      </c>
      <c r="P169" s="242">
        <v>20.100000000000001</v>
      </c>
      <c r="Q169" s="242">
        <v>40.42</v>
      </c>
      <c r="R169" s="242">
        <v>194.51</v>
      </c>
      <c r="S169" s="243">
        <v>815</v>
      </c>
      <c r="T169" s="243">
        <v>78</v>
      </c>
      <c r="U169" s="243">
        <v>12</v>
      </c>
      <c r="V169" s="243">
        <v>22</v>
      </c>
      <c r="W169" s="18">
        <f t="shared" si="44"/>
        <v>827</v>
      </c>
      <c r="X169" s="84">
        <f t="shared" si="55"/>
        <v>3.6769115696879409</v>
      </c>
      <c r="Y169" s="85">
        <f t="shared" si="56"/>
        <v>0.12160843161829797</v>
      </c>
      <c r="Z169" s="86">
        <v>11477</v>
      </c>
      <c r="AA169" s="77">
        <f t="shared" si="50"/>
        <v>0</v>
      </c>
      <c r="AB169" s="77">
        <f t="shared" si="51"/>
        <v>0</v>
      </c>
      <c r="AC169" s="162">
        <f t="shared" si="52"/>
        <v>0</v>
      </c>
      <c r="AD169" s="162">
        <f t="shared" si="53"/>
        <v>0</v>
      </c>
      <c r="AE169" s="162">
        <f t="shared" si="54"/>
        <v>0</v>
      </c>
      <c r="AF169" s="247">
        <f t="shared" si="47"/>
        <v>0.947511827573431</v>
      </c>
      <c r="AG169" s="247">
        <f t="shared" si="48"/>
        <v>1.9053944313690587</v>
      </c>
      <c r="AH169" s="247">
        <f t="shared" si="49"/>
        <v>9.1691803771795044</v>
      </c>
    </row>
    <row r="170" spans="1:34" s="5" customFormat="1" x14ac:dyDescent="1.25">
      <c r="A170" s="83">
        <v>264</v>
      </c>
      <c r="B170" s="68">
        <v>11233</v>
      </c>
      <c r="C170" s="83">
        <v>264</v>
      </c>
      <c r="D170" s="16">
        <v>164</v>
      </c>
      <c r="E170" s="68" t="s">
        <v>582</v>
      </c>
      <c r="F170" s="10" t="s">
        <v>29</v>
      </c>
      <c r="G170" s="10" t="s">
        <v>46</v>
      </c>
      <c r="H170" s="11" t="s">
        <v>24</v>
      </c>
      <c r="I170" s="12">
        <v>202164.963174</v>
      </c>
      <c r="J170" s="12">
        <v>623232.47843999998</v>
      </c>
      <c r="K170" s="12" t="s">
        <v>332</v>
      </c>
      <c r="L170" s="194">
        <v>20</v>
      </c>
      <c r="M170" s="54">
        <v>15882581</v>
      </c>
      <c r="N170" s="54">
        <v>50000000</v>
      </c>
      <c r="O170" s="54">
        <v>39240</v>
      </c>
      <c r="P170" s="231">
        <v>17.47</v>
      </c>
      <c r="Q170" s="231">
        <v>31.42</v>
      </c>
      <c r="R170" s="231">
        <v>125.78</v>
      </c>
      <c r="S170" s="53">
        <v>0</v>
      </c>
      <c r="T170" s="53">
        <v>0</v>
      </c>
      <c r="U170" s="53">
        <v>0</v>
      </c>
      <c r="V170" s="53">
        <v>0</v>
      </c>
      <c r="W170" s="12">
        <f t="shared" si="44"/>
        <v>0</v>
      </c>
      <c r="X170" s="84">
        <f t="shared" si="55"/>
        <v>0</v>
      </c>
      <c r="Y170" s="85">
        <f t="shared" si="56"/>
        <v>0</v>
      </c>
      <c r="Z170" s="86">
        <v>11233</v>
      </c>
      <c r="AA170" s="77">
        <f t="shared" si="50"/>
        <v>0</v>
      </c>
      <c r="AB170" s="77">
        <f>IF(W170=0,1,0)</f>
        <v>1</v>
      </c>
      <c r="AC170" s="162">
        <f>IF((T170+V170)=100,0,1)</f>
        <v>1</v>
      </c>
      <c r="AD170" s="162">
        <f t="shared" si="53"/>
        <v>0</v>
      </c>
      <c r="AE170" s="162">
        <f t="shared" si="54"/>
        <v>0</v>
      </c>
      <c r="AF170" s="247">
        <f t="shared" ref="AF170:AF171" si="57">$J170/$J$172*P170</f>
        <v>0.17943960287900546</v>
      </c>
      <c r="AG170" s="247">
        <f t="shared" ref="AG170:AG171" si="58">$J170/$J$172*Q170</f>
        <v>0.32272423139429607</v>
      </c>
      <c r="AH170" s="247">
        <f t="shared" ref="AH170:AH171" si="59">$J170/$J$172*R170</f>
        <v>1.2919240555306988</v>
      </c>
    </row>
    <row r="171" spans="1:34" s="8" customFormat="1" x14ac:dyDescent="1.25">
      <c r="A171" s="241">
        <v>275</v>
      </c>
      <c r="B171" s="68">
        <v>11649</v>
      </c>
      <c r="C171" s="241">
        <v>275</v>
      </c>
      <c r="D171" s="19">
        <v>165</v>
      </c>
      <c r="E171" s="69" t="s">
        <v>583</v>
      </c>
      <c r="F171" s="20" t="s">
        <v>397</v>
      </c>
      <c r="G171" s="20" t="s">
        <v>46</v>
      </c>
      <c r="H171" s="21" t="s">
        <v>24</v>
      </c>
      <c r="I171" s="18">
        <v>0</v>
      </c>
      <c r="J171" s="18">
        <v>269062.18197500001</v>
      </c>
      <c r="K171" s="18" t="s">
        <v>398</v>
      </c>
      <c r="L171" s="195">
        <v>7</v>
      </c>
      <c r="M171" s="56">
        <v>16612249</v>
      </c>
      <c r="N171" s="55">
        <v>100000000</v>
      </c>
      <c r="O171" s="56">
        <v>16197</v>
      </c>
      <c r="P171" s="242">
        <v>15.33</v>
      </c>
      <c r="Q171" s="242">
        <v>32.79</v>
      </c>
      <c r="R171" s="242">
        <v>0</v>
      </c>
      <c r="S171" s="243">
        <v>0</v>
      </c>
      <c r="T171" s="243">
        <v>0</v>
      </c>
      <c r="U171" s="243">
        <v>0</v>
      </c>
      <c r="V171" s="243">
        <v>0</v>
      </c>
      <c r="W171" s="18">
        <f t="shared" ref="W171" si="60">S171+U171</f>
        <v>0</v>
      </c>
      <c r="X171" s="84">
        <f t="shared" si="55"/>
        <v>0</v>
      </c>
      <c r="Y171" s="85">
        <f t="shared" si="56"/>
        <v>0</v>
      </c>
      <c r="Z171" s="86">
        <v>11649</v>
      </c>
      <c r="AA171" s="77">
        <f t="shared" si="50"/>
        <v>0</v>
      </c>
      <c r="AB171" s="77">
        <f t="shared" ref="AB171" si="61">IF(W171=0,1,0)</f>
        <v>1</v>
      </c>
      <c r="AC171" s="162">
        <f t="shared" ref="AC171" si="62">IF((T171+V171)=100,0,1)</f>
        <v>1</v>
      </c>
      <c r="AD171" s="162">
        <f t="shared" si="53"/>
        <v>0</v>
      </c>
      <c r="AE171" s="162">
        <f t="shared" si="54"/>
        <v>0</v>
      </c>
      <c r="AF171" s="247">
        <f t="shared" si="57"/>
        <v>6.7978273698216046E-2</v>
      </c>
      <c r="AG171" s="247">
        <f t="shared" si="58"/>
        <v>0.14540166957367934</v>
      </c>
      <c r="AH171" s="247">
        <f t="shared" si="59"/>
        <v>0</v>
      </c>
    </row>
    <row r="172" spans="1:34" s="113" customFormat="1" x14ac:dyDescent="1.25">
      <c r="B172" s="68"/>
      <c r="C172" s="109"/>
      <c r="D172" s="239"/>
      <c r="E172" s="110" t="s">
        <v>197</v>
      </c>
      <c r="F172" s="98"/>
      <c r="G172" s="99" t="s">
        <v>24</v>
      </c>
      <c r="H172" s="111" t="s">
        <v>24</v>
      </c>
      <c r="I172" s="104">
        <f>SUM(I106:I171)</f>
        <v>18085160.442721996</v>
      </c>
      <c r="J172" s="101">
        <f>SUM(J106:J171)</f>
        <v>60677081.444994025</v>
      </c>
      <c r="K172" s="102" t="s">
        <v>24</v>
      </c>
      <c r="L172" s="196"/>
      <c r="M172" s="104">
        <f>SUM(M106:M171)</f>
        <v>160987990</v>
      </c>
      <c r="N172" s="100" t="s">
        <v>24</v>
      </c>
      <c r="O172" s="100" t="s">
        <v>24</v>
      </c>
      <c r="P172" s="252">
        <f>AF172</f>
        <v>14.981309799337103</v>
      </c>
      <c r="Q172" s="252">
        <f>AG172</f>
        <v>35.386700569716815</v>
      </c>
      <c r="R172" s="252">
        <f>AH172</f>
        <v>163.35650277479272</v>
      </c>
      <c r="S172" s="104">
        <f>SUM(S106:S171)</f>
        <v>26646</v>
      </c>
      <c r="T172" s="104">
        <f>X172</f>
        <v>55.275034903516215</v>
      </c>
      <c r="U172" s="104">
        <f>SUM(U106:U171)</f>
        <v>318</v>
      </c>
      <c r="V172" s="104">
        <f>100-T172</f>
        <v>44.724965096483785</v>
      </c>
      <c r="W172" s="104">
        <f>SUM(W106:W171)</f>
        <v>26964</v>
      </c>
      <c r="X172" s="84">
        <f>SUM(X106:X171)</f>
        <v>55.275034903516215</v>
      </c>
      <c r="Y172" s="85" t="s">
        <v>24</v>
      </c>
      <c r="Z172" s="86"/>
      <c r="AA172" s="77">
        <f t="shared" si="50"/>
        <v>0</v>
      </c>
      <c r="AB172" s="77">
        <f t="shared" si="51"/>
        <v>0</v>
      </c>
      <c r="AC172" s="162">
        <f t="shared" si="52"/>
        <v>0</v>
      </c>
      <c r="AD172" s="162">
        <f t="shared" si="53"/>
        <v>0</v>
      </c>
      <c r="AE172" s="162">
        <f t="shared" si="54"/>
        <v>0</v>
      </c>
      <c r="AF172" s="251">
        <f>SUM(AF106:AF171)</f>
        <v>14.981309799337103</v>
      </c>
      <c r="AG172" s="251">
        <f>SUM(AG106:AG171)</f>
        <v>35.386700569716815</v>
      </c>
      <c r="AH172" s="251">
        <f>SUM(AH106:AH171)</f>
        <v>163.35650277479272</v>
      </c>
    </row>
    <row r="173" spans="1:34" s="118" customFormat="1" x14ac:dyDescent="1.25">
      <c r="C173" s="114"/>
      <c r="D173" s="115"/>
      <c r="E173" s="110" t="s">
        <v>55</v>
      </c>
      <c r="F173" s="98"/>
      <c r="G173" s="99" t="s">
        <v>24</v>
      </c>
      <c r="H173" s="116" t="s">
        <v>24</v>
      </c>
      <c r="I173" s="106">
        <f>I172+I105+I84</f>
        <v>1508979708.9211371</v>
      </c>
      <c r="J173" s="106">
        <f>J172+J105+J84</f>
        <v>1834611793.0397379</v>
      </c>
      <c r="K173" s="107" t="s">
        <v>24</v>
      </c>
      <c r="L173" s="197"/>
      <c r="M173" s="108">
        <f>M172+M105+M84</f>
        <v>11592060981</v>
      </c>
      <c r="N173" s="108"/>
      <c r="O173" s="108"/>
      <c r="P173" s="117"/>
      <c r="Q173" s="117"/>
      <c r="R173" s="117"/>
      <c r="S173" s="108">
        <f>S172+S105+S84</f>
        <v>2018718</v>
      </c>
      <c r="T173" s="108">
        <f>Y173</f>
        <v>82.947930886429631</v>
      </c>
      <c r="U173" s="108">
        <f>U172+U105+U84</f>
        <v>4434</v>
      </c>
      <c r="V173" s="108">
        <f>100-T173</f>
        <v>17.052069113570369</v>
      </c>
      <c r="W173" s="108">
        <f>W172+W105+W84</f>
        <v>2023152</v>
      </c>
      <c r="X173" s="84">
        <f>T173*J173/$J$172</f>
        <v>2507.9856939138235</v>
      </c>
      <c r="Y173" s="85">
        <f>SUM(Y5:Y172)</f>
        <v>82.947930886429631</v>
      </c>
      <c r="Z173" s="86"/>
      <c r="AA173" s="77">
        <f t="shared" si="50"/>
        <v>1</v>
      </c>
      <c r="AB173" s="77">
        <f t="shared" si="51"/>
        <v>0</v>
      </c>
      <c r="AC173" s="162">
        <f t="shared" si="52"/>
        <v>0</v>
      </c>
      <c r="AD173" s="162">
        <f t="shared" si="53"/>
        <v>0</v>
      </c>
      <c r="AE173" s="162">
        <f t="shared" si="54"/>
        <v>0</v>
      </c>
      <c r="AF173" s="251"/>
      <c r="AG173" s="251"/>
      <c r="AH173" s="251"/>
    </row>
    <row r="174" spans="1:34" s="312" customFormat="1" x14ac:dyDescent="1.25">
      <c r="C174" s="301"/>
      <c r="D174" s="302"/>
      <c r="E174" s="303"/>
      <c r="F174" s="304"/>
      <c r="G174" s="305"/>
      <c r="H174" s="306"/>
      <c r="I174" s="307"/>
      <c r="J174" s="307"/>
      <c r="K174" s="308"/>
      <c r="L174" s="309"/>
      <c r="M174" s="310"/>
      <c r="N174" s="310"/>
      <c r="O174" s="310"/>
      <c r="P174" s="311"/>
      <c r="Q174" s="311"/>
      <c r="R174" s="311"/>
      <c r="S174" s="310"/>
      <c r="T174" s="310"/>
      <c r="U174" s="310"/>
      <c r="V174" s="310"/>
      <c r="W174" s="310"/>
      <c r="X174" s="297"/>
      <c r="Y174" s="298"/>
      <c r="Z174" s="299"/>
      <c r="AA174" s="300"/>
      <c r="AB174" s="300"/>
      <c r="AC174" s="162"/>
      <c r="AD174" s="162"/>
      <c r="AE174" s="162"/>
      <c r="AF174" s="251"/>
      <c r="AG174" s="251"/>
      <c r="AH174" s="251"/>
    </row>
    <row r="175" spans="1:34" ht="66" customHeight="1" x14ac:dyDescent="0.25">
      <c r="D175" s="408" t="s">
        <v>422</v>
      </c>
      <c r="E175" s="408"/>
      <c r="F175" s="408"/>
      <c r="G175" s="408"/>
      <c r="H175" s="408"/>
      <c r="I175" s="408"/>
      <c r="J175" s="408"/>
      <c r="K175" s="408"/>
      <c r="L175" s="408"/>
      <c r="M175" s="408"/>
      <c r="N175" s="408"/>
      <c r="O175" s="408"/>
      <c r="P175" s="408"/>
      <c r="Q175" s="408"/>
      <c r="R175" s="408"/>
      <c r="S175" s="408"/>
      <c r="T175" s="408"/>
      <c r="U175" s="408"/>
      <c r="V175" s="408"/>
      <c r="W175" s="408"/>
      <c r="AD175" s="162">
        <v>1</v>
      </c>
      <c r="AE175" s="162">
        <v>1</v>
      </c>
      <c r="AF175" s="251"/>
      <c r="AG175" s="251"/>
      <c r="AH175" s="251"/>
    </row>
    <row r="176" spans="1:34" x14ac:dyDescent="0.25">
      <c r="J176" s="288"/>
    </row>
  </sheetData>
  <sheetProtection algorithmName="SHA-512" hashValue="pyjZkJOrY1rAR+XOzCemZ50tOMoQRzyi1Omn9W9dEt+umklfjFKViVUEv8jt/HGnKN8lT6XXxP7RZ2KgMt1tLw==" saltValue="gLH3EdFVzkhWxMrQXaFOAQ==" spinCount="100000" sheet="1" objects="1" scenarios="1"/>
  <sortState ref="D1:AC120">
    <sortCondition descending="1" ref="E54:E108"/>
  </sortState>
  <mergeCells count="21">
    <mergeCell ref="C3:C4"/>
    <mergeCell ref="D175:W175"/>
    <mergeCell ref="U3:U4"/>
    <mergeCell ref="V3:V4"/>
    <mergeCell ref="W3:W4"/>
    <mergeCell ref="R3:R4"/>
    <mergeCell ref="S3:S4"/>
    <mergeCell ref="T3:T4"/>
    <mergeCell ref="L3:L4"/>
    <mergeCell ref="M3:M4"/>
    <mergeCell ref="N3:N4"/>
    <mergeCell ref="O3:O4"/>
    <mergeCell ref="P3:P4"/>
    <mergeCell ref="Q3:Q4"/>
    <mergeCell ref="D1:K1"/>
    <mergeCell ref="D3:D4"/>
    <mergeCell ref="E3:E4"/>
    <mergeCell ref="F3:F4"/>
    <mergeCell ref="H3:H4"/>
    <mergeCell ref="K3:K4"/>
    <mergeCell ref="G3:G4"/>
  </mergeCells>
  <printOptions horizontalCentered="1" verticalCentered="1"/>
  <pageMargins left="0.25" right="0.25" top="0.75" bottom="0.75" header="0.3" footer="0.3"/>
  <pageSetup scale="15" orientation="landscape" r:id="rId1"/>
  <rowBreaks count="1" manualBreakCount="1">
    <brk id="72" min="3" max="22" man="1"/>
  </rowBreaks>
  <colBreaks count="1" manualBreakCount="1">
    <brk id="23" max="1048575" man="1"/>
  </colBreaks>
  <ignoredErrors>
    <ignoredError sqref="T84 V84 S105:V10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76"/>
  <sheetViews>
    <sheetView rightToLeft="1" view="pageBreakPreview" topLeftCell="C1" zoomScaleNormal="83" zoomScaleSheetLayoutView="100" workbookViewId="0">
      <selection activeCell="F171" sqref="F171"/>
    </sheetView>
  </sheetViews>
  <sheetFormatPr defaultColWidth="9.140625" defaultRowHeight="19.5" x14ac:dyDescent="0.55000000000000004"/>
  <cols>
    <col min="1" max="1" width="8.5703125" style="343" hidden="1" customWidth="1"/>
    <col min="2" max="2" width="3.5703125" style="219" hidden="1" customWidth="1"/>
    <col min="3" max="3" width="5.5703125" style="63" bestFit="1" customWidth="1"/>
    <col min="4" max="4" width="43.42578125" style="17" bestFit="1"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37" hidden="1" customWidth="1"/>
    <col min="17" max="17" width="16.7109375" style="266" hidden="1" customWidth="1"/>
    <col min="18" max="18" width="12" style="1" hidden="1" customWidth="1"/>
    <col min="19" max="19" width="12" style="264" hidden="1" customWidth="1"/>
    <col min="20" max="20" width="7.7109375" style="264" hidden="1" customWidth="1"/>
    <col min="21" max="21" width="34.42578125" style="264" hidden="1" customWidth="1"/>
    <col min="22" max="22" width="9.140625" style="264" hidden="1" customWidth="1"/>
    <col min="23" max="23" width="9.140625" style="264" customWidth="1"/>
    <col min="24" max="16384" width="9.140625" style="264"/>
  </cols>
  <sheetData>
    <row r="1" spans="1:21" ht="24" x14ac:dyDescent="0.55000000000000004">
      <c r="B1" s="222"/>
      <c r="C1" s="62"/>
      <c r="D1" s="413" t="s">
        <v>247</v>
      </c>
      <c r="E1" s="413"/>
      <c r="F1" s="267" t="s">
        <v>584</v>
      </c>
      <c r="G1" s="267" t="s">
        <v>316</v>
      </c>
      <c r="H1" s="268"/>
      <c r="I1" s="269"/>
      <c r="J1" s="269"/>
      <c r="K1" s="211"/>
      <c r="L1" s="211"/>
      <c r="M1" s="211"/>
      <c r="N1" s="211"/>
      <c r="O1" s="211"/>
      <c r="P1" s="232"/>
      <c r="Q1" s="270"/>
    </row>
    <row r="2" spans="1:21" ht="21" x14ac:dyDescent="0.55000000000000004">
      <c r="A2" s="412" t="s">
        <v>402</v>
      </c>
      <c r="B2" s="414" t="s">
        <v>163</v>
      </c>
      <c r="C2" s="415" t="s">
        <v>48</v>
      </c>
      <c r="D2" s="420" t="s">
        <v>49</v>
      </c>
      <c r="E2" s="416" t="s">
        <v>286</v>
      </c>
      <c r="F2" s="421" t="s">
        <v>51</v>
      </c>
      <c r="G2" s="421"/>
      <c r="H2" s="421"/>
      <c r="I2" s="421"/>
      <c r="J2" s="421"/>
      <c r="K2" s="212"/>
      <c r="L2" s="212"/>
      <c r="M2" s="212"/>
      <c r="N2" s="212"/>
      <c r="O2" s="212"/>
      <c r="P2" s="233"/>
      <c r="Q2" s="270"/>
    </row>
    <row r="3" spans="1:21" ht="63" x14ac:dyDescent="0.25">
      <c r="A3" s="412"/>
      <c r="B3" s="414"/>
      <c r="C3" s="415"/>
      <c r="D3" s="420"/>
      <c r="E3" s="416"/>
      <c r="F3" s="202" t="s">
        <v>52</v>
      </c>
      <c r="G3" s="203" t="s">
        <v>229</v>
      </c>
      <c r="H3" s="203" t="s">
        <v>260</v>
      </c>
      <c r="I3" s="204" t="s">
        <v>53</v>
      </c>
      <c r="J3" s="204" t="s">
        <v>54</v>
      </c>
      <c r="K3" s="214" t="s">
        <v>52</v>
      </c>
      <c r="L3" s="215" t="s">
        <v>229</v>
      </c>
      <c r="M3" s="214" t="s">
        <v>260</v>
      </c>
      <c r="N3" s="216" t="s">
        <v>53</v>
      </c>
      <c r="O3" s="216" t="s">
        <v>54</v>
      </c>
      <c r="P3" s="234" t="s">
        <v>24</v>
      </c>
      <c r="Q3" s="271" t="s">
        <v>340</v>
      </c>
    </row>
    <row r="4" spans="1:21" x14ac:dyDescent="0.55000000000000004">
      <c r="A4" s="343">
        <v>11340</v>
      </c>
      <c r="B4" s="220">
        <v>201</v>
      </c>
      <c r="C4" s="210">
        <v>1</v>
      </c>
      <c r="D4" s="172" t="s">
        <v>463</v>
      </c>
      <c r="E4" s="385">
        <v>641772.92535599996</v>
      </c>
      <c r="F4" s="386">
        <v>46.153765685376179</v>
      </c>
      <c r="G4" s="386">
        <v>35.708857405757207</v>
      </c>
      <c r="H4" s="386">
        <v>17.506955527182868</v>
      </c>
      <c r="I4" s="386">
        <v>1.7046116082496659E-2</v>
      </c>
      <c r="J4" s="386">
        <v>0.61337526560125233</v>
      </c>
      <c r="K4" s="209">
        <f t="shared" ref="K4:K35" si="0">E4/$E$83*F4</f>
        <v>1.6825739589535076E-2</v>
      </c>
      <c r="L4" s="209">
        <f t="shared" ref="L4:L35" si="1">E4/$E$83*G4</f>
        <v>1.3017961304498371E-2</v>
      </c>
      <c r="M4" s="209">
        <f t="shared" ref="M4:M35" si="2">E4/$E$83*H4</f>
        <v>6.3823064127416238E-3</v>
      </c>
      <c r="N4" s="209">
        <f t="shared" ref="N4:N35" si="3">E4/$E$83*I4</f>
        <v>6.2143035559057631E-6</v>
      </c>
      <c r="O4" s="209">
        <f t="shared" ref="O4:O35" si="4">E4/$E$83*J4</f>
        <v>2.2361106047168392E-4</v>
      </c>
      <c r="P4" s="235">
        <f t="shared" ref="P4:P35" si="5">SUM(F4:J4)</f>
        <v>100</v>
      </c>
      <c r="Q4" s="270">
        <f>VLOOKUP(B:B,'پیوست 4'!$C$13:$J$170,8,0)</f>
        <v>299810.61079300003</v>
      </c>
      <c r="R4" s="1">
        <f t="shared" ref="R4:R35" si="6">Q4/E4</f>
        <v>0.46715995478726546</v>
      </c>
      <c r="S4" s="264">
        <f t="shared" ref="S4:S35" si="7">R4*100</f>
        <v>46.715995478726548</v>
      </c>
      <c r="T4" s="264">
        <f t="shared" ref="T4:T35" si="8">S4-F4</f>
        <v>0.56222979335036882</v>
      </c>
      <c r="U4" s="264" t="str">
        <f>VLOOKUP(D4:D161,پیوست1!$E$5:G181,3,0)</f>
        <v>در اوراق بهادار با درامد ثابت و قابل معامله</v>
      </c>
    </row>
    <row r="5" spans="1:21" x14ac:dyDescent="0.55000000000000004">
      <c r="A5" s="343">
        <v>11379</v>
      </c>
      <c r="B5" s="220">
        <v>208</v>
      </c>
      <c r="C5" s="206">
        <v>2</v>
      </c>
      <c r="D5" s="91" t="s">
        <v>465</v>
      </c>
      <c r="E5" s="387">
        <v>40473948</v>
      </c>
      <c r="F5" s="388">
        <v>33.289417732599276</v>
      </c>
      <c r="G5" s="388">
        <v>24.140407694383963</v>
      </c>
      <c r="H5" s="388">
        <v>40.907871043194078</v>
      </c>
      <c r="I5" s="388">
        <v>1.9616395992254096E-4</v>
      </c>
      <c r="J5" s="388">
        <v>1.6621073658627599</v>
      </c>
      <c r="K5" s="209">
        <f t="shared" si="0"/>
        <v>0.76536288688705501</v>
      </c>
      <c r="L5" s="209">
        <f t="shared" si="1"/>
        <v>0.55501638004052722</v>
      </c>
      <c r="M5" s="209">
        <f t="shared" si="2"/>
        <v>0.94052009348791077</v>
      </c>
      <c r="N5" s="209">
        <f t="shared" si="3"/>
        <v>4.5100402739243009E-6</v>
      </c>
      <c r="O5" s="209">
        <f t="shared" si="4"/>
        <v>3.8213804220649322E-2</v>
      </c>
      <c r="P5" s="235">
        <f t="shared" si="5"/>
        <v>100.00000000000001</v>
      </c>
      <c r="Q5" s="270">
        <f>VLOOKUP(B:B,'پیوست 4'!$C$13:$J$170,8,0)</f>
        <v>17013043.006526001</v>
      </c>
      <c r="R5" s="1">
        <f t="shared" si="6"/>
        <v>0.42034552711601053</v>
      </c>
      <c r="S5" s="264">
        <f t="shared" si="7"/>
        <v>42.034552711601052</v>
      </c>
      <c r="T5" s="286">
        <f t="shared" si="8"/>
        <v>8.7451349790017758</v>
      </c>
      <c r="U5" s="264" t="str">
        <f>VLOOKUP(D5:D162,پیوست1!$E$5:G177,3,0)</f>
        <v>در اوراق بهادار با درآمد ثابت و با پیش بینی سود</v>
      </c>
    </row>
    <row r="6" spans="1:21" x14ac:dyDescent="0.55000000000000004">
      <c r="A6" s="343">
        <v>11499</v>
      </c>
      <c r="B6" s="220">
        <v>249</v>
      </c>
      <c r="C6" s="210">
        <v>3</v>
      </c>
      <c r="D6" s="172" t="s">
        <v>484</v>
      </c>
      <c r="E6" s="385">
        <v>132779.96781199999</v>
      </c>
      <c r="F6" s="386">
        <v>24.241167590255081</v>
      </c>
      <c r="G6" s="386">
        <v>69.686297012571075</v>
      </c>
      <c r="H6" s="386">
        <v>2.1670754186230181</v>
      </c>
      <c r="I6" s="386">
        <v>0</v>
      </c>
      <c r="J6" s="386">
        <v>3.9054599785508302</v>
      </c>
      <c r="K6" s="209">
        <f t="shared" si="0"/>
        <v>1.828402152251878E-3</v>
      </c>
      <c r="L6" s="209">
        <f t="shared" si="1"/>
        <v>5.2561236980791749E-3</v>
      </c>
      <c r="M6" s="209">
        <f t="shared" si="2"/>
        <v>1.6345274396334356E-4</v>
      </c>
      <c r="N6" s="209">
        <f t="shared" si="3"/>
        <v>0</v>
      </c>
      <c r="O6" s="209">
        <f t="shared" si="4"/>
        <v>2.9457126616238091E-4</v>
      </c>
      <c r="P6" s="235">
        <f t="shared" si="5"/>
        <v>100</v>
      </c>
      <c r="Q6" s="270" t="e">
        <f>VLOOKUP(B:B,'پیوست 4'!$C$13:$J$170,8,0)</f>
        <v>#N/A</v>
      </c>
      <c r="R6" s="1" t="e">
        <f t="shared" si="6"/>
        <v>#N/A</v>
      </c>
      <c r="S6" s="264" t="e">
        <f t="shared" si="7"/>
        <v>#N/A</v>
      </c>
      <c r="T6" s="264" t="e">
        <f t="shared" si="8"/>
        <v>#N/A</v>
      </c>
      <c r="U6" s="264" t="str">
        <f>VLOOKUP(D6:D162,پیوست1!$E$5:G202,3,0)</f>
        <v>در اوراق بهادار با درامد ثابت و با پیش بینی سود</v>
      </c>
    </row>
    <row r="7" spans="1:21" x14ac:dyDescent="0.55000000000000004">
      <c r="A7" s="343">
        <v>11290</v>
      </c>
      <c r="B7" s="220">
        <v>175</v>
      </c>
      <c r="C7" s="206">
        <v>4</v>
      </c>
      <c r="D7" s="91" t="s">
        <v>456</v>
      </c>
      <c r="E7" s="387">
        <v>55263.751966999997</v>
      </c>
      <c r="F7" s="388">
        <v>22.185566248202438</v>
      </c>
      <c r="G7" s="388">
        <v>64.672310667617836</v>
      </c>
      <c r="H7" s="388">
        <v>9.7026638393522902</v>
      </c>
      <c r="I7" s="388">
        <v>8.6960590963949848E-3</v>
      </c>
      <c r="J7" s="388">
        <v>3.4307631857310419</v>
      </c>
      <c r="K7" s="209">
        <f t="shared" si="0"/>
        <v>6.9646054004842317E-4</v>
      </c>
      <c r="L7" s="209">
        <f t="shared" si="1"/>
        <v>2.030225954561695E-3</v>
      </c>
      <c r="M7" s="209">
        <f t="shared" si="2"/>
        <v>3.0459094087855994E-4</v>
      </c>
      <c r="N7" s="209">
        <f t="shared" si="3"/>
        <v>2.729910946067907E-7</v>
      </c>
      <c r="O7" s="209">
        <f t="shared" si="4"/>
        <v>1.0770025675166565E-4</v>
      </c>
      <c r="P7" s="235">
        <f t="shared" si="5"/>
        <v>99.999999999999986</v>
      </c>
      <c r="Q7" s="270">
        <f>VLOOKUP(B:B,'پیوست 4'!$C$13:$J$170,8,0)</f>
        <v>10743.962863999999</v>
      </c>
      <c r="R7" s="1">
        <f t="shared" si="6"/>
        <v>0.1944124761998717</v>
      </c>
      <c r="S7" s="264">
        <f t="shared" si="7"/>
        <v>19.44124761998717</v>
      </c>
      <c r="T7" s="286">
        <f t="shared" si="8"/>
        <v>-2.7443186282152681</v>
      </c>
      <c r="U7" s="264" t="str">
        <f>VLOOKUP(D7:D163,پیوست1!$E$5:G196,3,0)</f>
        <v>در اوراق بهادار با درآمد ثابت و با پیش بینی سود</v>
      </c>
    </row>
    <row r="8" spans="1:21" x14ac:dyDescent="0.55000000000000004">
      <c r="A8" s="343">
        <v>10720</v>
      </c>
      <c r="B8" s="220">
        <v>53</v>
      </c>
      <c r="C8" s="210">
        <v>5</v>
      </c>
      <c r="D8" s="172" t="s">
        <v>425</v>
      </c>
      <c r="E8" s="385">
        <v>1282230.466062</v>
      </c>
      <c r="F8" s="386">
        <v>21.399109278287646</v>
      </c>
      <c r="G8" s="386">
        <v>60.977821018861356</v>
      </c>
      <c r="H8" s="386">
        <v>5.3297922522833483</v>
      </c>
      <c r="I8" s="386">
        <v>12.043327781559524</v>
      </c>
      <c r="J8" s="386">
        <v>0.2499496690081266</v>
      </c>
      <c r="K8" s="209">
        <f t="shared" si="0"/>
        <v>1.5586457472027257E-2</v>
      </c>
      <c r="L8" s="209">
        <f t="shared" si="1"/>
        <v>4.4414382004755358E-2</v>
      </c>
      <c r="M8" s="209">
        <f t="shared" si="2"/>
        <v>3.8820578555222108E-3</v>
      </c>
      <c r="N8" s="209">
        <f t="shared" si="3"/>
        <v>8.7719920417165444E-3</v>
      </c>
      <c r="O8" s="209">
        <f t="shared" si="4"/>
        <v>1.8205570313598577E-4</v>
      </c>
      <c r="P8" s="235">
        <f t="shared" si="5"/>
        <v>100.00000000000001</v>
      </c>
      <c r="Q8" s="270" t="e">
        <f>VLOOKUP(B:B,'پیوست 4'!$C$13:$J$170,8,0)</f>
        <v>#N/A</v>
      </c>
      <c r="R8" s="1" t="e">
        <f t="shared" si="6"/>
        <v>#N/A</v>
      </c>
      <c r="S8" s="264" t="e">
        <f t="shared" si="7"/>
        <v>#N/A</v>
      </c>
      <c r="T8" s="264" t="e">
        <f t="shared" si="8"/>
        <v>#N/A</v>
      </c>
      <c r="U8" s="264" t="str">
        <f>VLOOKUP(D8:D165,پیوست1!$E$5:G191,3,0)</f>
        <v>در اوراق بهادار با درآمد ثابت و با پیس بینی سود</v>
      </c>
    </row>
    <row r="9" spans="1:21" x14ac:dyDescent="0.55000000000000004">
      <c r="A9" s="343">
        <v>11420</v>
      </c>
      <c r="B9" s="220">
        <v>223</v>
      </c>
      <c r="C9" s="206">
        <v>6</v>
      </c>
      <c r="D9" s="91" t="s">
        <v>473</v>
      </c>
      <c r="E9" s="387">
        <v>58692.878534000003</v>
      </c>
      <c r="F9" s="388">
        <v>20.850402990739067</v>
      </c>
      <c r="G9" s="388">
        <v>37.416557200379863</v>
      </c>
      <c r="H9" s="388">
        <v>40.608917320677421</v>
      </c>
      <c r="I9" s="388">
        <v>0.30483532103128591</v>
      </c>
      <c r="J9" s="388">
        <v>0.81928716717235717</v>
      </c>
      <c r="K9" s="209">
        <f t="shared" si="0"/>
        <v>6.951611510361117E-4</v>
      </c>
      <c r="L9" s="209">
        <f t="shared" si="1"/>
        <v>1.2474836569239184E-3</v>
      </c>
      <c r="M9" s="209">
        <f t="shared" si="2"/>
        <v>1.3539182777191862E-3</v>
      </c>
      <c r="N9" s="209">
        <f t="shared" si="3"/>
        <v>1.0163337022248123E-5</v>
      </c>
      <c r="O9" s="209">
        <f t="shared" si="4"/>
        <v>2.7315376609920535E-5</v>
      </c>
      <c r="P9" s="235">
        <f t="shared" si="5"/>
        <v>100</v>
      </c>
      <c r="Q9" s="270">
        <f>VLOOKUP(B:B,'پیوست 4'!$C$13:$J$170,8,0)</f>
        <v>12252.295665</v>
      </c>
      <c r="R9" s="1">
        <f t="shared" si="6"/>
        <v>0.20875267955894186</v>
      </c>
      <c r="S9" s="264">
        <f t="shared" si="7"/>
        <v>20.875267955894188</v>
      </c>
      <c r="T9" s="264">
        <f t="shared" si="8"/>
        <v>2.4864965155121155E-2</v>
      </c>
      <c r="U9" s="264" t="str">
        <f>VLOOKUP(D9:D164,پیوست1!$E$5:G209,3,0)</f>
        <v>در اوارق بهادار با درآمد ثابت</v>
      </c>
    </row>
    <row r="10" spans="1:21" x14ac:dyDescent="0.55000000000000004">
      <c r="A10" s="343">
        <v>11158</v>
      </c>
      <c r="B10" s="220">
        <v>136</v>
      </c>
      <c r="C10" s="210">
        <v>7</v>
      </c>
      <c r="D10" s="172" t="s">
        <v>449</v>
      </c>
      <c r="E10" s="385">
        <v>6364301</v>
      </c>
      <c r="F10" s="386">
        <v>20.102923110520518</v>
      </c>
      <c r="G10" s="386">
        <v>63.941454007905158</v>
      </c>
      <c r="H10" s="386">
        <v>10.741205273804399</v>
      </c>
      <c r="I10" s="386">
        <v>0</v>
      </c>
      <c r="J10" s="386">
        <v>5.2144176077699216</v>
      </c>
      <c r="K10" s="209">
        <f t="shared" si="0"/>
        <v>7.2676759325631973E-2</v>
      </c>
      <c r="L10" s="209">
        <f t="shared" si="1"/>
        <v>0.23116328099725617</v>
      </c>
      <c r="M10" s="209">
        <f t="shared" si="2"/>
        <v>3.8831964200418137E-2</v>
      </c>
      <c r="N10" s="209">
        <f t="shared" si="3"/>
        <v>0</v>
      </c>
      <c r="O10" s="209">
        <f t="shared" si="4"/>
        <v>1.8851336764299041E-2</v>
      </c>
      <c r="P10" s="235">
        <f t="shared" si="5"/>
        <v>99.999999999999986</v>
      </c>
      <c r="Q10" s="270">
        <f>VLOOKUP(B:B,'پیوست 4'!$C$13:$J$170,8,0)</f>
        <v>1091100.5654279999</v>
      </c>
      <c r="R10" s="1">
        <f t="shared" si="6"/>
        <v>0.17144075451931012</v>
      </c>
      <c r="S10" s="264">
        <f t="shared" si="7"/>
        <v>17.144075451931013</v>
      </c>
      <c r="T10" s="286">
        <f t="shared" si="8"/>
        <v>-2.9588476585895052</v>
      </c>
      <c r="U10" s="264" t="str">
        <f>VLOOKUP(D10:D165,پیوست1!$E$5:G227,3,0)</f>
        <v>در اوراق بهادار با درآمد ثابت و با پیش بینی سود</v>
      </c>
    </row>
    <row r="11" spans="1:21" x14ac:dyDescent="0.55000000000000004">
      <c r="A11" s="343">
        <v>10778</v>
      </c>
      <c r="B11" s="220">
        <v>2</v>
      </c>
      <c r="C11" s="206">
        <v>8</v>
      </c>
      <c r="D11" s="91" t="s">
        <v>429</v>
      </c>
      <c r="E11" s="387">
        <v>1590316.0523600001</v>
      </c>
      <c r="F11" s="388">
        <v>19.688651293483016</v>
      </c>
      <c r="G11" s="388">
        <v>58.738360822855668</v>
      </c>
      <c r="H11" s="388">
        <v>17.975779416907592</v>
      </c>
      <c r="I11" s="388">
        <v>3.4962789610529531E-5</v>
      </c>
      <c r="J11" s="388">
        <v>3.5971735039641159</v>
      </c>
      <c r="K11" s="209">
        <f t="shared" si="0"/>
        <v>1.7786276549461917E-2</v>
      </c>
      <c r="L11" s="209">
        <f t="shared" si="1"/>
        <v>5.3062889584681736E-2</v>
      </c>
      <c r="M11" s="209">
        <f t="shared" si="2"/>
        <v>1.6238907334758499E-2</v>
      </c>
      <c r="N11" s="209">
        <f t="shared" si="3"/>
        <v>3.1584583203998764E-8</v>
      </c>
      <c r="O11" s="209">
        <f t="shared" si="4"/>
        <v>3.2496041391662177E-3</v>
      </c>
      <c r="P11" s="235">
        <f t="shared" si="5"/>
        <v>100</v>
      </c>
      <c r="Q11" s="270">
        <f>VLOOKUP(B:B,'پیوست 4'!$C$13:$J$170,8,0)</f>
        <v>326616.32202600001</v>
      </c>
      <c r="R11" s="1">
        <f t="shared" si="6"/>
        <v>0.20537824638147073</v>
      </c>
      <c r="S11" s="264">
        <f t="shared" si="7"/>
        <v>20.537824638147072</v>
      </c>
      <c r="T11" s="264">
        <f t="shared" si="8"/>
        <v>0.84917334466405592</v>
      </c>
      <c r="U11" s="264" t="str">
        <f>VLOOKUP(D11:D168,پیوست1!$E$5:G171,3,0)</f>
        <v>در اوراق بهادار با درآمد ثابت و با پیش بینی سود</v>
      </c>
    </row>
    <row r="12" spans="1:21" x14ac:dyDescent="0.55000000000000004">
      <c r="A12" s="343">
        <v>11394</v>
      </c>
      <c r="B12" s="220">
        <v>217</v>
      </c>
      <c r="C12" s="210">
        <v>9</v>
      </c>
      <c r="D12" s="172" t="s">
        <v>470</v>
      </c>
      <c r="E12" s="385">
        <v>4349877.5203980003</v>
      </c>
      <c r="F12" s="386">
        <v>18.462791320256901</v>
      </c>
      <c r="G12" s="386">
        <v>31.692624628704099</v>
      </c>
      <c r="H12" s="386">
        <v>47.54470740577834</v>
      </c>
      <c r="I12" s="386">
        <v>1.1853713389443271E-2</v>
      </c>
      <c r="J12" s="386">
        <v>2.2880229318712137</v>
      </c>
      <c r="K12" s="209">
        <f t="shared" si="0"/>
        <v>4.5620497859488074E-2</v>
      </c>
      <c r="L12" s="209">
        <f t="shared" si="1"/>
        <v>7.831065676667337E-2</v>
      </c>
      <c r="M12" s="209">
        <f t="shared" si="2"/>
        <v>0.11748024363225683</v>
      </c>
      <c r="N12" s="209">
        <f t="shared" si="3"/>
        <v>2.928984555638455E-5</v>
      </c>
      <c r="O12" s="209">
        <f t="shared" si="4"/>
        <v>5.6535733657654711E-3</v>
      </c>
      <c r="P12" s="235">
        <f t="shared" si="5"/>
        <v>99.999999999999986</v>
      </c>
      <c r="Q12" s="270">
        <f>VLOOKUP(B:B,'پیوست 4'!$C$13:$J$170,8,0)</f>
        <v>518821.85587799997</v>
      </c>
      <c r="R12" s="1">
        <f t="shared" si="6"/>
        <v>0.11927275042689693</v>
      </c>
      <c r="S12" s="264">
        <f t="shared" si="7"/>
        <v>11.927275042689693</v>
      </c>
      <c r="T12" s="264">
        <f t="shared" si="8"/>
        <v>-6.5355162775672078</v>
      </c>
      <c r="U12" s="264" t="str">
        <f>VLOOKUP(D12:D168,پیوست1!$E$5:G208,3,0)</f>
        <v>در اوراق بهادار با درآمد ثابت و با پیش بینی سود</v>
      </c>
    </row>
    <row r="13" spans="1:21" x14ac:dyDescent="0.55000000000000004">
      <c r="A13" s="343">
        <v>11476</v>
      </c>
      <c r="B13" s="220">
        <v>246</v>
      </c>
      <c r="C13" s="206">
        <v>10</v>
      </c>
      <c r="D13" s="91" t="s">
        <v>482</v>
      </c>
      <c r="E13" s="387">
        <v>132850.663481</v>
      </c>
      <c r="F13" s="388">
        <v>18.106444328598577</v>
      </c>
      <c r="G13" s="388">
        <v>69.361118663914311</v>
      </c>
      <c r="H13" s="388">
        <v>9.4456574404703364</v>
      </c>
      <c r="I13" s="388">
        <v>3.5962471004477815E-3</v>
      </c>
      <c r="J13" s="388">
        <v>3.0831833199163317</v>
      </c>
      <c r="K13" s="209">
        <f t="shared" si="0"/>
        <v>1.3664147206867187E-3</v>
      </c>
      <c r="L13" s="209">
        <f t="shared" si="1"/>
        <v>5.2343824036160946E-3</v>
      </c>
      <c r="M13" s="209">
        <f t="shared" si="2"/>
        <v>7.1282274636533607E-4</v>
      </c>
      <c r="N13" s="209">
        <f t="shared" si="3"/>
        <v>2.7139315086382362E-7</v>
      </c>
      <c r="O13" s="209">
        <f t="shared" si="4"/>
        <v>2.326744554840768E-4</v>
      </c>
      <c r="P13" s="235">
        <f t="shared" si="5"/>
        <v>100</v>
      </c>
      <c r="Q13" s="270">
        <f>VLOOKUP(B:B,'پیوست 4'!$C$13:$J$170,8,0)</f>
        <v>17828.268255999999</v>
      </c>
      <c r="R13" s="1">
        <f t="shared" si="6"/>
        <v>0.13419781120287561</v>
      </c>
      <c r="S13" s="264">
        <f t="shared" si="7"/>
        <v>13.41978112028756</v>
      </c>
      <c r="T13" s="264">
        <f t="shared" si="8"/>
        <v>-4.6866632083110176</v>
      </c>
      <c r="U13" s="264" t="str">
        <f>VLOOKUP(D13:D169,پیوست1!$E$5:G221,3,0)</f>
        <v>در اوراق بهادار با درآمد ثابت و با پیش بینی سود</v>
      </c>
    </row>
    <row r="14" spans="1:21" x14ac:dyDescent="0.55000000000000004">
      <c r="A14" s="343">
        <v>10639</v>
      </c>
      <c r="B14" s="220">
        <v>11</v>
      </c>
      <c r="C14" s="210">
        <v>11</v>
      </c>
      <c r="D14" s="172" t="s">
        <v>424</v>
      </c>
      <c r="E14" s="385">
        <v>23612659.719898999</v>
      </c>
      <c r="F14" s="386">
        <v>16.529783310664147</v>
      </c>
      <c r="G14" s="386">
        <v>46.938697145388943</v>
      </c>
      <c r="H14" s="386">
        <v>35.176200756827512</v>
      </c>
      <c r="I14" s="386">
        <v>2.0905262168136038E-4</v>
      </c>
      <c r="J14" s="386">
        <v>1.3551097344977165</v>
      </c>
      <c r="K14" s="209">
        <f t="shared" si="0"/>
        <v>0.22171633945655464</v>
      </c>
      <c r="L14" s="209">
        <f t="shared" si="1"/>
        <v>0.62959543475814161</v>
      </c>
      <c r="M14" s="209">
        <f t="shared" si="2"/>
        <v>0.47182339424625663</v>
      </c>
      <c r="N14" s="209">
        <f t="shared" si="3"/>
        <v>2.8040526098780957E-6</v>
      </c>
      <c r="O14" s="209">
        <f t="shared" si="4"/>
        <v>1.8176280006099221E-2</v>
      </c>
      <c r="P14" s="235">
        <f t="shared" si="5"/>
        <v>100</v>
      </c>
      <c r="Q14" s="270">
        <f>VLOOKUP(B:B,'پیوست 4'!$C$13:$J$170,8,0)</f>
        <v>3998761.5178089999</v>
      </c>
      <c r="R14" s="1">
        <f t="shared" si="6"/>
        <v>0.16934820410930412</v>
      </c>
      <c r="S14" s="264">
        <f t="shared" si="7"/>
        <v>16.934820410930413</v>
      </c>
      <c r="T14" s="286">
        <f t="shared" si="8"/>
        <v>0.40503710026626649</v>
      </c>
      <c r="U14" s="264" t="str">
        <f>VLOOKUP(D14:D169,پیوست1!$E$5:G207,3,0)</f>
        <v>در اوراق بهادار با درآمد ثابت و با پیش بینی سود</v>
      </c>
    </row>
    <row r="15" spans="1:21" x14ac:dyDescent="0.55000000000000004">
      <c r="A15" s="343">
        <v>10765</v>
      </c>
      <c r="B15" s="220">
        <v>5</v>
      </c>
      <c r="C15" s="206">
        <v>12</v>
      </c>
      <c r="D15" s="91" t="s">
        <v>428</v>
      </c>
      <c r="E15" s="387">
        <v>98753150.530294001</v>
      </c>
      <c r="F15" s="388">
        <v>16.073659945032826</v>
      </c>
      <c r="G15" s="388">
        <v>38.489690024218135</v>
      </c>
      <c r="H15" s="388">
        <v>43.601763472470815</v>
      </c>
      <c r="I15" s="388">
        <v>5.0187140389648961E-5</v>
      </c>
      <c r="J15" s="388">
        <v>1.8348363711378384</v>
      </c>
      <c r="K15" s="209">
        <f t="shared" si="0"/>
        <v>0.90167777841449981</v>
      </c>
      <c r="L15" s="209">
        <f t="shared" si="1"/>
        <v>2.1591409990992481</v>
      </c>
      <c r="M15" s="209">
        <f t="shared" si="2"/>
        <v>2.4459109721903278</v>
      </c>
      <c r="N15" s="209">
        <f t="shared" si="3"/>
        <v>2.8153282703669188E-6</v>
      </c>
      <c r="O15" s="209">
        <f t="shared" si="4"/>
        <v>0.10292809407063203</v>
      </c>
      <c r="P15" s="235">
        <f t="shared" si="5"/>
        <v>100.00000000000001</v>
      </c>
      <c r="Q15" s="270">
        <f>VLOOKUP(B:B,'پیوست 4'!$C$13:$J$170,8,0)</f>
        <v>16479253.947239</v>
      </c>
      <c r="R15" s="1">
        <f t="shared" si="6"/>
        <v>0.16687319704482484</v>
      </c>
      <c r="S15" s="264">
        <f t="shared" si="7"/>
        <v>16.687319704482483</v>
      </c>
      <c r="T15" s="264">
        <f t="shared" si="8"/>
        <v>0.61365975944965712</v>
      </c>
      <c r="U15" s="264" t="str">
        <f>VLOOKUP(D15:D170,پیوست1!$E$5:G210,3,0)</f>
        <v>در اوراق بهادار با درآمد ثابت و با پیش بینی سود</v>
      </c>
    </row>
    <row r="16" spans="1:21" x14ac:dyDescent="0.55000000000000004">
      <c r="A16" s="343">
        <v>10784</v>
      </c>
      <c r="B16" s="220">
        <v>42</v>
      </c>
      <c r="C16" s="210">
        <v>13</v>
      </c>
      <c r="D16" s="172" t="s">
        <v>430</v>
      </c>
      <c r="E16" s="385">
        <v>9997454.9277120009</v>
      </c>
      <c r="F16" s="386">
        <v>16.003109262193075</v>
      </c>
      <c r="G16" s="386">
        <v>48.122245277252006</v>
      </c>
      <c r="H16" s="386">
        <v>32.811222366063284</v>
      </c>
      <c r="I16" s="386">
        <v>0</v>
      </c>
      <c r="J16" s="386">
        <v>3.0634230944916347</v>
      </c>
      <c r="K16" s="209">
        <f t="shared" si="0"/>
        <v>9.0882330683522111E-2</v>
      </c>
      <c r="L16" s="209">
        <f t="shared" si="1"/>
        <v>0.27328825523006117</v>
      </c>
      <c r="M16" s="209">
        <f t="shared" si="2"/>
        <v>0.18633631204705595</v>
      </c>
      <c r="N16" s="209">
        <f t="shared" si="3"/>
        <v>0</v>
      </c>
      <c r="O16" s="209">
        <f t="shared" si="4"/>
        <v>1.7397308618948573E-2</v>
      </c>
      <c r="P16" s="235">
        <f t="shared" si="5"/>
        <v>100</v>
      </c>
      <c r="Q16" s="270">
        <f>VLOOKUP(B:B,'پیوست 4'!$C$13:$J$170,8,0)</f>
        <v>1645839.4225880001</v>
      </c>
      <c r="R16" s="1">
        <f t="shared" si="6"/>
        <v>0.16462584072531186</v>
      </c>
      <c r="S16" s="264">
        <f t="shared" si="7"/>
        <v>16.462584072531186</v>
      </c>
      <c r="T16" s="286">
        <f t="shared" si="8"/>
        <v>0.45947481033811144</v>
      </c>
      <c r="U16" s="264" t="str">
        <f>VLOOKUP(D16:D170,پیوست1!$E$5:G198,3,0)</f>
        <v>در اوراق بهادار با درآمد ثابت و با پیش بینی سود</v>
      </c>
    </row>
    <row r="17" spans="1:22" x14ac:dyDescent="0.55000000000000004">
      <c r="A17" s="343">
        <v>11442</v>
      </c>
      <c r="B17" s="220">
        <v>230</v>
      </c>
      <c r="C17" s="206">
        <v>14</v>
      </c>
      <c r="D17" s="91" t="s">
        <v>477</v>
      </c>
      <c r="E17" s="387">
        <v>794595.87299599999</v>
      </c>
      <c r="F17" s="388">
        <v>15.859332723113264</v>
      </c>
      <c r="G17" s="388">
        <v>80.268116142532605</v>
      </c>
      <c r="H17" s="388">
        <v>1.6006297035740604</v>
      </c>
      <c r="I17" s="388">
        <v>3.732238828811399E-3</v>
      </c>
      <c r="J17" s="388">
        <v>2.2681891919512562</v>
      </c>
      <c r="K17" s="209">
        <f t="shared" si="0"/>
        <v>7.1584145701151201E-3</v>
      </c>
      <c r="L17" s="209">
        <f t="shared" si="1"/>
        <v>3.6230556615600332E-2</v>
      </c>
      <c r="M17" s="209">
        <f t="shared" si="2"/>
        <v>7.2247497366171318E-4</v>
      </c>
      <c r="N17" s="209">
        <f t="shared" si="3"/>
        <v>1.6846177123439689E-6</v>
      </c>
      <c r="O17" s="209">
        <f t="shared" si="4"/>
        <v>1.0237907762524188E-3</v>
      </c>
      <c r="P17" s="235">
        <f t="shared" si="5"/>
        <v>100</v>
      </c>
      <c r="Q17" s="270" t="e">
        <f>VLOOKUP(B:B,'پیوست 4'!$C$13:$J$170,8,0)</f>
        <v>#N/A</v>
      </c>
      <c r="R17" s="1" t="e">
        <f t="shared" si="6"/>
        <v>#N/A</v>
      </c>
      <c r="S17" s="264" t="e">
        <f t="shared" si="7"/>
        <v>#N/A</v>
      </c>
      <c r="T17" s="286" t="e">
        <f t="shared" si="8"/>
        <v>#N/A</v>
      </c>
      <c r="U17" s="264" t="str">
        <f>VLOOKUP(D17:D174,پیوست1!$E$5:G184,3,0)</f>
        <v>در اوراق بهادار با درآمد ثابت</v>
      </c>
    </row>
    <row r="18" spans="1:22" x14ac:dyDescent="0.55000000000000004">
      <c r="A18" s="343">
        <v>11049</v>
      </c>
      <c r="B18" s="220">
        <v>115</v>
      </c>
      <c r="C18" s="210">
        <v>15</v>
      </c>
      <c r="D18" s="172" t="s">
        <v>442</v>
      </c>
      <c r="E18" s="385">
        <v>24124890.864649002</v>
      </c>
      <c r="F18" s="386">
        <v>15.77489645592091</v>
      </c>
      <c r="G18" s="386">
        <v>47.459211774539227</v>
      </c>
      <c r="H18" s="386">
        <v>35.011082185662652</v>
      </c>
      <c r="I18" s="386">
        <v>3.0413791102400002E-3</v>
      </c>
      <c r="J18" s="386">
        <v>1.7517682047669765</v>
      </c>
      <c r="K18" s="209">
        <f t="shared" si="0"/>
        <v>0.21618099201511876</v>
      </c>
      <c r="L18" s="209">
        <f t="shared" si="1"/>
        <v>0.65038648655120745</v>
      </c>
      <c r="M18" s="209">
        <f t="shared" si="2"/>
        <v>0.4797958896001866</v>
      </c>
      <c r="N18" s="209">
        <f t="shared" si="3"/>
        <v>4.1679408481883408E-5</v>
      </c>
      <c r="O18" s="209">
        <f t="shared" si="4"/>
        <v>2.400643258390002E-2</v>
      </c>
      <c r="P18" s="235">
        <f t="shared" si="5"/>
        <v>100.00000000000001</v>
      </c>
      <c r="Q18" s="270">
        <f>VLOOKUP(B:B,'پیوست 4'!$C$13:$J$170,8,0)</f>
        <v>3778816.207008</v>
      </c>
      <c r="R18" s="1">
        <f t="shared" si="6"/>
        <v>0.15663557726369756</v>
      </c>
      <c r="S18" s="264">
        <f t="shared" si="7"/>
        <v>15.663557726369756</v>
      </c>
      <c r="T18" s="264">
        <f t="shared" si="8"/>
        <v>-0.11133872955115365</v>
      </c>
      <c r="U18" s="264" t="str">
        <f>VLOOKUP(D18:D172,پیوست1!$E$5:G232,3,0)</f>
        <v>در اوراق بهادار با درآمد ثابت و با پیش بینی سود</v>
      </c>
    </row>
    <row r="19" spans="1:22" x14ac:dyDescent="0.55000000000000004">
      <c r="A19" s="343">
        <v>11338</v>
      </c>
      <c r="B19" s="220">
        <v>195</v>
      </c>
      <c r="C19" s="206">
        <v>16</v>
      </c>
      <c r="D19" s="91" t="s">
        <v>460</v>
      </c>
      <c r="E19" s="387">
        <v>25446986.672543999</v>
      </c>
      <c r="F19" s="388">
        <v>15.010095603581211</v>
      </c>
      <c r="G19" s="388">
        <v>53.762774528841128</v>
      </c>
      <c r="H19" s="388">
        <v>28.586290271068389</v>
      </c>
      <c r="I19" s="388">
        <v>5.8292228568238198E-4</v>
      </c>
      <c r="J19" s="388">
        <v>2.6402566742235924</v>
      </c>
      <c r="K19" s="209">
        <f t="shared" si="0"/>
        <v>0.21697287892603592</v>
      </c>
      <c r="L19" s="209">
        <f t="shared" si="1"/>
        <v>0.77714787944394459</v>
      </c>
      <c r="M19" s="209">
        <f t="shared" si="2"/>
        <v>0.41321853382794027</v>
      </c>
      <c r="N19" s="209">
        <f t="shared" si="3"/>
        <v>8.4262172510397274E-6</v>
      </c>
      <c r="O19" s="209">
        <f t="shared" si="4"/>
        <v>3.8165252696544846E-2</v>
      </c>
      <c r="P19" s="235">
        <f t="shared" si="5"/>
        <v>100.00000000000001</v>
      </c>
      <c r="Q19" s="270">
        <f>VLOOKUP(B:B,'پیوست 4'!$C$13:$J$170,8,0)</f>
        <v>3752567.3484049998</v>
      </c>
      <c r="R19" s="1">
        <f t="shared" si="6"/>
        <v>0.14746607905657563</v>
      </c>
      <c r="S19" s="264">
        <f t="shared" si="7"/>
        <v>14.746607905657564</v>
      </c>
      <c r="T19" s="264">
        <f t="shared" si="8"/>
        <v>-0.26348769792364735</v>
      </c>
      <c r="U19" s="264" t="str">
        <f>VLOOKUP(D19:D173,پیوست1!$E$5:G212,3,0)</f>
        <v>در اوراق بهادار با درآمد ثابت و با پیش بینی سود</v>
      </c>
    </row>
    <row r="20" spans="1:22" x14ac:dyDescent="0.55000000000000004">
      <c r="A20" s="343">
        <v>11008</v>
      </c>
      <c r="B20" s="220">
        <v>113</v>
      </c>
      <c r="C20" s="210">
        <v>17</v>
      </c>
      <c r="D20" s="172" t="s">
        <v>440</v>
      </c>
      <c r="E20" s="385">
        <v>37345551.024255</v>
      </c>
      <c r="F20" s="386">
        <v>14.480251243188084</v>
      </c>
      <c r="G20" s="386">
        <v>31.162197823663465</v>
      </c>
      <c r="H20" s="386">
        <v>52.089723577104706</v>
      </c>
      <c r="I20" s="386">
        <v>1.3179836793794747E-4</v>
      </c>
      <c r="J20" s="386">
        <v>2.2676955576758053</v>
      </c>
      <c r="K20" s="209">
        <f t="shared" si="0"/>
        <v>0.30718542063368975</v>
      </c>
      <c r="L20" s="209">
        <f t="shared" si="1"/>
        <v>0.66107781457421322</v>
      </c>
      <c r="M20" s="209">
        <f t="shared" si="2"/>
        <v>1.1050363269941847</v>
      </c>
      <c r="N20" s="209">
        <f t="shared" si="3"/>
        <v>2.7959830540162903E-6</v>
      </c>
      <c r="O20" s="209">
        <f t="shared" si="4"/>
        <v>4.8107108230010409E-2</v>
      </c>
      <c r="P20" s="235">
        <f t="shared" si="5"/>
        <v>100</v>
      </c>
      <c r="Q20" s="270">
        <f>VLOOKUP(B:B,'پیوست 4'!$C$13:$J$170,8,0)</f>
        <v>5290505.6611169996</v>
      </c>
      <c r="R20" s="1">
        <f t="shared" si="6"/>
        <v>0.14166361229162072</v>
      </c>
      <c r="S20" s="264">
        <f t="shared" si="7"/>
        <v>14.166361229162073</v>
      </c>
      <c r="T20" s="286">
        <f t="shared" si="8"/>
        <v>-0.31389001402601124</v>
      </c>
      <c r="U20" s="264" t="str">
        <f>VLOOKUP(D20:D174,پیوست1!$E$5:G204,3,0)</f>
        <v>در اوراق بهادار با درآمد ثابت و با پیش بینی سود</v>
      </c>
    </row>
    <row r="21" spans="1:22" x14ac:dyDescent="0.55000000000000004">
      <c r="A21" s="343">
        <v>11148</v>
      </c>
      <c r="B21" s="220">
        <v>131</v>
      </c>
      <c r="C21" s="206">
        <v>18</v>
      </c>
      <c r="D21" s="91" t="s">
        <v>448</v>
      </c>
      <c r="E21" s="387">
        <v>114565.62544</v>
      </c>
      <c r="F21" s="388">
        <v>14.242454096135139</v>
      </c>
      <c r="G21" s="388">
        <v>73.871785399381451</v>
      </c>
      <c r="H21" s="388">
        <v>8.0522946090650755</v>
      </c>
      <c r="I21" s="388">
        <v>0.43355230228797814</v>
      </c>
      <c r="J21" s="388">
        <v>3.399913593130349</v>
      </c>
      <c r="K21" s="209">
        <f t="shared" si="0"/>
        <v>9.2688272827827912E-4</v>
      </c>
      <c r="L21" s="209">
        <f t="shared" si="1"/>
        <v>4.8074918501823721E-3</v>
      </c>
      <c r="M21" s="209">
        <f t="shared" si="2"/>
        <v>5.2403418299772054E-4</v>
      </c>
      <c r="N21" s="209">
        <f t="shared" si="3"/>
        <v>2.8215091169228891E-5</v>
      </c>
      <c r="O21" s="209">
        <f t="shared" si="4"/>
        <v>2.2126251317644856E-4</v>
      </c>
      <c r="P21" s="235">
        <f t="shared" si="5"/>
        <v>99.999999999999986</v>
      </c>
      <c r="Q21" s="270" t="e">
        <f>VLOOKUP(B:B,'پیوست 4'!$C$13:$J$170,8,0)</f>
        <v>#N/A</v>
      </c>
      <c r="R21" s="1" t="e">
        <f t="shared" si="6"/>
        <v>#N/A</v>
      </c>
      <c r="S21" s="264" t="e">
        <f t="shared" si="7"/>
        <v>#N/A</v>
      </c>
      <c r="T21" s="286" t="e">
        <f t="shared" si="8"/>
        <v>#N/A</v>
      </c>
      <c r="U21" s="264" t="str">
        <f>VLOOKUP(D21:D233,پیوست1!$E$5:G317,3,0)</f>
        <v>در اوارق بهادار با درآمد ثابت</v>
      </c>
    </row>
    <row r="22" spans="1:22" x14ac:dyDescent="0.55000000000000004">
      <c r="A22" s="343">
        <v>10919</v>
      </c>
      <c r="B22" s="220">
        <v>104</v>
      </c>
      <c r="C22" s="210">
        <v>19</v>
      </c>
      <c r="D22" s="172" t="s">
        <v>409</v>
      </c>
      <c r="E22" s="385">
        <v>292099468.87623698</v>
      </c>
      <c r="F22" s="386">
        <v>14.035482774984864</v>
      </c>
      <c r="G22" s="386">
        <v>19.451797397829676</v>
      </c>
      <c r="H22" s="386">
        <v>64.30608920554765</v>
      </c>
      <c r="I22" s="386">
        <v>1.5010645243797658E-3</v>
      </c>
      <c r="J22" s="386">
        <v>2.2051295571134286</v>
      </c>
      <c r="K22" s="209">
        <f t="shared" si="0"/>
        <v>2.3288619948094995</v>
      </c>
      <c r="L22" s="209">
        <f t="shared" si="1"/>
        <v>3.2275734591244727</v>
      </c>
      <c r="M22" s="209">
        <f t="shared" si="2"/>
        <v>10.670100173008892</v>
      </c>
      <c r="N22" s="209">
        <f t="shared" si="3"/>
        <v>2.4906675307352253E-4</v>
      </c>
      <c r="O22" s="209">
        <f t="shared" si="4"/>
        <v>0.36588997339980034</v>
      </c>
      <c r="P22" s="235">
        <f t="shared" si="5"/>
        <v>99.999999999999986</v>
      </c>
      <c r="Q22" s="270">
        <f>VLOOKUP(B:B,'پیوست 4'!$C$13:$J$170,8,0)</f>
        <v>43997346.058872998</v>
      </c>
      <c r="R22" s="1">
        <f t="shared" si="6"/>
        <v>0.15062453289675357</v>
      </c>
      <c r="S22" s="264">
        <f t="shared" si="7"/>
        <v>15.062453289675357</v>
      </c>
      <c r="T22" s="286">
        <f t="shared" si="8"/>
        <v>1.0269705146904933</v>
      </c>
      <c r="U22" s="264" t="str">
        <f>VLOOKUP(D22:D176,پیوست1!$E$5:G197,3,0)</f>
        <v>در اوراق بهادار با درآمد ثابت و با پیش بینی سود</v>
      </c>
    </row>
    <row r="23" spans="1:22" x14ac:dyDescent="0.55000000000000004">
      <c r="A23" s="343">
        <v>11198</v>
      </c>
      <c r="B23" s="220">
        <v>150</v>
      </c>
      <c r="C23" s="206">
        <v>20</v>
      </c>
      <c r="D23" s="91" t="s">
        <v>452</v>
      </c>
      <c r="E23" s="387">
        <v>913.43103799999994</v>
      </c>
      <c r="F23" s="388">
        <v>13.70190665288751</v>
      </c>
      <c r="G23" s="388">
        <v>71.472336121002186</v>
      </c>
      <c r="H23" s="388">
        <v>12.546189174834407</v>
      </c>
      <c r="I23" s="388">
        <v>0</v>
      </c>
      <c r="J23" s="388">
        <v>2.2795680512758931</v>
      </c>
      <c r="K23" s="209">
        <f t="shared" si="0"/>
        <v>7.1095546986546382E-6</v>
      </c>
      <c r="L23" s="209">
        <f t="shared" si="1"/>
        <v>3.7085093043296356E-5</v>
      </c>
      <c r="M23" s="209">
        <f t="shared" si="2"/>
        <v>6.5098836576409283E-6</v>
      </c>
      <c r="N23" s="209">
        <f t="shared" si="3"/>
        <v>0</v>
      </c>
      <c r="O23" s="209">
        <f t="shared" si="4"/>
        <v>1.1828071932190659E-6</v>
      </c>
      <c r="P23" s="235">
        <f t="shared" si="5"/>
        <v>100</v>
      </c>
      <c r="Q23" s="270" t="e">
        <f>VLOOKUP(B:B,'پیوست 4'!$C$13:$J$170,8,0)</f>
        <v>#N/A</v>
      </c>
      <c r="R23" s="1" t="e">
        <f t="shared" si="6"/>
        <v>#N/A</v>
      </c>
      <c r="S23" s="264" t="e">
        <f t="shared" si="7"/>
        <v>#N/A</v>
      </c>
      <c r="T23" s="264" t="e">
        <f t="shared" si="8"/>
        <v>#N/A</v>
      </c>
      <c r="U23" s="264" t="str">
        <f>VLOOKUP(D23:D174,پیوست1!$E$5:G243,3,0)</f>
        <v>در اوراق بهادار با درآمد ثابت و با پیش بینی سود</v>
      </c>
    </row>
    <row r="24" spans="1:22" x14ac:dyDescent="0.55000000000000004">
      <c r="A24" s="343">
        <v>11421</v>
      </c>
      <c r="B24" s="220">
        <v>225</v>
      </c>
      <c r="C24" s="210">
        <v>21</v>
      </c>
      <c r="D24" s="172" t="s">
        <v>475</v>
      </c>
      <c r="E24" s="385">
        <v>1988680.223795</v>
      </c>
      <c r="F24" s="386">
        <v>13.143319487251718</v>
      </c>
      <c r="G24" s="386">
        <v>45.730751844690829</v>
      </c>
      <c r="H24" s="386">
        <v>40.734341674233782</v>
      </c>
      <c r="I24" s="386">
        <v>6.6971192179068911E-2</v>
      </c>
      <c r="J24" s="386">
        <v>0.32461580164460568</v>
      </c>
      <c r="K24" s="209">
        <f t="shared" si="0"/>
        <v>1.4847579199600971E-2</v>
      </c>
      <c r="L24" s="209">
        <f t="shared" si="1"/>
        <v>5.1660538308448516E-2</v>
      </c>
      <c r="M24" s="209">
        <f t="shared" si="2"/>
        <v>4.6016256756021237E-2</v>
      </c>
      <c r="N24" s="209">
        <f t="shared" si="3"/>
        <v>7.565517074547995E-5</v>
      </c>
      <c r="O24" s="209">
        <f t="shared" si="4"/>
        <v>3.6670787992600632E-4</v>
      </c>
      <c r="P24" s="235">
        <f t="shared" si="5"/>
        <v>100.00000000000001</v>
      </c>
      <c r="Q24" s="270">
        <f>VLOOKUP(B:B,'پیوست 4'!$C$13:$J$170,8,0)</f>
        <v>253758.334971</v>
      </c>
      <c r="R24" s="1">
        <f t="shared" si="6"/>
        <v>0.12760137700105087</v>
      </c>
      <c r="S24" s="264">
        <f t="shared" si="7"/>
        <v>12.760137700105087</v>
      </c>
      <c r="T24" s="264">
        <f t="shared" si="8"/>
        <v>-0.38318178714663098</v>
      </c>
      <c r="U24" s="264" t="str">
        <f>VLOOKUP(D24:D178,پیوست1!$E$5:G190,3,0)</f>
        <v>در اوراق بهادار با درآمد ثابت</v>
      </c>
    </row>
    <row r="25" spans="1:22" x14ac:dyDescent="0.55000000000000004">
      <c r="A25" s="343">
        <v>11521</v>
      </c>
      <c r="B25" s="220">
        <v>255</v>
      </c>
      <c r="C25" s="206">
        <v>22</v>
      </c>
      <c r="D25" s="91" t="s">
        <v>487</v>
      </c>
      <c r="E25" s="387">
        <v>2998852.6348080002</v>
      </c>
      <c r="F25" s="388">
        <v>12.887810292282115</v>
      </c>
      <c r="G25" s="388">
        <v>51.220391918257931</v>
      </c>
      <c r="H25" s="388">
        <v>34.1141251975125</v>
      </c>
      <c r="I25" s="388">
        <v>1.6242766575903648E-3</v>
      </c>
      <c r="J25" s="388">
        <v>1.7760483152898638</v>
      </c>
      <c r="K25" s="209">
        <f t="shared" si="0"/>
        <v>2.1954314953958488E-2</v>
      </c>
      <c r="L25" s="209">
        <f t="shared" si="1"/>
        <v>8.7253659910872389E-2</v>
      </c>
      <c r="M25" s="209">
        <f t="shared" si="2"/>
        <v>5.8113227303902192E-2</v>
      </c>
      <c r="N25" s="209">
        <f t="shared" si="3"/>
        <v>2.7669464792212864E-6</v>
      </c>
      <c r="O25" s="209">
        <f t="shared" si="4"/>
        <v>3.0254886751918909E-3</v>
      </c>
      <c r="P25" s="235">
        <f t="shared" si="5"/>
        <v>100</v>
      </c>
      <c r="Q25" s="270">
        <f>VLOOKUP(B:B,'پیوست 4'!$C$13:$J$170,8,0)</f>
        <v>336251.09953499999</v>
      </c>
      <c r="R25" s="1">
        <f t="shared" si="6"/>
        <v>0.11212658322456324</v>
      </c>
      <c r="S25" s="264">
        <f t="shared" si="7"/>
        <v>11.212658322456324</v>
      </c>
      <c r="T25" s="264">
        <f t="shared" si="8"/>
        <v>-1.6751519698257908</v>
      </c>
      <c r="U25" s="264" t="str">
        <f>VLOOKUP(D25:D179,پیوست1!$E$5:G216,3,0)</f>
        <v>در اوراق بهادار با درآمد ثابت و با پیش بینی سود</v>
      </c>
      <c r="V25" s="264">
        <f>100-P25</f>
        <v>0</v>
      </c>
    </row>
    <row r="26" spans="1:22" x14ac:dyDescent="0.55000000000000004">
      <c r="A26" s="343">
        <v>11310</v>
      </c>
      <c r="B26" s="220">
        <v>183</v>
      </c>
      <c r="C26" s="210">
        <v>23</v>
      </c>
      <c r="D26" s="172" t="s">
        <v>458</v>
      </c>
      <c r="E26" s="385">
        <v>59638368</v>
      </c>
      <c r="F26" s="386">
        <v>12.811932252290493</v>
      </c>
      <c r="G26" s="386">
        <v>29.107082730821332</v>
      </c>
      <c r="H26" s="386">
        <v>55.976486467817899</v>
      </c>
      <c r="I26" s="386">
        <v>7.7930944098308816E-5</v>
      </c>
      <c r="J26" s="386">
        <v>2.1044206181261771</v>
      </c>
      <c r="K26" s="209">
        <f t="shared" si="0"/>
        <v>0.4340362621654546</v>
      </c>
      <c r="L26" s="209">
        <f t="shared" si="1"/>
        <v>0.98607525720936784</v>
      </c>
      <c r="M26" s="209">
        <f t="shared" si="2"/>
        <v>1.8963435395393438</v>
      </c>
      <c r="N26" s="209">
        <f t="shared" si="3"/>
        <v>2.640105724677697E-6</v>
      </c>
      <c r="O26" s="209">
        <f t="shared" si="4"/>
        <v>7.1292513972832344E-2</v>
      </c>
      <c r="P26" s="235">
        <f t="shared" si="5"/>
        <v>100</v>
      </c>
      <c r="Q26" s="270">
        <f>VLOOKUP(B:B,'پیوست 4'!$C$13:$J$170,8,0)</f>
        <v>8260243.0890720002</v>
      </c>
      <c r="R26" s="1">
        <f t="shared" si="6"/>
        <v>0.13850551861298419</v>
      </c>
      <c r="S26" s="264">
        <f t="shared" si="7"/>
        <v>13.850551861298419</v>
      </c>
      <c r="T26" s="286">
        <f t="shared" si="8"/>
        <v>1.0386196090079256</v>
      </c>
      <c r="U26" s="264" t="str">
        <f>VLOOKUP(D26:D180,پیوست1!$E$5:G172,3,0)</f>
        <v>در اوراق بهادار با درآمد ثابت و با پیش بینی سود</v>
      </c>
    </row>
    <row r="27" spans="1:22" x14ac:dyDescent="0.55000000000000004">
      <c r="A27" s="343">
        <v>10929</v>
      </c>
      <c r="B27" s="220">
        <v>110</v>
      </c>
      <c r="C27" s="206">
        <v>24</v>
      </c>
      <c r="D27" s="91" t="s">
        <v>437</v>
      </c>
      <c r="E27" s="387">
        <v>1384528.423895</v>
      </c>
      <c r="F27" s="388">
        <v>12.577919227990797</v>
      </c>
      <c r="G27" s="388">
        <v>48.835219091900029</v>
      </c>
      <c r="H27" s="388">
        <v>34.616047302433714</v>
      </c>
      <c r="I27" s="388">
        <v>3.2976119880027099E-5</v>
      </c>
      <c r="J27" s="388">
        <v>3.9707814015555734</v>
      </c>
      <c r="K27" s="209">
        <f t="shared" si="0"/>
        <v>9.8922778998483171E-3</v>
      </c>
      <c r="L27" s="209">
        <f t="shared" si="1"/>
        <v>3.84079075243213E-2</v>
      </c>
      <c r="M27" s="209">
        <f t="shared" si="2"/>
        <v>2.7224817833773698E-2</v>
      </c>
      <c r="N27" s="209">
        <f t="shared" si="3"/>
        <v>2.5935048238026375E-8</v>
      </c>
      <c r="O27" s="209">
        <f t="shared" si="4"/>
        <v>3.1229388893135339E-3</v>
      </c>
      <c r="P27" s="235">
        <f t="shared" si="5"/>
        <v>100</v>
      </c>
      <c r="Q27" s="270">
        <f>VLOOKUP(B:B,'پیوست 4'!$C$13:$J$170,8,0)</f>
        <v>121664.396521</v>
      </c>
      <c r="R27" s="1">
        <f t="shared" si="6"/>
        <v>8.7874249759878384E-2</v>
      </c>
      <c r="S27" s="264">
        <f t="shared" si="7"/>
        <v>8.7874249759878378</v>
      </c>
      <c r="T27" s="264">
        <f t="shared" si="8"/>
        <v>-3.7904942520029596</v>
      </c>
      <c r="U27" s="264" t="str">
        <f>VLOOKUP(D27:D181,پیوست1!$E$5:G219,3,0)</f>
        <v>در اوراق بهادار با درآمد ثابت و با پیش بینی سود</v>
      </c>
    </row>
    <row r="28" spans="1:22" x14ac:dyDescent="0.55000000000000004">
      <c r="A28" s="343">
        <v>10911</v>
      </c>
      <c r="B28" s="220">
        <v>107</v>
      </c>
      <c r="C28" s="210">
        <v>25</v>
      </c>
      <c r="D28" s="172" t="s">
        <v>438</v>
      </c>
      <c r="E28" s="385">
        <v>70102115.164876997</v>
      </c>
      <c r="F28" s="386">
        <v>12.541208067862703</v>
      </c>
      <c r="G28" s="386">
        <v>15.296476385434755</v>
      </c>
      <c r="H28" s="386">
        <v>70.451896340130844</v>
      </c>
      <c r="I28" s="386">
        <v>0</v>
      </c>
      <c r="J28" s="386">
        <v>1.7104192065717052</v>
      </c>
      <c r="K28" s="209">
        <f t="shared" si="0"/>
        <v>0.49940872546300197</v>
      </c>
      <c r="L28" s="209">
        <f t="shared" si="1"/>
        <v>0.60912742491694938</v>
      </c>
      <c r="M28" s="209">
        <f t="shared" si="2"/>
        <v>2.8054946196002675</v>
      </c>
      <c r="N28" s="209">
        <f t="shared" si="3"/>
        <v>0</v>
      </c>
      <c r="O28" s="209">
        <f t="shared" si="4"/>
        <v>6.8111323194639292E-2</v>
      </c>
      <c r="P28" s="235">
        <f t="shared" si="5"/>
        <v>100</v>
      </c>
      <c r="Q28" s="270">
        <f>VLOOKUP(B:B,'پیوست 4'!$C$13:$J$170,8,0)</f>
        <v>8856729.5148070008</v>
      </c>
      <c r="R28" s="1">
        <f t="shared" si="6"/>
        <v>0.12634040348107006</v>
      </c>
      <c r="S28" s="264">
        <f t="shared" si="7"/>
        <v>12.634040348107007</v>
      </c>
      <c r="T28" s="286">
        <f t="shared" si="8"/>
        <v>9.2832280244303789E-2</v>
      </c>
      <c r="U28" s="264" t="str">
        <f>VLOOKUP(D28:D182,پیوست1!$E$5:G220,3,0)</f>
        <v>در اوراق بهادار با درآمد ثابت و با پیش بینی سود</v>
      </c>
    </row>
    <row r="29" spans="1:22" x14ac:dyDescent="0.55000000000000004">
      <c r="A29" s="343">
        <v>11383</v>
      </c>
      <c r="B29" s="220">
        <v>214</v>
      </c>
      <c r="C29" s="206">
        <v>26</v>
      </c>
      <c r="D29" s="91" t="s">
        <v>467</v>
      </c>
      <c r="E29" s="387">
        <v>40092777.263952002</v>
      </c>
      <c r="F29" s="388">
        <v>11.776998384836727</v>
      </c>
      <c r="G29" s="388">
        <v>27.894311516696046</v>
      </c>
      <c r="H29" s="388">
        <v>59.079426483274894</v>
      </c>
      <c r="I29" s="388">
        <v>2.3829163347424351E-12</v>
      </c>
      <c r="J29" s="388">
        <v>1.2492636151899463</v>
      </c>
      <c r="K29" s="209">
        <f t="shared" si="0"/>
        <v>0.26821705366335552</v>
      </c>
      <c r="L29" s="209">
        <f t="shared" si="1"/>
        <v>0.63528327036276011</v>
      </c>
      <c r="M29" s="209">
        <f t="shared" si="2"/>
        <v>1.3455134479654167</v>
      </c>
      <c r="N29" s="209">
        <f t="shared" si="3"/>
        <v>5.4270093070048338E-14</v>
      </c>
      <c r="O29" s="209">
        <f t="shared" si="4"/>
        <v>2.8451545560751534E-2</v>
      </c>
      <c r="P29" s="235">
        <f t="shared" si="5"/>
        <v>100</v>
      </c>
      <c r="Q29" s="270">
        <f>VLOOKUP(B:B,'پیوست 4'!$C$13:$J$170,8,0)</f>
        <v>4942262.6439570002</v>
      </c>
      <c r="R29" s="1">
        <f t="shared" si="6"/>
        <v>0.12327064826214124</v>
      </c>
      <c r="S29" s="264">
        <f t="shared" si="7"/>
        <v>12.327064826214123</v>
      </c>
      <c r="T29" s="264">
        <f t="shared" si="8"/>
        <v>0.55006644137739613</v>
      </c>
      <c r="U29" s="264" t="str">
        <f>VLOOKUP(D29:D183,پیوست1!$E$5:G205,3,0)</f>
        <v>در اوراق بهادار با درآمد ثابت و با پیش بینی سود</v>
      </c>
    </row>
    <row r="30" spans="1:22" x14ac:dyDescent="0.55000000000000004">
      <c r="A30" s="343">
        <v>10748</v>
      </c>
      <c r="B30" s="220">
        <v>6</v>
      </c>
      <c r="C30" s="210">
        <v>27</v>
      </c>
      <c r="D30" s="172" t="s">
        <v>426</v>
      </c>
      <c r="E30" s="385">
        <v>4228424.5876040002</v>
      </c>
      <c r="F30" s="386">
        <v>11.421260050636926</v>
      </c>
      <c r="G30" s="386">
        <v>65.13228900117771</v>
      </c>
      <c r="H30" s="386">
        <v>20.113333671689411</v>
      </c>
      <c r="I30" s="386">
        <v>2.3532368909895416E-3</v>
      </c>
      <c r="J30" s="386">
        <v>3.3307640396049618</v>
      </c>
      <c r="K30" s="209">
        <f t="shared" si="0"/>
        <v>2.7433311848276649E-2</v>
      </c>
      <c r="L30" s="209">
        <f t="shared" si="1"/>
        <v>0.15644459434769142</v>
      </c>
      <c r="M30" s="209">
        <f t="shared" si="2"/>
        <v>4.8311250464271503E-2</v>
      </c>
      <c r="N30" s="209">
        <f t="shared" si="3"/>
        <v>5.6523607025115379E-6</v>
      </c>
      <c r="O30" s="209">
        <f t="shared" si="4"/>
        <v>8.0003334296212762E-3</v>
      </c>
      <c r="P30" s="235">
        <f t="shared" si="5"/>
        <v>99.999999999999986</v>
      </c>
      <c r="Q30" s="270">
        <f>VLOOKUP(B:B,'پیوست 4'!$C$13:$J$170,8,0)</f>
        <v>479804.511918</v>
      </c>
      <c r="R30" s="1">
        <f t="shared" si="6"/>
        <v>0.11347122361472149</v>
      </c>
      <c r="S30" s="264">
        <f t="shared" si="7"/>
        <v>11.347122361472149</v>
      </c>
      <c r="T30" s="286">
        <f t="shared" si="8"/>
        <v>-7.4137689164777143E-2</v>
      </c>
      <c r="U30" s="264" t="str">
        <f>VLOOKUP(D30:D184,پیوست1!$E$5:G180,3,0)</f>
        <v>در اوراق بهادار با درآمد ثابت و با پیش بینی سود</v>
      </c>
    </row>
    <row r="31" spans="1:22" x14ac:dyDescent="0.55000000000000004">
      <c r="A31" s="343">
        <v>10923</v>
      </c>
      <c r="B31" s="220">
        <v>108</v>
      </c>
      <c r="C31" s="206">
        <v>28</v>
      </c>
      <c r="D31" s="91" t="s">
        <v>439</v>
      </c>
      <c r="E31" s="387">
        <v>1453597.583868</v>
      </c>
      <c r="F31" s="388">
        <v>11.370173363013551</v>
      </c>
      <c r="G31" s="388">
        <v>65.485007825552358</v>
      </c>
      <c r="H31" s="388">
        <v>19.777763368460999</v>
      </c>
      <c r="I31" s="388">
        <v>4.0886907309562407E-3</v>
      </c>
      <c r="J31" s="388">
        <v>3.3629667522421327</v>
      </c>
      <c r="K31" s="209">
        <f t="shared" si="0"/>
        <v>9.3885151124792447E-3</v>
      </c>
      <c r="L31" s="209">
        <f t="shared" si="1"/>
        <v>5.4071909546335312E-2</v>
      </c>
      <c r="M31" s="209">
        <f t="shared" si="2"/>
        <v>1.6330782684444562E-2</v>
      </c>
      <c r="N31" s="209">
        <f t="shared" si="3"/>
        <v>3.3760905390155327E-6</v>
      </c>
      <c r="O31" s="209">
        <f t="shared" si="4"/>
        <v>2.7768498481207261E-3</v>
      </c>
      <c r="P31" s="235">
        <f t="shared" si="5"/>
        <v>99.999999999999986</v>
      </c>
      <c r="Q31" s="270">
        <f>VLOOKUP(B:B,'پیوست 4'!$C$13:$J$170,8,0)</f>
        <v>166960.71583299999</v>
      </c>
      <c r="R31" s="1">
        <f t="shared" si="6"/>
        <v>0.11486034215103756</v>
      </c>
      <c r="S31" s="264">
        <f t="shared" si="7"/>
        <v>11.486034215103755</v>
      </c>
      <c r="T31" s="286">
        <f t="shared" si="8"/>
        <v>0.11586085209020425</v>
      </c>
      <c r="U31" s="264" t="str">
        <f>VLOOKUP(D31:D185,پیوست1!$E$5:G214,3,0)</f>
        <v>در اوراق بهادار با درآمد ثابت و با پیش بینی سود</v>
      </c>
    </row>
    <row r="32" spans="1:22" x14ac:dyDescent="0.55000000000000004">
      <c r="A32" s="343">
        <v>10883</v>
      </c>
      <c r="B32" s="220">
        <v>16</v>
      </c>
      <c r="C32" s="210">
        <v>29</v>
      </c>
      <c r="D32" s="172" t="s">
        <v>433</v>
      </c>
      <c r="E32" s="385">
        <v>19193793.834084</v>
      </c>
      <c r="F32" s="386">
        <v>11.281579340666111</v>
      </c>
      <c r="G32" s="386">
        <v>31.381797134838987</v>
      </c>
      <c r="H32" s="386">
        <v>55.013573387485096</v>
      </c>
      <c r="I32" s="386">
        <v>7.6726694199091882E-4</v>
      </c>
      <c r="J32" s="386">
        <v>2.3222828700678151</v>
      </c>
      <c r="K32" s="209">
        <f t="shared" si="0"/>
        <v>0.12300318538322047</v>
      </c>
      <c r="L32" s="209">
        <f t="shared" si="1"/>
        <v>0.34215608418593124</v>
      </c>
      <c r="M32" s="209">
        <f t="shared" si="2"/>
        <v>0.59981360425150287</v>
      </c>
      <c r="N32" s="209">
        <f t="shared" si="3"/>
        <v>8.3655200264321573E-6</v>
      </c>
      <c r="O32" s="209">
        <f t="shared" si="4"/>
        <v>2.5319876034516537E-2</v>
      </c>
      <c r="P32" s="235">
        <f t="shared" si="5"/>
        <v>100</v>
      </c>
      <c r="Q32" s="270">
        <f>VLOOKUP(B:B,'پیوست 4'!$C$13:$J$170,8,0)</f>
        <v>2134255.540674</v>
      </c>
      <c r="R32" s="1">
        <f t="shared" si="6"/>
        <v>0.11119508519905151</v>
      </c>
      <c r="S32" s="264">
        <f t="shared" si="7"/>
        <v>11.119508519905152</v>
      </c>
      <c r="T32" s="286">
        <f t="shared" si="8"/>
        <v>-0.16207082076095958</v>
      </c>
      <c r="U32" s="264" t="str">
        <f>VLOOKUP(D32:D191,پیوست1!$E$5:G179,3,0)</f>
        <v>در اوراق بهادار با درآمد ثابت و با پیش بینی سود</v>
      </c>
    </row>
    <row r="33" spans="1:22" x14ac:dyDescent="0.55000000000000004">
      <c r="A33" s="343">
        <v>11380</v>
      </c>
      <c r="B33" s="220">
        <v>212</v>
      </c>
      <c r="C33" s="206">
        <v>30</v>
      </c>
      <c r="D33" s="91" t="s">
        <v>468</v>
      </c>
      <c r="E33" s="387">
        <v>256994.9835</v>
      </c>
      <c r="F33" s="388">
        <v>11.222224833614275</v>
      </c>
      <c r="G33" s="388">
        <v>45.065951476659137</v>
      </c>
      <c r="H33" s="388">
        <v>37.410268002822299</v>
      </c>
      <c r="I33" s="388">
        <v>4.8324497734670239E-3</v>
      </c>
      <c r="J33" s="388">
        <v>6.2967232371308191</v>
      </c>
      <c r="K33" s="209">
        <f t="shared" si="0"/>
        <v>1.6382841976499318E-3</v>
      </c>
      <c r="L33" s="209">
        <f t="shared" si="1"/>
        <v>6.5789838691452255E-3</v>
      </c>
      <c r="M33" s="209">
        <f t="shared" si="2"/>
        <v>5.4613636607326625E-3</v>
      </c>
      <c r="N33" s="209">
        <f t="shared" si="3"/>
        <v>7.0546849819780891E-7</v>
      </c>
      <c r="O33" s="209">
        <f t="shared" si="4"/>
        <v>9.1923146517856663E-4</v>
      </c>
      <c r="P33" s="235">
        <f t="shared" si="5"/>
        <v>100</v>
      </c>
      <c r="Q33" s="270" t="e">
        <f>VLOOKUP(B:B,'پیوست 4'!$C$13:$J$170,8,0)</f>
        <v>#N/A</v>
      </c>
      <c r="R33" s="1" t="e">
        <f t="shared" si="6"/>
        <v>#N/A</v>
      </c>
      <c r="S33" s="264" t="e">
        <f t="shared" si="7"/>
        <v>#N/A</v>
      </c>
      <c r="T33" s="264" t="e">
        <f t="shared" si="8"/>
        <v>#N/A</v>
      </c>
      <c r="U33" s="264" t="str">
        <f>VLOOKUP(D33:D187,پیوست1!$E$5:G194,3,0)</f>
        <v>در اوراق بهادار با درآمد ثابت و با پیش بینی سود</v>
      </c>
    </row>
    <row r="34" spans="1:22" x14ac:dyDescent="0.55000000000000004">
      <c r="A34" s="343">
        <v>10837</v>
      </c>
      <c r="B34" s="220">
        <v>1</v>
      </c>
      <c r="C34" s="210">
        <v>31</v>
      </c>
      <c r="D34" s="172" t="s">
        <v>431</v>
      </c>
      <c r="E34" s="385">
        <v>70865009.454294994</v>
      </c>
      <c r="F34" s="386">
        <v>11.119018292729399</v>
      </c>
      <c r="G34" s="386">
        <v>42.89088960404851</v>
      </c>
      <c r="H34" s="386">
        <v>40.572507328596586</v>
      </c>
      <c r="I34" s="386">
        <v>4.0256839758545286</v>
      </c>
      <c r="J34" s="386">
        <v>1.3919007987709808</v>
      </c>
      <c r="K34" s="209">
        <f t="shared" si="0"/>
        <v>0.44759365855569139</v>
      </c>
      <c r="L34" s="209">
        <f t="shared" si="1"/>
        <v>1.7265634151476752</v>
      </c>
      <c r="M34" s="209">
        <f t="shared" si="2"/>
        <v>1.633237441821529</v>
      </c>
      <c r="N34" s="209">
        <f t="shared" si="3"/>
        <v>0.16205303125726245</v>
      </c>
      <c r="O34" s="209">
        <f t="shared" si="4"/>
        <v>5.6030663361339113E-2</v>
      </c>
      <c r="P34" s="235">
        <f t="shared" si="5"/>
        <v>100</v>
      </c>
      <c r="Q34" s="270">
        <f>VLOOKUP(B:B,'پیوست 4'!$C$13:$J$170,8,0)</f>
        <v>7074338.9602370001</v>
      </c>
      <c r="R34" s="1">
        <f t="shared" si="6"/>
        <v>9.9828378133494169E-2</v>
      </c>
      <c r="S34" s="264">
        <f t="shared" si="7"/>
        <v>9.9828378133494162</v>
      </c>
      <c r="T34" s="264">
        <f t="shared" si="8"/>
        <v>-1.1361804793799823</v>
      </c>
      <c r="U34" s="264" t="str">
        <f>VLOOKUP(D34:D188,پیوست1!$E$5:G201,3,0)</f>
        <v>در اوراق بهادار با درآمد ثابت و با پیش بینی سود</v>
      </c>
    </row>
    <row r="35" spans="1:22" x14ac:dyDescent="0.55000000000000004">
      <c r="A35" s="343">
        <v>10581</v>
      </c>
      <c r="B35" s="220">
        <v>7</v>
      </c>
      <c r="C35" s="206">
        <v>32</v>
      </c>
      <c r="D35" s="91" t="s">
        <v>423</v>
      </c>
      <c r="E35" s="387">
        <v>12892992.269647</v>
      </c>
      <c r="F35" s="388">
        <v>11.009958603646485</v>
      </c>
      <c r="G35" s="388">
        <v>60.765349705070584</v>
      </c>
      <c r="H35" s="388">
        <v>26.590624942628672</v>
      </c>
      <c r="I35" s="388">
        <v>9.7660180493534097E-5</v>
      </c>
      <c r="J35" s="388">
        <v>1.6339690884737621</v>
      </c>
      <c r="K35" s="209">
        <f t="shared" si="0"/>
        <v>8.0635268999486254E-2</v>
      </c>
      <c r="L35" s="209">
        <f t="shared" si="1"/>
        <v>0.44503621636628149</v>
      </c>
      <c r="M35" s="209">
        <f t="shared" si="2"/>
        <v>0.19474570907134697</v>
      </c>
      <c r="N35" s="209">
        <f t="shared" si="3"/>
        <v>7.1524836814793839E-7</v>
      </c>
      <c r="O35" s="209">
        <f t="shared" si="4"/>
        <v>1.1966942086620552E-2</v>
      </c>
      <c r="P35" s="235">
        <f t="shared" si="5"/>
        <v>100</v>
      </c>
      <c r="Q35" s="270">
        <f>VLOOKUP(B:B,'پیوست 4'!$C$13:$J$170,8,0)</f>
        <v>1378213.7775280001</v>
      </c>
      <c r="R35" s="1">
        <f t="shared" si="6"/>
        <v>0.10689634715539424</v>
      </c>
      <c r="S35" s="264">
        <f t="shared" si="7"/>
        <v>10.689634715539425</v>
      </c>
      <c r="T35" s="286">
        <f t="shared" si="8"/>
        <v>-0.32032388810706003</v>
      </c>
      <c r="U35" s="264" t="str">
        <f>VLOOKUP(D35:D189,پیوست1!$E$5:G200,3,0)</f>
        <v>در اوراق بهادار با درآمد ثابت و با پیس بینی سود</v>
      </c>
      <c r="V35" s="264">
        <v>1.4359000000000037</v>
      </c>
    </row>
    <row r="36" spans="1:22" x14ac:dyDescent="0.55000000000000004">
      <c r="A36" s="343">
        <v>11621</v>
      </c>
      <c r="B36" s="220">
        <v>271</v>
      </c>
      <c r="C36" s="210">
        <v>33</v>
      </c>
      <c r="D36" s="172" t="s">
        <v>493</v>
      </c>
      <c r="E36" s="385">
        <v>554869.473795</v>
      </c>
      <c r="F36" s="386">
        <v>10.460309835772271</v>
      </c>
      <c r="G36" s="386">
        <v>35.599314434590895</v>
      </c>
      <c r="H36" s="386">
        <v>49.222393303935284</v>
      </c>
      <c r="I36" s="386">
        <v>1.1636716139172435E-3</v>
      </c>
      <c r="J36" s="386">
        <v>4.7168187540876314</v>
      </c>
      <c r="K36" s="209">
        <f t="shared" ref="K36:K67" si="9">E36/$E$83*F36</f>
        <v>3.2970156760247235E-3</v>
      </c>
      <c r="L36" s="209">
        <f t="shared" ref="L36:L67" si="10">E36/$E$83*G36</f>
        <v>1.1220652121143791E-2</v>
      </c>
      <c r="M36" s="209">
        <f t="shared" ref="M36:M67" si="11">E36/$E$83*H36</f>
        <v>1.5514550226756985E-2</v>
      </c>
      <c r="N36" s="209">
        <f t="shared" ref="N36:N67" si="12">E36/$E$83*I36</f>
        <v>3.6678106223102013E-7</v>
      </c>
      <c r="O36" s="209">
        <f t="shared" ref="O36:O67" si="13">E36/$E$83*J36</f>
        <v>1.4867079099331654E-3</v>
      </c>
      <c r="P36" s="235">
        <f t="shared" ref="P36:P67" si="14">SUM(F36:J36)</f>
        <v>100</v>
      </c>
      <c r="Q36" s="270">
        <f>VLOOKUP(B:B,'پیوست 4'!$C$13:$J$170,8,0)</f>
        <v>58251.926396000003</v>
      </c>
      <c r="R36" s="1">
        <f t="shared" ref="R36:R67" si="15">Q36/E36</f>
        <v>0.10498311611483882</v>
      </c>
      <c r="S36" s="264">
        <f t="shared" ref="S36:S67" si="16">R36*100</f>
        <v>10.498311611483881</v>
      </c>
      <c r="T36" s="286">
        <f t="shared" ref="T36:T67" si="17">S36-F36</f>
        <v>3.8001775711610009E-2</v>
      </c>
      <c r="U36" s="264" t="str">
        <f>VLOOKUP(D36:D191,پیوست1!$E$5:G182,3,0)</f>
        <v>در اوراق بهادار با درآمد ثابت</v>
      </c>
    </row>
    <row r="37" spans="1:22" x14ac:dyDescent="0.55000000000000004">
      <c r="A37" s="343">
        <v>11385</v>
      </c>
      <c r="B37" s="220">
        <v>210</v>
      </c>
      <c r="C37" s="206">
        <v>34</v>
      </c>
      <c r="D37" s="91" t="s">
        <v>466</v>
      </c>
      <c r="E37" s="387">
        <v>45690595.851746</v>
      </c>
      <c r="F37" s="388">
        <v>10.313829320178851</v>
      </c>
      <c r="G37" s="388">
        <v>42.126613840060458</v>
      </c>
      <c r="H37" s="388">
        <v>45.938468761733112</v>
      </c>
      <c r="I37" s="388">
        <v>0.15760338922965803</v>
      </c>
      <c r="J37" s="388">
        <v>1.4634846887979247</v>
      </c>
      <c r="K37" s="209">
        <f t="shared" si="9"/>
        <v>0.26769015096985138</v>
      </c>
      <c r="L37" s="209">
        <f t="shared" si="10"/>
        <v>1.093374659267569</v>
      </c>
      <c r="M37" s="209">
        <f t="shared" si="11"/>
        <v>1.1923093990020472</v>
      </c>
      <c r="N37" s="209">
        <f t="shared" si="12"/>
        <v>4.0905151468529259E-3</v>
      </c>
      <c r="O37" s="209">
        <f t="shared" si="13"/>
        <v>3.7983994608084999E-2</v>
      </c>
      <c r="P37" s="235">
        <f t="shared" si="14"/>
        <v>100</v>
      </c>
      <c r="Q37" s="270">
        <f>VLOOKUP(B:B,'پیوست 4'!$C$13:$J$170,8,0)</f>
        <v>4561036.6982570002</v>
      </c>
      <c r="R37" s="1">
        <f t="shared" si="15"/>
        <v>9.9824408354322366E-2</v>
      </c>
      <c r="S37" s="264">
        <f t="shared" si="16"/>
        <v>9.9824408354322358</v>
      </c>
      <c r="T37" s="286">
        <f t="shared" si="17"/>
        <v>-0.33138848474661486</v>
      </c>
      <c r="U37" s="264" t="str">
        <f>VLOOKUP(D37:D193,پیوست1!$E$5:G188,3,0)</f>
        <v>در اوراق بهادار با درآمد ثابت و با پیش بینی سود</v>
      </c>
    </row>
    <row r="38" spans="1:22" x14ac:dyDescent="0.55000000000000004">
      <c r="A38" s="343">
        <v>11427</v>
      </c>
      <c r="B38" s="220">
        <v>227</v>
      </c>
      <c r="C38" s="210">
        <v>35</v>
      </c>
      <c r="D38" s="172" t="s">
        <v>476</v>
      </c>
      <c r="E38" s="385">
        <v>94951.414462000001</v>
      </c>
      <c r="F38" s="386">
        <v>10.233493656370703</v>
      </c>
      <c r="G38" s="386">
        <v>25.450389174519472</v>
      </c>
      <c r="H38" s="386">
        <v>63.391341259160562</v>
      </c>
      <c r="I38" s="386">
        <v>5.6266001994244072E-2</v>
      </c>
      <c r="J38" s="386">
        <v>0.86850990795501726</v>
      </c>
      <c r="K38" s="209">
        <f t="shared" si="9"/>
        <v>5.5196430611945721E-4</v>
      </c>
      <c r="L38" s="209">
        <f t="shared" si="10"/>
        <v>1.3727185331705955E-3</v>
      </c>
      <c r="M38" s="209">
        <f t="shared" si="11"/>
        <v>3.4191409959307443E-3</v>
      </c>
      <c r="N38" s="209">
        <f t="shared" si="12"/>
        <v>3.0348213221918578E-6</v>
      </c>
      <c r="O38" s="209">
        <f t="shared" si="13"/>
        <v>4.6844849354436264E-5</v>
      </c>
      <c r="P38" s="235">
        <f t="shared" si="14"/>
        <v>100</v>
      </c>
      <c r="Q38" s="270">
        <f>VLOOKUP(B:B,'پیوست 4'!$C$13:$J$170,8,0)</f>
        <v>9965.0689829999992</v>
      </c>
      <c r="R38" s="1">
        <f t="shared" si="15"/>
        <v>0.10494913677129124</v>
      </c>
      <c r="S38" s="264">
        <f t="shared" si="16"/>
        <v>10.494913677129123</v>
      </c>
      <c r="T38" s="286">
        <f t="shared" si="17"/>
        <v>0.26142002075842008</v>
      </c>
      <c r="U38" s="264" t="str">
        <f>VLOOKUP(D38:D192,پیوست1!$E$5:G235,3,0)</f>
        <v>در اوراق بهادار با درآمد ثابت</v>
      </c>
      <c r="V38" s="264">
        <f>100-P38</f>
        <v>0</v>
      </c>
    </row>
    <row r="39" spans="1:22" x14ac:dyDescent="0.55000000000000004">
      <c r="A39" s="343">
        <v>10915</v>
      </c>
      <c r="B39" s="220">
        <v>105</v>
      </c>
      <c r="C39" s="206">
        <v>36</v>
      </c>
      <c r="D39" s="91" t="s">
        <v>435</v>
      </c>
      <c r="E39" s="387">
        <v>60348713.253507003</v>
      </c>
      <c r="F39" s="388">
        <v>10.018875240136712</v>
      </c>
      <c r="G39" s="388">
        <v>31.024059656670875</v>
      </c>
      <c r="H39" s="388">
        <v>58.321835740625474</v>
      </c>
      <c r="I39" s="388">
        <v>1.3218009499398652E-4</v>
      </c>
      <c r="J39" s="388">
        <v>0.63509718247194447</v>
      </c>
      <c r="K39" s="209">
        <f t="shared" si="9"/>
        <v>0.34345719118952867</v>
      </c>
      <c r="L39" s="209">
        <f t="shared" si="10"/>
        <v>1.0635361888018833</v>
      </c>
      <c r="M39" s="209">
        <f t="shared" si="11"/>
        <v>1.9993316024383347</v>
      </c>
      <c r="N39" s="209">
        <f t="shared" si="12"/>
        <v>4.5312675394868189E-6</v>
      </c>
      <c r="O39" s="209">
        <f t="shared" si="13"/>
        <v>2.1771774694862966E-2</v>
      </c>
      <c r="P39" s="235">
        <f t="shared" si="14"/>
        <v>99.999999999999986</v>
      </c>
      <c r="Q39" s="270">
        <f>VLOOKUP(B:B,'پیوست 4'!$C$13:$J$170,8,0)</f>
        <v>5963175.6268530004</v>
      </c>
      <c r="R39" s="1">
        <f t="shared" si="15"/>
        <v>9.881197635156648E-2</v>
      </c>
      <c r="S39" s="264">
        <f t="shared" si="16"/>
        <v>9.8811976351566475</v>
      </c>
      <c r="T39" s="264">
        <f t="shared" si="17"/>
        <v>-0.13767760498006432</v>
      </c>
      <c r="U39" s="264" t="str">
        <f>VLOOKUP(D39:D194,پیوست1!$E$5:G244,3,0)</f>
        <v>در اوراق بهادار با درآمد ثابت و با پیش بینی سود</v>
      </c>
    </row>
    <row r="40" spans="1:22" x14ac:dyDescent="0.55000000000000004">
      <c r="A40" s="343">
        <v>11661</v>
      </c>
      <c r="B40" s="220">
        <v>277</v>
      </c>
      <c r="C40" s="210">
        <v>37</v>
      </c>
      <c r="D40" s="172" t="s">
        <v>495</v>
      </c>
      <c r="E40" s="385">
        <v>320369.31104499998</v>
      </c>
      <c r="F40" s="386">
        <v>9.9837582729702845</v>
      </c>
      <c r="G40" s="386">
        <v>71.536437236590459</v>
      </c>
      <c r="H40" s="386">
        <v>17.360208400764368</v>
      </c>
      <c r="I40" s="386">
        <v>0</v>
      </c>
      <c r="J40" s="386">
        <v>1.1195960896748831</v>
      </c>
      <c r="K40" s="209">
        <f t="shared" si="9"/>
        <v>1.8168982028775487E-3</v>
      </c>
      <c r="L40" s="209">
        <f t="shared" si="10"/>
        <v>1.3018586858949946E-2</v>
      </c>
      <c r="M40" s="209">
        <f t="shared" si="11"/>
        <v>3.159304400460456E-3</v>
      </c>
      <c r="N40" s="209">
        <f t="shared" si="12"/>
        <v>0</v>
      </c>
      <c r="O40" s="209">
        <f t="shared" si="13"/>
        <v>2.0375013773984635E-4</v>
      </c>
      <c r="P40" s="235">
        <f t="shared" si="14"/>
        <v>100</v>
      </c>
      <c r="Q40" s="270" t="e">
        <f>VLOOKUP(B:B,'پیوست 4'!$C$13:$J$170,8,0)</f>
        <v>#N/A</v>
      </c>
      <c r="R40" s="1" t="e">
        <f t="shared" si="15"/>
        <v>#N/A</v>
      </c>
      <c r="S40" s="264" t="e">
        <f t="shared" si="16"/>
        <v>#N/A</v>
      </c>
      <c r="T40" s="264" t="e">
        <f t="shared" si="17"/>
        <v>#N/A</v>
      </c>
      <c r="U40" s="264" t="str">
        <f>VLOOKUP(D40:D197,پیوست1!$E$5:G176,3,0)</f>
        <v>در اوراق بهادار با درآمد ثابت</v>
      </c>
    </row>
    <row r="41" spans="1:22" x14ac:dyDescent="0.55000000000000004">
      <c r="A41" s="343">
        <v>11551</v>
      </c>
      <c r="B41" s="220">
        <v>262</v>
      </c>
      <c r="C41" s="206">
        <v>38</v>
      </c>
      <c r="D41" s="91" t="s">
        <v>489</v>
      </c>
      <c r="E41" s="387">
        <v>2492783.435637</v>
      </c>
      <c r="F41" s="388">
        <v>9.7474569790561389</v>
      </c>
      <c r="G41" s="388">
        <v>48.518127467612466</v>
      </c>
      <c r="H41" s="388">
        <v>39.644470627791939</v>
      </c>
      <c r="I41" s="388">
        <v>7.394285015334701E-3</v>
      </c>
      <c r="J41" s="388">
        <v>2.082550640524123</v>
      </c>
      <c r="K41" s="209">
        <f t="shared" si="9"/>
        <v>1.3802619249857642E-2</v>
      </c>
      <c r="L41" s="209">
        <f t="shared" si="10"/>
        <v>6.8702764381562878E-2</v>
      </c>
      <c r="M41" s="209">
        <f t="shared" si="11"/>
        <v>5.6137465865539304E-2</v>
      </c>
      <c r="N41" s="209">
        <f t="shared" si="12"/>
        <v>1.0470474597721725E-5</v>
      </c>
      <c r="O41" s="209">
        <f t="shared" si="13"/>
        <v>2.9489387459174002E-3</v>
      </c>
      <c r="P41" s="235">
        <f t="shared" si="14"/>
        <v>100</v>
      </c>
      <c r="Q41" s="270" t="e">
        <f>VLOOKUP(B:B,'پیوست 4'!$C$13:$J$170,8,0)</f>
        <v>#N/A</v>
      </c>
      <c r="R41" s="1" t="e">
        <f t="shared" si="15"/>
        <v>#N/A</v>
      </c>
      <c r="S41" s="264" t="e">
        <f t="shared" si="16"/>
        <v>#N/A</v>
      </c>
      <c r="T41" s="264" t="e">
        <f t="shared" si="17"/>
        <v>#N/A</v>
      </c>
      <c r="U41" s="264" t="str">
        <f>VLOOKUP(D41:D196,پیوست1!$E$5:G230,3,0)</f>
        <v>در اوراق بهادار با درآمد ثابت و با پیش بینی سود</v>
      </c>
    </row>
    <row r="42" spans="1:22" x14ac:dyDescent="0.55000000000000004">
      <c r="A42" s="343">
        <v>11460</v>
      </c>
      <c r="B42" s="220">
        <v>243</v>
      </c>
      <c r="C42" s="210">
        <v>39</v>
      </c>
      <c r="D42" s="172" t="s">
        <v>481</v>
      </c>
      <c r="E42" s="385">
        <v>15828994.85</v>
      </c>
      <c r="F42" s="386">
        <v>9.7223523347018368</v>
      </c>
      <c r="G42" s="386">
        <v>37.192445790537526</v>
      </c>
      <c r="H42" s="386">
        <v>51.613840504712783</v>
      </c>
      <c r="I42" s="386">
        <v>5.7862963793708377E-8</v>
      </c>
      <c r="J42" s="386">
        <v>1.4713613121848925</v>
      </c>
      <c r="K42" s="209">
        <f t="shared" si="9"/>
        <v>8.7419903803174881E-2</v>
      </c>
      <c r="L42" s="209">
        <f t="shared" si="10"/>
        <v>0.33442112785900174</v>
      </c>
      <c r="M42" s="209">
        <f t="shared" si="11"/>
        <v>0.46409313471694691</v>
      </c>
      <c r="N42" s="209">
        <f t="shared" si="12"/>
        <v>5.2028300913944477E-10</v>
      </c>
      <c r="O42" s="209">
        <f t="shared" si="13"/>
        <v>1.3229952993146814E-2</v>
      </c>
      <c r="P42" s="235">
        <f t="shared" si="14"/>
        <v>100.00000000000001</v>
      </c>
      <c r="Q42" s="270">
        <f>VLOOKUP(B:B,'پیوست 4'!$C$13:$J$170,8,0)</f>
        <v>1680237.529721</v>
      </c>
      <c r="R42" s="1">
        <f t="shared" si="15"/>
        <v>0.10614935096279976</v>
      </c>
      <c r="S42" s="264">
        <f t="shared" si="16"/>
        <v>10.614935096279975</v>
      </c>
      <c r="T42" s="286">
        <f t="shared" si="17"/>
        <v>0.89258276157813832</v>
      </c>
      <c r="U42" s="264" t="str">
        <f>VLOOKUP(D42:D196,پیوست1!$E$5:G213,3,0)</f>
        <v>در اوراق بهادار با درآمد ثابت و قابل معامله</v>
      </c>
      <c r="V42" s="264">
        <f>100-P42</f>
        <v>0</v>
      </c>
    </row>
    <row r="43" spans="1:22" x14ac:dyDescent="0.55000000000000004">
      <c r="A43" s="343">
        <v>10920</v>
      </c>
      <c r="B43" s="220">
        <v>106</v>
      </c>
      <c r="C43" s="206">
        <v>40</v>
      </c>
      <c r="D43" s="91" t="s">
        <v>436</v>
      </c>
      <c r="E43" s="387">
        <v>210816.49082000001</v>
      </c>
      <c r="F43" s="388">
        <v>9.7184393649467928</v>
      </c>
      <c r="G43" s="388">
        <v>37.79795575445673</v>
      </c>
      <c r="H43" s="388">
        <v>50.797430297902167</v>
      </c>
      <c r="I43" s="388">
        <v>2.3599009454984568E-2</v>
      </c>
      <c r="J43" s="388">
        <v>1.6625755732393224</v>
      </c>
      <c r="K43" s="209">
        <f t="shared" si="9"/>
        <v>1.1638224758134528E-3</v>
      </c>
      <c r="L43" s="209">
        <f t="shared" si="10"/>
        <v>4.5264582918020831E-3</v>
      </c>
      <c r="M43" s="209">
        <f t="shared" si="11"/>
        <v>6.0831980191697653E-3</v>
      </c>
      <c r="N43" s="209">
        <f t="shared" si="12"/>
        <v>2.8260769635203246E-6</v>
      </c>
      <c r="O43" s="209">
        <f t="shared" si="13"/>
        <v>1.9910015869970419E-4</v>
      </c>
      <c r="P43" s="235">
        <f t="shared" si="14"/>
        <v>100</v>
      </c>
      <c r="Q43" s="270">
        <f>VLOOKUP(B:B,'پیوست 4'!$C$13:$J$170,8,0)</f>
        <v>20590.778149999998</v>
      </c>
      <c r="R43" s="1">
        <f t="shared" si="15"/>
        <v>9.7671572417837471E-2</v>
      </c>
      <c r="S43" s="264">
        <f t="shared" si="16"/>
        <v>9.7671572417837478</v>
      </c>
      <c r="T43" s="264">
        <f t="shared" si="17"/>
        <v>4.8717876836954943E-2</v>
      </c>
      <c r="U43" s="264" t="str">
        <f>VLOOKUP(D43:D197,پیوست1!$E$5:G186,3,0)</f>
        <v>در اوراق بهادار با درآمد ثابت و قابل معامله</v>
      </c>
    </row>
    <row r="44" spans="1:22" x14ac:dyDescent="0.55000000000000004">
      <c r="A44" s="343">
        <v>10845</v>
      </c>
      <c r="B44" s="220">
        <v>3</v>
      </c>
      <c r="C44" s="210">
        <v>41</v>
      </c>
      <c r="D44" s="172" t="s">
        <v>432</v>
      </c>
      <c r="E44" s="385">
        <v>13357449.547984</v>
      </c>
      <c r="F44" s="386">
        <v>9.7030945087703238</v>
      </c>
      <c r="G44" s="386">
        <v>56.259711095802892</v>
      </c>
      <c r="H44" s="386">
        <v>30.755125647894353</v>
      </c>
      <c r="I44" s="386">
        <v>5.2104543107782489E-5</v>
      </c>
      <c r="J44" s="386">
        <v>3.2820166429893249</v>
      </c>
      <c r="K44" s="209">
        <f t="shared" si="9"/>
        <v>7.3624004355262312E-2</v>
      </c>
      <c r="L44" s="209">
        <f t="shared" si="10"/>
        <v>0.42688084826951939</v>
      </c>
      <c r="M44" s="209">
        <f t="shared" si="11"/>
        <v>0.23336014120037371</v>
      </c>
      <c r="N44" s="209">
        <f t="shared" si="12"/>
        <v>3.9535275114850825E-7</v>
      </c>
      <c r="O44" s="209">
        <f t="shared" si="13"/>
        <v>2.4902901584549438E-2</v>
      </c>
      <c r="P44" s="235">
        <f t="shared" si="14"/>
        <v>99.999999999999986</v>
      </c>
      <c r="Q44" s="270">
        <f>VLOOKUP(B:B,'پیوست 4'!$C$13:$J$170,8,0)</f>
        <v>1413662.5291480001</v>
      </c>
      <c r="R44" s="1">
        <f t="shared" si="15"/>
        <v>0.10583326735165247</v>
      </c>
      <c r="S44" s="264">
        <f t="shared" si="16"/>
        <v>10.583326735165247</v>
      </c>
      <c r="T44" s="264">
        <f t="shared" si="17"/>
        <v>0.8802322263949236</v>
      </c>
      <c r="U44" s="264" t="str">
        <f>VLOOKUP(D44:D199,پیوست1!$E$5:G234,3,0)</f>
        <v>در اوراق بهادار با درآمد ثابت و با پیش بینی سود</v>
      </c>
    </row>
    <row r="45" spans="1:22" x14ac:dyDescent="0.55000000000000004">
      <c r="A45" s="343">
        <v>11090</v>
      </c>
      <c r="B45" s="220">
        <v>121</v>
      </c>
      <c r="C45" s="206">
        <v>42</v>
      </c>
      <c r="D45" s="91" t="s">
        <v>444</v>
      </c>
      <c r="E45" s="387">
        <v>50774347.201619998</v>
      </c>
      <c r="F45" s="388">
        <v>9.6698296962482253</v>
      </c>
      <c r="G45" s="388">
        <v>36.374415746699064</v>
      </c>
      <c r="H45" s="388">
        <v>49.432111027805057</v>
      </c>
      <c r="I45" s="388">
        <v>1.916826245023837E-6</v>
      </c>
      <c r="J45" s="388">
        <v>4.5236416124214056</v>
      </c>
      <c r="K45" s="209">
        <f t="shared" si="9"/>
        <v>0.27890018646260639</v>
      </c>
      <c r="L45" s="209">
        <f t="shared" si="10"/>
        <v>1.049122027263707</v>
      </c>
      <c r="M45" s="209">
        <f t="shared" si="11"/>
        <v>1.4257360693998709</v>
      </c>
      <c r="N45" s="209">
        <f t="shared" si="12"/>
        <v>5.5285688987985512E-8</v>
      </c>
      <c r="O45" s="209">
        <f t="shared" si="13"/>
        <v>0.13047225533701362</v>
      </c>
      <c r="P45" s="235">
        <f t="shared" si="14"/>
        <v>99.999999999999986</v>
      </c>
      <c r="Q45" s="270">
        <f>VLOOKUP(B:B,'پیوست 4'!$C$13:$J$170,8,0)</f>
        <v>5042559.477647</v>
      </c>
      <c r="R45" s="1">
        <f t="shared" si="15"/>
        <v>9.9313132626274572E-2</v>
      </c>
      <c r="S45" s="264">
        <f t="shared" si="16"/>
        <v>9.931313262627457</v>
      </c>
      <c r="T45" s="264">
        <f t="shared" si="17"/>
        <v>0.26148356637923165</v>
      </c>
      <c r="U45" s="264" t="str">
        <f>VLOOKUP(D45:D199,پیوست1!$E$5:G189,3,0)</f>
        <v>در اوراق بهادار با درآمد ثابت و با پیش بینی سود</v>
      </c>
    </row>
    <row r="46" spans="1:22" x14ac:dyDescent="0.55000000000000004">
      <c r="A46" s="343">
        <v>11302</v>
      </c>
      <c r="B46" s="220">
        <v>178</v>
      </c>
      <c r="C46" s="210">
        <v>43</v>
      </c>
      <c r="D46" s="172" t="s">
        <v>457</v>
      </c>
      <c r="E46" s="385">
        <v>6928497.7326440001</v>
      </c>
      <c r="F46" s="386">
        <v>9.6421037816795323</v>
      </c>
      <c r="G46" s="386">
        <v>40.360879710255347</v>
      </c>
      <c r="H46" s="386">
        <v>47.699137421618808</v>
      </c>
      <c r="I46" s="386">
        <v>1.6084794056517575E-3</v>
      </c>
      <c r="J46" s="386">
        <v>2.2962706070406647</v>
      </c>
      <c r="K46" s="209">
        <f t="shared" si="9"/>
        <v>3.7948665801651557E-2</v>
      </c>
      <c r="L46" s="209">
        <f t="shared" si="10"/>
        <v>0.15884931030252264</v>
      </c>
      <c r="M46" s="209">
        <f t="shared" si="11"/>
        <v>0.18773067227085621</v>
      </c>
      <c r="N46" s="209">
        <f t="shared" si="12"/>
        <v>6.3305320909214828E-6</v>
      </c>
      <c r="O46" s="209">
        <f t="shared" si="13"/>
        <v>9.0374888955574977E-3</v>
      </c>
      <c r="P46" s="235">
        <f t="shared" si="14"/>
        <v>100</v>
      </c>
      <c r="Q46" s="270">
        <f>VLOOKUP(B:B,'پیوست 4'!$C$13:$J$170,8,0)</f>
        <v>661056.58128599997</v>
      </c>
      <c r="R46" s="1">
        <f t="shared" si="15"/>
        <v>9.5411243070975593E-2</v>
      </c>
      <c r="S46" s="264">
        <f t="shared" si="16"/>
        <v>9.5411243070975598</v>
      </c>
      <c r="T46" s="286">
        <f t="shared" si="17"/>
        <v>-0.10097947458197254</v>
      </c>
      <c r="U46" s="264" t="str">
        <f>VLOOKUP(D46:D200,پیوست1!$E$5:G229,3,0)</f>
        <v>در اوارق بهادار با درآمد ثابت</v>
      </c>
      <c r="V46" s="264">
        <f>100-P46</f>
        <v>0</v>
      </c>
    </row>
    <row r="47" spans="1:22" x14ac:dyDescent="0.55000000000000004">
      <c r="A47" s="343">
        <v>11161</v>
      </c>
      <c r="B47" s="220">
        <v>138</v>
      </c>
      <c r="C47" s="206">
        <v>44</v>
      </c>
      <c r="D47" s="91" t="s">
        <v>450</v>
      </c>
      <c r="E47" s="387">
        <v>20075331.782784</v>
      </c>
      <c r="F47" s="388">
        <v>9.1684537731293343</v>
      </c>
      <c r="G47" s="388">
        <v>37.978647065993087</v>
      </c>
      <c r="H47" s="388">
        <v>49.177897637970226</v>
      </c>
      <c r="I47" s="388">
        <v>0</v>
      </c>
      <c r="J47" s="388">
        <v>3.6750015229073538</v>
      </c>
      <c r="K47" s="209">
        <f t="shared" si="9"/>
        <v>0.10455491708168557</v>
      </c>
      <c r="L47" s="209">
        <f t="shared" si="10"/>
        <v>0.43309966905185093</v>
      </c>
      <c r="M47" s="209">
        <f t="shared" si="11"/>
        <v>0.56081332109226811</v>
      </c>
      <c r="N47" s="209">
        <f t="shared" si="12"/>
        <v>0</v>
      </c>
      <c r="O47" s="209">
        <f t="shared" si="13"/>
        <v>4.1908863698344172E-2</v>
      </c>
      <c r="P47" s="235">
        <f t="shared" si="14"/>
        <v>100</v>
      </c>
      <c r="Q47" s="270">
        <f>VLOOKUP(B:B,'پیوست 4'!$C$13:$J$170,8,0)</f>
        <v>1852609.1754330001</v>
      </c>
      <c r="R47" s="1">
        <f t="shared" si="15"/>
        <v>9.2282867126596724E-2</v>
      </c>
      <c r="S47" s="264">
        <f t="shared" si="16"/>
        <v>9.2282867126596724</v>
      </c>
      <c r="T47" s="286">
        <f t="shared" si="17"/>
        <v>5.9832939530338081E-2</v>
      </c>
      <c r="U47" s="264" t="str">
        <f>VLOOKUP(D47:D202,پیوست1!$E$5:G211,3,0)</f>
        <v>در اوراق بهادار با درآمد ثابت و با پیش بینی سود</v>
      </c>
    </row>
    <row r="48" spans="1:22" x14ac:dyDescent="0.55000000000000004">
      <c r="A48" s="343">
        <v>11145</v>
      </c>
      <c r="B48" s="220">
        <v>132</v>
      </c>
      <c r="C48" s="210">
        <v>45</v>
      </c>
      <c r="D48" s="172" t="s">
        <v>447</v>
      </c>
      <c r="E48" s="385">
        <v>69117226.130919993</v>
      </c>
      <c r="F48" s="386">
        <v>8.99192526695475</v>
      </c>
      <c r="G48" s="386">
        <v>53.187712099960436</v>
      </c>
      <c r="H48" s="386">
        <v>36.442878617864352</v>
      </c>
      <c r="I48" s="386">
        <v>5.3096895792777293E-3</v>
      </c>
      <c r="J48" s="386">
        <v>1.3721743256411836</v>
      </c>
      <c r="K48" s="209">
        <f t="shared" si="9"/>
        <v>0.35304057345326534</v>
      </c>
      <c r="L48" s="209">
        <f t="shared" si="10"/>
        <v>2.0882536078723959</v>
      </c>
      <c r="M48" s="209">
        <f t="shared" si="11"/>
        <v>1.4308186938363838</v>
      </c>
      <c r="N48" s="209">
        <f t="shared" si="12"/>
        <v>2.0846879820230938E-4</v>
      </c>
      <c r="O48" s="209">
        <f t="shared" si="13"/>
        <v>5.3874247885766925E-2</v>
      </c>
      <c r="P48" s="235">
        <f t="shared" si="14"/>
        <v>100</v>
      </c>
      <c r="Q48" s="270">
        <f>VLOOKUP(B:B,'پیوست 4'!$C$13:$J$170,8,0)</f>
        <v>5929107.5282800002</v>
      </c>
      <c r="R48" s="1">
        <f t="shared" si="15"/>
        <v>8.5783354746459928E-2</v>
      </c>
      <c r="S48" s="264">
        <f t="shared" si="16"/>
        <v>8.5783354746459928</v>
      </c>
      <c r="T48" s="264">
        <f t="shared" si="17"/>
        <v>-0.41358979230875725</v>
      </c>
      <c r="U48" s="264" t="str">
        <f>VLOOKUP(D48:D202,پیوست1!$E$5:G241,3,0)</f>
        <v>در اوراق بهادار با درآمد ثابت و با پیش بینی سود</v>
      </c>
      <c r="V48" s="264">
        <f>100-P48</f>
        <v>0</v>
      </c>
    </row>
    <row r="49" spans="1:22" x14ac:dyDescent="0.55000000000000004">
      <c r="A49" s="343">
        <v>11217</v>
      </c>
      <c r="B49" s="220">
        <v>154</v>
      </c>
      <c r="C49" s="206">
        <v>46</v>
      </c>
      <c r="D49" s="91" t="s">
        <v>453</v>
      </c>
      <c r="E49" s="387">
        <v>6540296.3103219997</v>
      </c>
      <c r="F49" s="388">
        <v>8.4687445397986139</v>
      </c>
      <c r="G49" s="388">
        <v>49.688132583103204</v>
      </c>
      <c r="H49" s="388">
        <v>38.306594054740486</v>
      </c>
      <c r="I49" s="388">
        <v>0.47234347251268488</v>
      </c>
      <c r="J49" s="388">
        <v>3.0641853498450127</v>
      </c>
      <c r="K49" s="209">
        <f t="shared" si="9"/>
        <v>3.1463141824301759E-2</v>
      </c>
      <c r="L49" s="209">
        <f t="shared" si="10"/>
        <v>0.1846017145870906</v>
      </c>
      <c r="M49" s="209">
        <f t="shared" si="11"/>
        <v>0.14231693917395166</v>
      </c>
      <c r="N49" s="209">
        <f t="shared" si="12"/>
        <v>1.7548539332611854E-3</v>
      </c>
      <c r="O49" s="209">
        <f t="shared" si="13"/>
        <v>1.1384083884577057E-2</v>
      </c>
      <c r="P49" s="235">
        <f t="shared" si="14"/>
        <v>100.00000000000001</v>
      </c>
      <c r="Q49" s="270">
        <f>VLOOKUP(B:B,'پیوست 4'!$C$13:$J$170,8,0)</f>
        <v>580903.85060999996</v>
      </c>
      <c r="R49" s="1">
        <f t="shared" si="15"/>
        <v>8.881919458193481E-2</v>
      </c>
      <c r="S49" s="264">
        <f t="shared" si="16"/>
        <v>8.8819194581934813</v>
      </c>
      <c r="T49" s="264">
        <f t="shared" si="17"/>
        <v>0.41317491839486742</v>
      </c>
      <c r="U49" s="264" t="str">
        <f>VLOOKUP(D49:D203,پیوست1!$E$5:G217,3,0)</f>
        <v>در اوراق بهادار با درآمد ثابت و با پیش بینی سود</v>
      </c>
      <c r="V49" s="264">
        <v>1.7831999999999937</v>
      </c>
    </row>
    <row r="50" spans="1:22" x14ac:dyDescent="0.55000000000000004">
      <c r="A50" s="343">
        <v>11168</v>
      </c>
      <c r="B50" s="220">
        <v>139</v>
      </c>
      <c r="C50" s="210">
        <v>47</v>
      </c>
      <c r="D50" s="172" t="s">
        <v>451</v>
      </c>
      <c r="E50" s="385">
        <v>233628.21354999999</v>
      </c>
      <c r="F50" s="386">
        <v>8.4114208095021716</v>
      </c>
      <c r="G50" s="386">
        <v>82.060291146541132</v>
      </c>
      <c r="H50" s="386">
        <v>5.9832349745403093</v>
      </c>
      <c r="I50" s="386">
        <v>0</v>
      </c>
      <c r="J50" s="386">
        <v>3.5450530694163822</v>
      </c>
      <c r="K50" s="209">
        <f t="shared" si="9"/>
        <v>1.1162983413516658E-3</v>
      </c>
      <c r="L50" s="209">
        <f t="shared" si="10"/>
        <v>1.0890403532568026E-2</v>
      </c>
      <c r="M50" s="209">
        <f t="shared" si="11"/>
        <v>7.9404840505083749E-4</v>
      </c>
      <c r="N50" s="209">
        <f t="shared" si="12"/>
        <v>0</v>
      </c>
      <c r="O50" s="209">
        <f t="shared" si="13"/>
        <v>4.7047186807282725E-4</v>
      </c>
      <c r="P50" s="235">
        <f t="shared" si="14"/>
        <v>100</v>
      </c>
      <c r="Q50" s="270">
        <f>VLOOKUP(B:B,'پیوست 4'!$C$13:$J$170,8,0)</f>
        <v>73655.822767999998</v>
      </c>
      <c r="R50" s="1">
        <f t="shared" si="15"/>
        <v>0.31526938313140218</v>
      </c>
      <c r="S50" s="264">
        <f t="shared" si="16"/>
        <v>31.526938313140217</v>
      </c>
      <c r="T50" s="286">
        <f t="shared" si="17"/>
        <v>23.115517503638046</v>
      </c>
      <c r="U50" s="264" t="str">
        <f>VLOOKUP(D50:D207,پیوست1!$E$5:G175,3,0)</f>
        <v>در اوراق بهادار با درآمد ثابت و با پیش بینی سود</v>
      </c>
    </row>
    <row r="51" spans="1:22" x14ac:dyDescent="0.55000000000000004">
      <c r="A51" s="343">
        <v>11256</v>
      </c>
      <c r="B51" s="220">
        <v>164</v>
      </c>
      <c r="C51" s="206">
        <v>48</v>
      </c>
      <c r="D51" s="91" t="s">
        <v>454</v>
      </c>
      <c r="E51" s="387">
        <v>40406.875727999999</v>
      </c>
      <c r="F51" s="388">
        <v>8.2823392344889424</v>
      </c>
      <c r="G51" s="388">
        <v>52.087237652642699</v>
      </c>
      <c r="H51" s="388">
        <v>38.616849637968755</v>
      </c>
      <c r="I51" s="388">
        <v>0.16960746125364545</v>
      </c>
      <c r="J51" s="388">
        <v>0.84396601364595558</v>
      </c>
      <c r="K51" s="209">
        <f t="shared" si="9"/>
        <v>1.901051654232164E-4</v>
      </c>
      <c r="L51" s="209">
        <f t="shared" si="10"/>
        <v>1.1955623465844461E-3</v>
      </c>
      <c r="M51" s="209">
        <f t="shared" si="11"/>
        <v>8.8637550101538587E-4</v>
      </c>
      <c r="N51" s="209">
        <f t="shared" si="12"/>
        <v>3.8930130203276544E-6</v>
      </c>
      <c r="O51" s="209">
        <f t="shared" si="13"/>
        <v>1.9371616410932593E-5</v>
      </c>
      <c r="P51" s="235">
        <f t="shared" si="14"/>
        <v>100</v>
      </c>
      <c r="Q51" s="270">
        <f>VLOOKUP(B:B,'پیوست 4'!$C$13:$J$170,8,0)</f>
        <v>3367.1865200000002</v>
      </c>
      <c r="R51" s="1">
        <f t="shared" si="15"/>
        <v>8.3332018606593325E-2</v>
      </c>
      <c r="S51" s="264">
        <f t="shared" si="16"/>
        <v>8.333201860659333</v>
      </c>
      <c r="T51" s="264">
        <f t="shared" si="17"/>
        <v>5.0862626170390612E-2</v>
      </c>
      <c r="U51" s="264" t="str">
        <f>VLOOKUP(D51:D205,پیوست1!$E$5:G238,3,0)</f>
        <v>در اوراق بهادار با درآمد ثابت و با پیش بینی سود</v>
      </c>
    </row>
    <row r="52" spans="1:22" x14ac:dyDescent="0.55000000000000004">
      <c r="A52" s="343">
        <v>11517</v>
      </c>
      <c r="B52" s="220">
        <v>250</v>
      </c>
      <c r="C52" s="210">
        <v>49</v>
      </c>
      <c r="D52" s="172" t="s">
        <v>485</v>
      </c>
      <c r="E52" s="385">
        <v>58958926.716537997</v>
      </c>
      <c r="F52" s="386">
        <v>7.9786911419647932</v>
      </c>
      <c r="G52" s="386">
        <v>44.854020061060695</v>
      </c>
      <c r="H52" s="386">
        <v>45.449886758749059</v>
      </c>
      <c r="I52" s="386">
        <v>0</v>
      </c>
      <c r="J52" s="386">
        <v>1.7174020382254536</v>
      </c>
      <c r="K52" s="209">
        <f t="shared" si="9"/>
        <v>0.2672187041007868</v>
      </c>
      <c r="L52" s="209">
        <f t="shared" si="10"/>
        <v>1.5022304913379265</v>
      </c>
      <c r="M52" s="209">
        <f t="shared" si="11"/>
        <v>1.5221869884550576</v>
      </c>
      <c r="N52" s="209">
        <f t="shared" si="12"/>
        <v>0</v>
      </c>
      <c r="O52" s="209">
        <f t="shared" si="13"/>
        <v>5.7518449944866989E-2</v>
      </c>
      <c r="P52" s="235">
        <f t="shared" si="14"/>
        <v>100</v>
      </c>
      <c r="Q52" s="270">
        <f>VLOOKUP(B:B,'پیوست 4'!$C$13:$J$170,8,0)</f>
        <v>4727068.1557480004</v>
      </c>
      <c r="R52" s="1">
        <f t="shared" si="15"/>
        <v>8.0175614092752076E-2</v>
      </c>
      <c r="S52" s="264">
        <f t="shared" si="16"/>
        <v>8.0175614092752081</v>
      </c>
      <c r="T52" s="264">
        <f t="shared" si="17"/>
        <v>3.8870267310414874E-2</v>
      </c>
      <c r="U52" s="264" t="str">
        <f>VLOOKUP(D52:D206,پیوست1!$E$5:G187,3,0)</f>
        <v>در اوراق بهادار با درآمد ثابت و با پیش بینی سود</v>
      </c>
    </row>
    <row r="53" spans="1:22" x14ac:dyDescent="0.55000000000000004">
      <c r="A53" s="343">
        <v>11343</v>
      </c>
      <c r="B53" s="220">
        <v>196</v>
      </c>
      <c r="C53" s="206">
        <v>50</v>
      </c>
      <c r="D53" s="91" t="s">
        <v>461</v>
      </c>
      <c r="E53" s="387">
        <v>28712816.316353001</v>
      </c>
      <c r="F53" s="388">
        <v>7.9173266992590703</v>
      </c>
      <c r="G53" s="388">
        <v>46.37984355248917</v>
      </c>
      <c r="H53" s="388">
        <v>43.068614676081822</v>
      </c>
      <c r="I53" s="388">
        <v>1.2975634576696342E-5</v>
      </c>
      <c r="J53" s="388">
        <v>2.6342020965353568</v>
      </c>
      <c r="K53" s="209">
        <f t="shared" si="9"/>
        <v>0.12913381731972859</v>
      </c>
      <c r="L53" s="209">
        <f t="shared" si="10"/>
        <v>0.75646824643287969</v>
      </c>
      <c r="M53" s="209">
        <f t="shared" si="11"/>
        <v>0.70246117547674336</v>
      </c>
      <c r="N53" s="209">
        <f t="shared" si="12"/>
        <v>2.1163623640685016E-7</v>
      </c>
      <c r="O53" s="209">
        <f t="shared" si="13"/>
        <v>4.296457443761624E-2</v>
      </c>
      <c r="P53" s="235">
        <f t="shared" si="14"/>
        <v>100</v>
      </c>
      <c r="Q53" s="270">
        <f>VLOOKUP(B:B,'پیوست 4'!$C$13:$J$170,8,0)</f>
        <v>2287545.8212489998</v>
      </c>
      <c r="R53" s="1">
        <f t="shared" si="15"/>
        <v>7.9669851819661408E-2</v>
      </c>
      <c r="S53" s="264">
        <f t="shared" si="16"/>
        <v>7.966985181966141</v>
      </c>
      <c r="T53" s="286">
        <f t="shared" si="17"/>
        <v>4.9658482707070739E-2</v>
      </c>
      <c r="U53" s="264" t="str">
        <f>VLOOKUP(D53:D207,پیوست1!$E$5:G199,3,0)</f>
        <v>در اوراق بهادار با درآمد ثابت و با پیش بینی سود</v>
      </c>
    </row>
    <row r="54" spans="1:22" x14ac:dyDescent="0.55000000000000004">
      <c r="A54" s="343">
        <v>11660</v>
      </c>
      <c r="B54" s="220">
        <v>279</v>
      </c>
      <c r="C54" s="210">
        <v>51</v>
      </c>
      <c r="D54" s="172" t="s">
        <v>496</v>
      </c>
      <c r="E54" s="385">
        <v>1017414.31742</v>
      </c>
      <c r="F54" s="386">
        <v>7.804760342711762</v>
      </c>
      <c r="G54" s="386">
        <v>41.457936693965614</v>
      </c>
      <c r="H54" s="386">
        <v>48.919882296680292</v>
      </c>
      <c r="I54" s="386">
        <v>4.9043182540613297E-3</v>
      </c>
      <c r="J54" s="386">
        <v>1.812516348388268</v>
      </c>
      <c r="K54" s="209">
        <f t="shared" si="9"/>
        <v>4.5106906916667034E-3</v>
      </c>
      <c r="L54" s="209">
        <f t="shared" si="10"/>
        <v>2.3960239767747141E-2</v>
      </c>
      <c r="M54" s="209">
        <f t="shared" si="11"/>
        <v>2.8272803779186569E-2</v>
      </c>
      <c r="N54" s="209">
        <f t="shared" si="12"/>
        <v>2.8344064040638183E-6</v>
      </c>
      <c r="O54" s="209">
        <f t="shared" si="13"/>
        <v>1.0475274399428952E-3</v>
      </c>
      <c r="P54" s="235">
        <f t="shared" si="14"/>
        <v>100</v>
      </c>
      <c r="Q54" s="270"/>
      <c r="R54" s="1">
        <f t="shared" si="15"/>
        <v>0</v>
      </c>
      <c r="S54" s="264">
        <f t="shared" si="16"/>
        <v>0</v>
      </c>
      <c r="T54" s="264">
        <f t="shared" si="17"/>
        <v>-7.804760342711762</v>
      </c>
      <c r="U54" s="264" t="str">
        <f>VLOOKUP(D54:D209,پیوست1!$E$5:G219,3,0)</f>
        <v>در اوراق بهادار با درآمد ثابت</v>
      </c>
    </row>
    <row r="55" spans="1:22" x14ac:dyDescent="0.55000000000000004">
      <c r="A55" s="343">
        <v>11416</v>
      </c>
      <c r="B55" s="220">
        <v>231</v>
      </c>
      <c r="C55" s="206">
        <v>52</v>
      </c>
      <c r="D55" s="91" t="s">
        <v>478</v>
      </c>
      <c r="E55" s="387">
        <v>30616885.331836998</v>
      </c>
      <c r="F55" s="388">
        <v>7.7397745709275645</v>
      </c>
      <c r="G55" s="388">
        <v>51.960318436719426</v>
      </c>
      <c r="H55" s="388">
        <v>38.145472934142802</v>
      </c>
      <c r="I55" s="388">
        <v>4.5697542196193528E-5</v>
      </c>
      <c r="J55" s="388">
        <v>2.1543883606680083</v>
      </c>
      <c r="K55" s="209">
        <f t="shared" si="9"/>
        <v>0.13460926409797264</v>
      </c>
      <c r="L55" s="209">
        <f t="shared" si="10"/>
        <v>0.90368784813649849</v>
      </c>
      <c r="M55" s="209">
        <f t="shared" si="11"/>
        <v>0.66342165308294365</v>
      </c>
      <c r="N55" s="209">
        <f t="shared" si="12"/>
        <v>7.9476636816031525E-7</v>
      </c>
      <c r="O55" s="209">
        <f t="shared" si="13"/>
        <v>3.7468873176238184E-2</v>
      </c>
      <c r="P55" s="235">
        <f t="shared" si="14"/>
        <v>100</v>
      </c>
      <c r="Q55" s="270">
        <f>VLOOKUP(B:B,'پیوست 4'!$C$13:$J$170,8,0)</f>
        <v>2393745.9216049998</v>
      </c>
      <c r="R55" s="1">
        <f t="shared" si="15"/>
        <v>7.8183848411120402E-2</v>
      </c>
      <c r="S55" s="264">
        <f t="shared" si="16"/>
        <v>7.8183848411120405</v>
      </c>
      <c r="T55" s="286">
        <f t="shared" si="17"/>
        <v>7.8610270184475972E-2</v>
      </c>
      <c r="U55" s="264" t="str">
        <f>VLOOKUP(D55:D209,پیوست1!$E$5:G228,3,0)</f>
        <v>در اوراق بهادار با درآمد ثابت و قابل معامله</v>
      </c>
      <c r="V55" s="264">
        <f>100-P55</f>
        <v>0</v>
      </c>
    </row>
    <row r="56" spans="1:22" x14ac:dyDescent="0.55000000000000004">
      <c r="A56" s="343">
        <v>11562</v>
      </c>
      <c r="B56" s="220">
        <v>261</v>
      </c>
      <c r="C56" s="210">
        <v>53</v>
      </c>
      <c r="D56" s="172" t="s">
        <v>490</v>
      </c>
      <c r="E56" s="385">
        <v>1213427.4099999999</v>
      </c>
      <c r="F56" s="386">
        <v>7.520659781061414</v>
      </c>
      <c r="G56" s="386">
        <v>88.368274140322043</v>
      </c>
      <c r="H56" s="386">
        <v>8.033490537232869E-6</v>
      </c>
      <c r="I56" s="386">
        <v>0.31439115651714428</v>
      </c>
      <c r="J56" s="386">
        <v>3.796666888608863</v>
      </c>
      <c r="K56" s="209">
        <f t="shared" si="9"/>
        <v>5.1838851878259927E-3</v>
      </c>
      <c r="L56" s="209">
        <f t="shared" si="10"/>
        <v>6.0911010566297732E-2</v>
      </c>
      <c r="M56" s="209">
        <f t="shared" si="11"/>
        <v>5.5373722272840675E-9</v>
      </c>
      <c r="N56" s="209">
        <f t="shared" si="12"/>
        <v>2.1670540975099041E-4</v>
      </c>
      <c r="O56" s="209">
        <f t="shared" si="13"/>
        <v>2.6169891764723833E-3</v>
      </c>
      <c r="P56" s="235">
        <f t="shared" si="14"/>
        <v>100</v>
      </c>
      <c r="Q56" s="270">
        <f>VLOOKUP(B:B,'پیوست 4'!$C$13:$J$170,8,0)</f>
        <v>93616.339563999994</v>
      </c>
      <c r="R56" s="1">
        <f t="shared" si="15"/>
        <v>7.7150341909616171E-2</v>
      </c>
      <c r="S56" s="264">
        <f t="shared" si="16"/>
        <v>7.7150341909616174</v>
      </c>
      <c r="T56" s="286">
        <f t="shared" si="17"/>
        <v>0.19437440990020338</v>
      </c>
      <c r="U56" s="264" t="str">
        <f>VLOOKUP(D56:D211,پیوست1!$E$5:G231,3,0)</f>
        <v>در اوراق بهادار با درآمد ثابت</v>
      </c>
      <c r="V56" s="264">
        <f>100-P56</f>
        <v>0</v>
      </c>
    </row>
    <row r="57" spans="1:22" x14ac:dyDescent="0.55000000000000004">
      <c r="A57" s="343">
        <v>11626</v>
      </c>
      <c r="B57" s="220">
        <v>272</v>
      </c>
      <c r="C57" s="206">
        <v>54</v>
      </c>
      <c r="D57" s="91" t="s">
        <v>494</v>
      </c>
      <c r="E57" s="387">
        <v>3065166.46</v>
      </c>
      <c r="F57" s="388">
        <v>7.4645382728647105</v>
      </c>
      <c r="G57" s="388">
        <v>40.540346358720797</v>
      </c>
      <c r="H57" s="388">
        <v>49.507943845310059</v>
      </c>
      <c r="I57" s="388">
        <v>5.6227887422346775E-3</v>
      </c>
      <c r="J57" s="388">
        <v>2.4815487343622031</v>
      </c>
      <c r="K57" s="209">
        <f t="shared" si="9"/>
        <v>1.2996985805080727E-2</v>
      </c>
      <c r="L57" s="209">
        <f t="shared" si="10"/>
        <v>7.0587394276315746E-2</v>
      </c>
      <c r="M57" s="209">
        <f t="shared" si="11"/>
        <v>8.6201452772414602E-2</v>
      </c>
      <c r="N57" s="209">
        <f t="shared" si="12"/>
        <v>9.7901977049875498E-6</v>
      </c>
      <c r="O57" s="209">
        <f t="shared" si="13"/>
        <v>4.3207834826659419E-3</v>
      </c>
      <c r="P57" s="235">
        <f t="shared" si="14"/>
        <v>100</v>
      </c>
      <c r="Q57" s="270">
        <f>VLOOKUP(B:B,'پیوست 4'!$C$13:$J$170,8,0)</f>
        <v>236768.343807</v>
      </c>
      <c r="R57" s="1">
        <f t="shared" si="15"/>
        <v>7.7244856648666316E-2</v>
      </c>
      <c r="S57" s="264">
        <f t="shared" si="16"/>
        <v>7.7244856648666316</v>
      </c>
      <c r="T57" s="286">
        <f t="shared" si="17"/>
        <v>0.25994739200192107</v>
      </c>
      <c r="U57" s="264" t="str">
        <f>VLOOKUP(D57:D211,پیوست1!$E$5:G222,3,0)</f>
        <v>در اوراق بهادار با درآمد ثابت و قابل معامله</v>
      </c>
      <c r="V57" s="264">
        <f>100-P57</f>
        <v>0</v>
      </c>
    </row>
    <row r="58" spans="1:22" x14ac:dyDescent="0.55000000000000004">
      <c r="A58" s="343">
        <v>11513</v>
      </c>
      <c r="B58" s="220">
        <v>254</v>
      </c>
      <c r="C58" s="210">
        <v>55</v>
      </c>
      <c r="D58" s="172" t="s">
        <v>486</v>
      </c>
      <c r="E58" s="385">
        <v>20346535.698125001</v>
      </c>
      <c r="F58" s="386">
        <v>7.3960829591513919</v>
      </c>
      <c r="G58" s="386">
        <v>45.272778661172033</v>
      </c>
      <c r="H58" s="386">
        <v>45.298815338592483</v>
      </c>
      <c r="I58" s="386">
        <v>1.4394119567880464E-4</v>
      </c>
      <c r="J58" s="386">
        <v>2.0321790998884168</v>
      </c>
      <c r="K58" s="209">
        <f t="shared" si="9"/>
        <v>8.5482630768847434E-2</v>
      </c>
      <c r="L58" s="209">
        <f t="shared" si="10"/>
        <v>0.52325484226542018</v>
      </c>
      <c r="M58" s="209">
        <f t="shared" si="11"/>
        <v>0.52355576962043671</v>
      </c>
      <c r="N58" s="209">
        <f t="shared" si="12"/>
        <v>1.6636471157226527E-6</v>
      </c>
      <c r="O58" s="209">
        <f t="shared" si="13"/>
        <v>2.3487569921993141E-2</v>
      </c>
      <c r="P58" s="235">
        <f t="shared" si="14"/>
        <v>100</v>
      </c>
      <c r="Q58" s="270">
        <f>VLOOKUP(B:B,'پیوست 4'!$C$13:$J$170,8,0)</f>
        <v>1407552.982998</v>
      </c>
      <c r="R58" s="1">
        <f t="shared" si="15"/>
        <v>6.9178999505439667E-2</v>
      </c>
      <c r="S58" s="264">
        <f t="shared" si="16"/>
        <v>6.9178999505439664</v>
      </c>
      <c r="T58" s="286">
        <f t="shared" si="17"/>
        <v>-0.47818300860742546</v>
      </c>
      <c r="U58" s="264" t="str">
        <f>VLOOKUP(D58:D213,پیوست1!$E$5:G223,3,0)</f>
        <v>در اوراق بهادار با درآمد ثابت و قابل معامله</v>
      </c>
    </row>
    <row r="59" spans="1:22" x14ac:dyDescent="0.55000000000000004">
      <c r="A59" s="343">
        <v>11142</v>
      </c>
      <c r="B59" s="220">
        <v>130</v>
      </c>
      <c r="C59" s="206">
        <v>56</v>
      </c>
      <c r="D59" s="91" t="s">
        <v>446</v>
      </c>
      <c r="E59" s="387">
        <v>150904777.69366199</v>
      </c>
      <c r="F59" s="388">
        <v>7.2194690804907937</v>
      </c>
      <c r="G59" s="388">
        <v>29.888319588520858</v>
      </c>
      <c r="H59" s="388">
        <v>61.406165236269416</v>
      </c>
      <c r="I59" s="388">
        <v>6.2767493062129481E-4</v>
      </c>
      <c r="J59" s="388">
        <v>1.4854184197883127</v>
      </c>
      <c r="K59" s="209">
        <f t="shared" si="9"/>
        <v>0.61886209244821255</v>
      </c>
      <c r="L59" s="209">
        <f t="shared" si="10"/>
        <v>2.562064854643781</v>
      </c>
      <c r="M59" s="209">
        <f t="shared" si="11"/>
        <v>5.2638147602891223</v>
      </c>
      <c r="N59" s="209">
        <f t="shared" si="12"/>
        <v>5.3805095168462707E-5</v>
      </c>
      <c r="O59" s="209">
        <f t="shared" si="13"/>
        <v>0.1273319604505902</v>
      </c>
      <c r="P59" s="235">
        <f t="shared" si="14"/>
        <v>100.00000000000001</v>
      </c>
      <c r="Q59" s="270">
        <f>VLOOKUP(B:B,'پیوست 4'!$C$13:$J$170,8,0)</f>
        <v>11044227.699898001</v>
      </c>
      <c r="R59" s="1">
        <f t="shared" si="15"/>
        <v>7.3186733174995161E-2</v>
      </c>
      <c r="S59" s="264">
        <f t="shared" si="16"/>
        <v>7.318673317499516</v>
      </c>
      <c r="T59" s="286">
        <f t="shared" si="17"/>
        <v>9.9204237008722274E-2</v>
      </c>
      <c r="U59" s="264" t="str">
        <f>VLOOKUP(D59:D214,پیوست1!$E$5:G236,3,0)</f>
        <v>در اوراق بهادار با درآمد ثابت و با پیش بینی سود</v>
      </c>
    </row>
    <row r="60" spans="1:22" x14ac:dyDescent="0.55000000000000004">
      <c r="A60" s="343">
        <v>11569</v>
      </c>
      <c r="B60" s="220">
        <v>263</v>
      </c>
      <c r="C60" s="210">
        <v>57</v>
      </c>
      <c r="D60" s="172" t="s">
        <v>491</v>
      </c>
      <c r="E60" s="385">
        <v>4237706.6014080001</v>
      </c>
      <c r="F60" s="386">
        <v>7.1383631217085233</v>
      </c>
      <c r="G60" s="386">
        <v>53.076210093828465</v>
      </c>
      <c r="H60" s="386">
        <v>36.889502829651789</v>
      </c>
      <c r="I60" s="386">
        <v>0</v>
      </c>
      <c r="J60" s="386">
        <v>2.895923954811217</v>
      </c>
      <c r="K60" s="209">
        <f t="shared" si="9"/>
        <v>1.7183639463549789E-2</v>
      </c>
      <c r="L60" s="209">
        <f t="shared" si="10"/>
        <v>0.12776633001063678</v>
      </c>
      <c r="M60" s="209">
        <f t="shared" si="11"/>
        <v>8.8801298814092419E-2</v>
      </c>
      <c r="N60" s="209">
        <f t="shared" si="12"/>
        <v>0</v>
      </c>
      <c r="O60" s="209">
        <f t="shared" si="13"/>
        <v>6.9711378231796734E-3</v>
      </c>
      <c r="P60" s="235">
        <f t="shared" si="14"/>
        <v>100</v>
      </c>
      <c r="Q60" s="270">
        <f>VLOOKUP(B:B,'پیوست 4'!$C$13:$J$170,8,0)</f>
        <v>267654.395059</v>
      </c>
      <c r="R60" s="1">
        <f t="shared" si="15"/>
        <v>6.3160199663202368E-2</v>
      </c>
      <c r="S60" s="264">
        <f t="shared" si="16"/>
        <v>6.316019966320237</v>
      </c>
      <c r="T60" s="264">
        <f t="shared" si="17"/>
        <v>-0.82234315538828628</v>
      </c>
      <c r="U60" s="264" t="str">
        <f>VLOOKUP(D60:D216,پیوست1!$E$5:G239,3,0)</f>
        <v>در اوراق بهادار با درآمد ثابت و قابل معامله</v>
      </c>
    </row>
    <row r="61" spans="1:22" x14ac:dyDescent="0.55000000000000004">
      <c r="A61" s="343">
        <v>11459</v>
      </c>
      <c r="B61" s="220">
        <v>241</v>
      </c>
      <c r="C61" s="206">
        <v>58</v>
      </c>
      <c r="D61" s="91" t="s">
        <v>480</v>
      </c>
      <c r="E61" s="387">
        <v>5902860.0004719999</v>
      </c>
      <c r="F61" s="388">
        <v>7.0052834755761078</v>
      </c>
      <c r="G61" s="388">
        <v>22.611775645011694</v>
      </c>
      <c r="H61" s="388">
        <v>68.599672795502144</v>
      </c>
      <c r="I61" s="388">
        <v>8.45673288843331E-4</v>
      </c>
      <c r="J61" s="388">
        <v>1.7824224106212165</v>
      </c>
      <c r="K61" s="209">
        <f t="shared" si="9"/>
        <v>2.3489503002828194E-2</v>
      </c>
      <c r="L61" s="209">
        <f t="shared" si="10"/>
        <v>7.5819825673664007E-2</v>
      </c>
      <c r="M61" s="209">
        <f t="shared" si="11"/>
        <v>0.23002241461619957</v>
      </c>
      <c r="N61" s="209">
        <f t="shared" si="12"/>
        <v>2.8356376050954004E-6</v>
      </c>
      <c r="O61" s="209">
        <f t="shared" si="13"/>
        <v>5.9766627164437669E-3</v>
      </c>
      <c r="P61" s="235">
        <f t="shared" si="14"/>
        <v>100</v>
      </c>
      <c r="Q61" s="270">
        <f>VLOOKUP(B:B,'پیوست 4'!$C$13:$J$170,8,0)</f>
        <v>271806.63082199998</v>
      </c>
      <c r="R61" s="1">
        <f t="shared" si="15"/>
        <v>4.6046599580587377E-2</v>
      </c>
      <c r="S61" s="264">
        <f t="shared" si="16"/>
        <v>4.604659958058738</v>
      </c>
      <c r="T61" s="264">
        <f t="shared" si="17"/>
        <v>-2.4006235175173698</v>
      </c>
      <c r="U61" s="264" t="str">
        <f>VLOOKUP(D61:D215,پیوست1!$E$5:G178,3,0)</f>
        <v>در اوراق بهادار با درآمد ثابت و قابل معامله</v>
      </c>
      <c r="V61" s="264">
        <f>100-P61</f>
        <v>0</v>
      </c>
    </row>
    <row r="62" spans="1:22" x14ac:dyDescent="0.55000000000000004">
      <c r="A62" s="343">
        <v>11391</v>
      </c>
      <c r="B62" s="220">
        <v>215</v>
      </c>
      <c r="C62" s="210">
        <v>59</v>
      </c>
      <c r="D62" s="172" t="s">
        <v>469</v>
      </c>
      <c r="E62" s="385">
        <v>225390.19897100001</v>
      </c>
      <c r="F62" s="386">
        <v>6.9756611789117668</v>
      </c>
      <c r="G62" s="386">
        <v>73.324407128292606</v>
      </c>
      <c r="H62" s="386">
        <v>16.741273976668332</v>
      </c>
      <c r="I62" s="386">
        <v>2.6165373357201469E-2</v>
      </c>
      <c r="J62" s="386">
        <v>2.9324923427700984</v>
      </c>
      <c r="K62" s="209">
        <f t="shared" si="9"/>
        <v>8.9311222821591616E-4</v>
      </c>
      <c r="L62" s="209">
        <f t="shared" si="10"/>
        <v>9.3879164932687657E-3</v>
      </c>
      <c r="M62" s="209">
        <f t="shared" si="11"/>
        <v>2.1434292923624963E-3</v>
      </c>
      <c r="N62" s="209">
        <f t="shared" si="12"/>
        <v>3.3500214964278374E-6</v>
      </c>
      <c r="O62" s="209">
        <f t="shared" si="13"/>
        <v>3.7545469931870987E-4</v>
      </c>
      <c r="P62" s="235">
        <f t="shared" si="14"/>
        <v>100</v>
      </c>
      <c r="Q62" s="270">
        <f>VLOOKUP(B:B,'پیوست 4'!$C$13:$J$170,8,0)</f>
        <v>15818.552723999999</v>
      </c>
      <c r="R62" s="1">
        <f t="shared" si="15"/>
        <v>7.018296623463785E-2</v>
      </c>
      <c r="S62" s="264">
        <f t="shared" si="16"/>
        <v>7.0182966234637849</v>
      </c>
      <c r="T62" s="286">
        <f t="shared" si="17"/>
        <v>4.2635444552018065E-2</v>
      </c>
      <c r="U62" s="264" t="str">
        <f>VLOOKUP(D62:D216,پیوست1!$E$5:G237,3,0)</f>
        <v>در اوراق بهادار با درآمد ثابت و با پیش بینی سود</v>
      </c>
      <c r="V62" s="264">
        <f>100-P62</f>
        <v>0</v>
      </c>
    </row>
    <row r="63" spans="1:22" x14ac:dyDescent="0.55000000000000004">
      <c r="A63" s="343">
        <v>11495</v>
      </c>
      <c r="B63" s="220">
        <v>248</v>
      </c>
      <c r="C63" s="206">
        <v>60</v>
      </c>
      <c r="D63" s="91" t="s">
        <v>410</v>
      </c>
      <c r="E63" s="387">
        <v>24599000.250438999</v>
      </c>
      <c r="F63" s="388">
        <v>6.9493865404496251</v>
      </c>
      <c r="G63" s="388">
        <v>26.387398128941452</v>
      </c>
      <c r="H63" s="388">
        <v>64.135785431039253</v>
      </c>
      <c r="I63" s="388">
        <v>8.7341915695950849E-4</v>
      </c>
      <c r="J63" s="388">
        <v>2.5265564804127125</v>
      </c>
      <c r="K63" s="209">
        <f t="shared" si="9"/>
        <v>9.7106780677112578E-2</v>
      </c>
      <c r="L63" s="209">
        <f t="shared" si="10"/>
        <v>0.36872251497770064</v>
      </c>
      <c r="M63" s="209">
        <f t="shared" si="11"/>
        <v>0.89619704029347713</v>
      </c>
      <c r="N63" s="209">
        <f t="shared" si="12"/>
        <v>1.2204663249105731E-5</v>
      </c>
      <c r="O63" s="209">
        <f t="shared" si="13"/>
        <v>3.5304665323149645E-2</v>
      </c>
      <c r="P63" s="235">
        <f t="shared" si="14"/>
        <v>100</v>
      </c>
      <c r="Q63" s="270">
        <f>VLOOKUP(B:B,'پیوست 4'!$C$13:$J$170,8,0)</f>
        <v>1686411.397474</v>
      </c>
      <c r="R63" s="1">
        <f t="shared" si="15"/>
        <v>6.8556094975603887E-2</v>
      </c>
      <c r="S63" s="264">
        <f t="shared" si="16"/>
        <v>6.8556094975603887</v>
      </c>
      <c r="T63" s="286">
        <f t="shared" si="17"/>
        <v>-9.3777042889236384E-2</v>
      </c>
      <c r="U63" s="264" t="str">
        <f>VLOOKUP(D63:D217,پیوست1!$E$5:G193,3,0)</f>
        <v>در اوراق بهادار با درآمد ثابت و با پیش بینی سود</v>
      </c>
      <c r="V63" s="264">
        <f>100-P63</f>
        <v>0</v>
      </c>
    </row>
    <row r="64" spans="1:22" x14ac:dyDescent="0.55000000000000004">
      <c r="A64" s="343">
        <v>11500</v>
      </c>
      <c r="B64" s="220">
        <v>247</v>
      </c>
      <c r="C64" s="210">
        <v>61</v>
      </c>
      <c r="D64" s="172" t="s">
        <v>483</v>
      </c>
      <c r="E64" s="385">
        <v>1593179.0364880001</v>
      </c>
      <c r="F64" s="386">
        <v>6.930788578995144</v>
      </c>
      <c r="G64" s="386">
        <v>62.4577222360519</v>
      </c>
      <c r="H64" s="386">
        <v>23.6422922740594</v>
      </c>
      <c r="I64" s="386">
        <v>4.1086104409591576E-3</v>
      </c>
      <c r="J64" s="386">
        <v>6.9650883004526003</v>
      </c>
      <c r="K64" s="209">
        <f t="shared" si="9"/>
        <v>6.272387274172465E-3</v>
      </c>
      <c r="L64" s="209">
        <f t="shared" si="10"/>
        <v>5.6524451389918094E-2</v>
      </c>
      <c r="M64" s="209">
        <f t="shared" si="11"/>
        <v>2.1396355047029355E-2</v>
      </c>
      <c r="N64" s="209">
        <f t="shared" si="12"/>
        <v>3.7183064453166023E-6</v>
      </c>
      <c r="O64" s="209">
        <f t="shared" si="13"/>
        <v>6.3034286389356941E-3</v>
      </c>
      <c r="P64" s="235">
        <f t="shared" si="14"/>
        <v>100.00000000000001</v>
      </c>
      <c r="Q64" s="270">
        <f>VLOOKUP(B:B,'پیوست 4'!$C$13:$J$170,8,0)</f>
        <v>76453.685146999997</v>
      </c>
      <c r="R64" s="1">
        <f t="shared" si="15"/>
        <v>4.7988131525716224E-2</v>
      </c>
      <c r="S64" s="264">
        <f t="shared" si="16"/>
        <v>4.798813152571622</v>
      </c>
      <c r="T64" s="286">
        <f t="shared" si="17"/>
        <v>-2.131975426423522</v>
      </c>
      <c r="U64" s="264" t="str">
        <f>VLOOKUP(D64:D221,پیوست1!$E$5:G174,3,0)</f>
        <v>در اوراق بهادار با درآمد ثابت و با پیش بینی سود</v>
      </c>
    </row>
    <row r="65" spans="1:22" x14ac:dyDescent="0.55000000000000004">
      <c r="A65" s="343">
        <v>11098</v>
      </c>
      <c r="B65" s="220">
        <v>123</v>
      </c>
      <c r="C65" s="206">
        <v>62</v>
      </c>
      <c r="D65" s="91" t="s">
        <v>445</v>
      </c>
      <c r="E65" s="387">
        <v>138341296.89620399</v>
      </c>
      <c r="F65" s="388">
        <v>6.80531662934398</v>
      </c>
      <c r="G65" s="388">
        <v>34.951654172757017</v>
      </c>
      <c r="H65" s="388">
        <v>56.723909056946141</v>
      </c>
      <c r="I65" s="388">
        <v>6.8516981542859337E-4</v>
      </c>
      <c r="J65" s="388">
        <v>1.5184349711374328</v>
      </c>
      <c r="K65" s="209">
        <f t="shared" si="9"/>
        <v>0.53479311786283457</v>
      </c>
      <c r="L65" s="209">
        <f t="shared" si="10"/>
        <v>2.7466619303081776</v>
      </c>
      <c r="M65" s="209">
        <f t="shared" si="11"/>
        <v>4.4576259760093482</v>
      </c>
      <c r="N65" s="209">
        <f t="shared" si="12"/>
        <v>5.3843799167046679E-5</v>
      </c>
      <c r="O65" s="209">
        <f t="shared" si="13"/>
        <v>0.11932561212288968</v>
      </c>
      <c r="P65" s="235">
        <f t="shared" si="14"/>
        <v>100</v>
      </c>
      <c r="Q65" s="270">
        <f>VLOOKUP(B:B,'پیوست 4'!$C$13:$J$170,8,0)</f>
        <v>9310316.7366959993</v>
      </c>
      <c r="R65" s="1">
        <f t="shared" si="15"/>
        <v>6.7299620182695197E-2</v>
      </c>
      <c r="S65" s="264">
        <f t="shared" si="16"/>
        <v>6.7299620182695197</v>
      </c>
      <c r="T65" s="286">
        <f t="shared" si="17"/>
        <v>-7.5354611074460287E-2</v>
      </c>
      <c r="U65" s="264" t="str">
        <f>VLOOKUP(D65:D220,پیوست1!$E$5:G225,3,0)</f>
        <v>در اوراق بهادار با درآمد ثابت و با پیش بینی سود</v>
      </c>
    </row>
    <row r="66" spans="1:22" x14ac:dyDescent="0.55000000000000004">
      <c r="A66" s="343">
        <v>11411</v>
      </c>
      <c r="B66" s="220">
        <v>220</v>
      </c>
      <c r="C66" s="210">
        <v>63</v>
      </c>
      <c r="D66" s="172" t="s">
        <v>471</v>
      </c>
      <c r="E66" s="385">
        <v>971329</v>
      </c>
      <c r="F66" s="386">
        <v>6.7038245327268324</v>
      </c>
      <c r="G66" s="386">
        <v>46.041942715495381</v>
      </c>
      <c r="H66" s="386">
        <v>39.33742149756948</v>
      </c>
      <c r="I66" s="386">
        <v>1.3425324277237627</v>
      </c>
      <c r="J66" s="386">
        <v>6.5742788264845453</v>
      </c>
      <c r="K66" s="209">
        <f t="shared" si="9"/>
        <v>3.6989173249081363E-3</v>
      </c>
      <c r="L66" s="209">
        <f t="shared" si="10"/>
        <v>2.5404206024691522E-2</v>
      </c>
      <c r="M66" s="209">
        <f t="shared" si="11"/>
        <v>2.1704904295188628E-2</v>
      </c>
      <c r="N66" s="209">
        <f t="shared" si="12"/>
        <v>7.4075871644845709E-4</v>
      </c>
      <c r="O66" s="209">
        <f t="shared" si="13"/>
        <v>3.6274388942231155E-3</v>
      </c>
      <c r="P66" s="235">
        <f t="shared" si="14"/>
        <v>100</v>
      </c>
      <c r="Q66" s="270">
        <f>VLOOKUP(B:B,'پیوست 4'!$C$13:$J$170,8,0)</f>
        <v>71054.977205000003</v>
      </c>
      <c r="R66" s="1">
        <f t="shared" si="15"/>
        <v>7.3152327589313199E-2</v>
      </c>
      <c r="S66" s="264">
        <f t="shared" si="16"/>
        <v>7.3152327589313195</v>
      </c>
      <c r="T66" s="286">
        <f t="shared" si="17"/>
        <v>0.61140822620448709</v>
      </c>
      <c r="U66" s="264" t="str">
        <f>VLOOKUP(D66:D221,پیوست1!$E$5:G195,3,0)</f>
        <v>در اوارق بهادار با درآمد ثابت</v>
      </c>
    </row>
    <row r="67" spans="1:22" x14ac:dyDescent="0.55000000000000004">
      <c r="A67" s="343">
        <v>11588</v>
      </c>
      <c r="B67" s="220">
        <v>253</v>
      </c>
      <c r="C67" s="206">
        <v>64</v>
      </c>
      <c r="D67" s="91" t="s">
        <v>492</v>
      </c>
      <c r="E67" s="387">
        <v>4183186.3897159998</v>
      </c>
      <c r="F67" s="388">
        <v>6.5350272306230446</v>
      </c>
      <c r="G67" s="388">
        <v>80.053344011533838</v>
      </c>
      <c r="H67" s="388">
        <v>9.7498622117677662</v>
      </c>
      <c r="I67" s="388">
        <v>0</v>
      </c>
      <c r="J67" s="388">
        <v>3.6617665460753588</v>
      </c>
      <c r="K67" s="209">
        <f t="shared" si="9"/>
        <v>1.5528884083398031E-2</v>
      </c>
      <c r="L67" s="209">
        <f t="shared" si="10"/>
        <v>0.19022707263072491</v>
      </c>
      <c r="M67" s="209">
        <f t="shared" si="11"/>
        <v>2.3168148314082787E-2</v>
      </c>
      <c r="N67" s="209">
        <f t="shared" si="12"/>
        <v>0</v>
      </c>
      <c r="O67" s="209">
        <f t="shared" si="13"/>
        <v>8.7012871144605368E-3</v>
      </c>
      <c r="P67" s="235">
        <f t="shared" si="14"/>
        <v>100</v>
      </c>
      <c r="Q67" s="270">
        <f>VLOOKUP(B:B,'پیوست 4'!$C$13:$J$170,8,0)</f>
        <v>273991.21716499998</v>
      </c>
      <c r="R67" s="1">
        <f t="shared" si="15"/>
        <v>6.5498209173414687E-2</v>
      </c>
      <c r="S67" s="264">
        <f t="shared" si="16"/>
        <v>6.549820917341469</v>
      </c>
      <c r="T67" s="286">
        <f t="shared" si="17"/>
        <v>1.4793686718424404E-2</v>
      </c>
      <c r="U67" s="264" t="str">
        <f>VLOOKUP(D67:D222,پیوست1!$E$5:G245,3,0)</f>
        <v>در اوراق بهادار با درآمد ثابت و قابل معامله</v>
      </c>
    </row>
    <row r="68" spans="1:22" x14ac:dyDescent="0.55000000000000004">
      <c r="A68" s="343">
        <v>10895</v>
      </c>
      <c r="B68" s="220">
        <v>102</v>
      </c>
      <c r="C68" s="210">
        <v>65</v>
      </c>
      <c r="D68" s="172" t="s">
        <v>434</v>
      </c>
      <c r="E68" s="385">
        <v>607661</v>
      </c>
      <c r="F68" s="386">
        <v>6.4228296779533718</v>
      </c>
      <c r="G68" s="386">
        <v>59.874713109298014</v>
      </c>
      <c r="H68" s="386">
        <v>29.188987266686134</v>
      </c>
      <c r="I68" s="386">
        <v>9.4086409174029464E-4</v>
      </c>
      <c r="J68" s="386">
        <v>4.5125290819707446</v>
      </c>
      <c r="K68" s="209">
        <f t="shared" ref="K68:K82" si="18">E68/$E$83*F68</f>
        <v>2.2170393437045276E-3</v>
      </c>
      <c r="L68" s="209">
        <f t="shared" ref="L68:L82" si="19">E68/$E$83*G68</f>
        <v>2.0667618684018084E-2</v>
      </c>
      <c r="M68" s="209">
        <f t="shared" ref="M68:M82" si="20">E68/$E$83*H68</f>
        <v>1.0075486416098522E-2</v>
      </c>
      <c r="N68" s="209">
        <f t="shared" ref="N68:N82" si="21">E68/$E$83*I68</f>
        <v>3.2476849193543301E-7</v>
      </c>
      <c r="O68" s="209">
        <f t="shared" ref="O68:O82" si="22">E68/$E$83*J68</f>
        <v>1.557639703366371E-3</v>
      </c>
      <c r="P68" s="235">
        <f t="shared" ref="P68:P82" si="23">SUM(F68:J68)</f>
        <v>100</v>
      </c>
      <c r="Q68" s="270">
        <f>VLOOKUP(B:B,'پیوست 4'!$C$13:$J$170,8,0)</f>
        <v>39908.047179000001</v>
      </c>
      <c r="R68" s="1">
        <f t="shared" ref="R68:R73" si="24">Q68/E68</f>
        <v>6.567485354334078E-2</v>
      </c>
      <c r="S68" s="264">
        <f t="shared" ref="S68:S73" si="25">R68*100</f>
        <v>6.5674853543340781</v>
      </c>
      <c r="T68" s="286">
        <f t="shared" ref="T68:T73" si="26">S68-F68</f>
        <v>0.14465567638070631</v>
      </c>
      <c r="U68" s="264" t="str">
        <f>VLOOKUP(D68:D222,پیوست1!$E$5:G185,3,0)</f>
        <v>در اوراق بهادار با درآمد ثابت و با پیش بینی سود</v>
      </c>
      <c r="V68" s="264">
        <f>100-P68</f>
        <v>0</v>
      </c>
    </row>
    <row r="69" spans="1:22" x14ac:dyDescent="0.55000000000000004">
      <c r="A69" s="343">
        <v>11449</v>
      </c>
      <c r="B69" s="220">
        <v>235</v>
      </c>
      <c r="C69" s="206">
        <v>66</v>
      </c>
      <c r="D69" s="91" t="s">
        <v>479</v>
      </c>
      <c r="E69" s="387">
        <v>1830399.3775200001</v>
      </c>
      <c r="F69" s="388">
        <v>6.3659117170285091</v>
      </c>
      <c r="G69" s="388">
        <v>41.622778624082706</v>
      </c>
      <c r="H69" s="388">
        <v>49.076946616994192</v>
      </c>
      <c r="I69" s="388">
        <v>0.54581008334217962</v>
      </c>
      <c r="J69" s="388">
        <v>2.3885529585524128</v>
      </c>
      <c r="K69" s="209">
        <f t="shared" si="18"/>
        <v>6.6189957414246048E-3</v>
      </c>
      <c r="L69" s="209">
        <f t="shared" si="19"/>
        <v>4.3277539291365061E-2</v>
      </c>
      <c r="M69" s="209">
        <f t="shared" si="20"/>
        <v>5.1028056168462961E-2</v>
      </c>
      <c r="N69" s="209">
        <f t="shared" si="21"/>
        <v>5.6750938088014275E-4</v>
      </c>
      <c r="O69" s="209">
        <f t="shared" si="22"/>
        <v>2.4835125844637532E-3</v>
      </c>
      <c r="P69" s="235">
        <f t="shared" si="23"/>
        <v>100</v>
      </c>
      <c r="Q69" s="270">
        <f>VLOOKUP(B:B,'پیوست 4'!$C$13:$J$170,8,0)</f>
        <v>119676.793502</v>
      </c>
      <c r="R69" s="1">
        <f t="shared" si="24"/>
        <v>6.5382885818148356E-2</v>
      </c>
      <c r="S69" s="264">
        <f t="shared" si="25"/>
        <v>6.538288581814836</v>
      </c>
      <c r="T69" s="264">
        <f t="shared" si="26"/>
        <v>0.17237686478632686</v>
      </c>
      <c r="U69" s="264" t="str">
        <f>VLOOKUP(D69:D224,پیوست1!$E$5:G226,3,0)</f>
        <v>در اوراق بهادار با درآمد ثابت و با پیش بینی سود</v>
      </c>
      <c r="V69" s="264">
        <f>100-P69</f>
        <v>0</v>
      </c>
    </row>
    <row r="70" spans="1:22" x14ac:dyDescent="0.55000000000000004">
      <c r="A70" s="343">
        <v>11409</v>
      </c>
      <c r="B70" s="220">
        <v>219</v>
      </c>
      <c r="C70" s="210">
        <v>67</v>
      </c>
      <c r="D70" s="172" t="s">
        <v>472</v>
      </c>
      <c r="E70" s="385">
        <v>7087401.6278750002</v>
      </c>
      <c r="F70" s="386">
        <v>5.7160147858590022</v>
      </c>
      <c r="G70" s="386">
        <v>29.158257618018336</v>
      </c>
      <c r="H70" s="386">
        <v>63.978046930463819</v>
      </c>
      <c r="I70" s="386">
        <v>1.1058683494691553E-3</v>
      </c>
      <c r="J70" s="386">
        <v>1.1465747973093776</v>
      </c>
      <c r="K70" s="209">
        <f t="shared" si="18"/>
        <v>2.3012617462915476E-2</v>
      </c>
      <c r="L70" s="209">
        <f t="shared" si="19"/>
        <v>0.11739084897201817</v>
      </c>
      <c r="M70" s="209">
        <f t="shared" si="20"/>
        <v>0.25757496703430238</v>
      </c>
      <c r="N70" s="209">
        <f t="shared" si="21"/>
        <v>4.4522147412281292E-6</v>
      </c>
      <c r="O70" s="209">
        <f t="shared" si="22"/>
        <v>4.6160984867248409E-3</v>
      </c>
      <c r="P70" s="235">
        <f t="shared" si="23"/>
        <v>100.00000000000001</v>
      </c>
      <c r="Q70" s="270">
        <f>VLOOKUP(B:B,'پیوست 4'!$C$13:$J$170,8,0)</f>
        <v>404643.92064199998</v>
      </c>
      <c r="R70" s="1">
        <f t="shared" si="24"/>
        <v>5.7093409106451817E-2</v>
      </c>
      <c r="S70" s="264">
        <f t="shared" si="25"/>
        <v>5.7093409106451816</v>
      </c>
      <c r="T70" s="264">
        <f t="shared" si="26"/>
        <v>-6.6738752138206792E-3</v>
      </c>
      <c r="U70" s="264" t="str">
        <f>VLOOKUP(D70:D224,پیوست1!$E$5:G242,3,0)</f>
        <v>در اوراق بهادار با درآمد ثابت و قابل معامله</v>
      </c>
      <c r="V70" s="264">
        <f>100-P70</f>
        <v>0</v>
      </c>
    </row>
    <row r="71" spans="1:22" x14ac:dyDescent="0.55000000000000004">
      <c r="A71" s="343">
        <v>11277</v>
      </c>
      <c r="B71" s="220">
        <v>172</v>
      </c>
      <c r="C71" s="206">
        <v>68</v>
      </c>
      <c r="D71" s="91" t="s">
        <v>455</v>
      </c>
      <c r="E71" s="387">
        <v>23577158.616829999</v>
      </c>
      <c r="F71" s="388">
        <v>5.6784975866014484</v>
      </c>
      <c r="G71" s="388">
        <v>81.603172653962957</v>
      </c>
      <c r="H71" s="388">
        <v>9.1979445781154432</v>
      </c>
      <c r="I71" s="388">
        <v>3.9038385748418247E-6</v>
      </c>
      <c r="J71" s="388">
        <v>3.5203812774815719</v>
      </c>
      <c r="K71" s="209">
        <f t="shared" si="18"/>
        <v>7.6051982841388394E-2</v>
      </c>
      <c r="L71" s="209">
        <f t="shared" si="19"/>
        <v>1.0929093465013435</v>
      </c>
      <c r="M71" s="209">
        <f t="shared" si="20"/>
        <v>0.12318785251954951</v>
      </c>
      <c r="N71" s="209">
        <f t="shared" si="21"/>
        <v>5.2284016992443681E-8</v>
      </c>
      <c r="O71" s="209">
        <f t="shared" si="22"/>
        <v>4.7148382547857991E-2</v>
      </c>
      <c r="P71" s="235">
        <f t="shared" si="23"/>
        <v>100</v>
      </c>
      <c r="Q71" s="270">
        <f>VLOOKUP(B:B,'پیوست 4'!$C$13:$J$170,8,0)</f>
        <v>1444924.6569970001</v>
      </c>
      <c r="R71" s="1">
        <f t="shared" si="24"/>
        <v>6.1284936004356978E-2</v>
      </c>
      <c r="S71" s="264">
        <f t="shared" si="25"/>
        <v>6.1284936004356982</v>
      </c>
      <c r="T71" s="264">
        <f t="shared" si="26"/>
        <v>0.44999601383424981</v>
      </c>
      <c r="U71" s="264" t="str">
        <f>VLOOKUP(D71:D225,پیوست1!$E$5:G215,3,0)</f>
        <v>در اوارق بهادار با درآمد ثابت</v>
      </c>
      <c r="V71" s="264">
        <f>100-P71</f>
        <v>0</v>
      </c>
    </row>
    <row r="72" spans="1:22" x14ac:dyDescent="0.55000000000000004">
      <c r="A72" s="343">
        <v>11405</v>
      </c>
      <c r="B72" s="220">
        <v>218</v>
      </c>
      <c r="C72" s="210">
        <v>69</v>
      </c>
      <c r="D72" s="172" t="s">
        <v>420</v>
      </c>
      <c r="E72" s="385">
        <v>19294227.757445998</v>
      </c>
      <c r="F72" s="386">
        <v>5.575668092182716</v>
      </c>
      <c r="G72" s="386">
        <v>23.134058885418241</v>
      </c>
      <c r="H72" s="386">
        <v>69.721143187036759</v>
      </c>
      <c r="I72" s="386">
        <v>1.6343293939662586E-2</v>
      </c>
      <c r="J72" s="386">
        <v>1.5527865414226247</v>
      </c>
      <c r="K72" s="209">
        <f t="shared" si="18"/>
        <v>6.1109670888328901E-2</v>
      </c>
      <c r="L72" s="209">
        <f t="shared" si="19"/>
        <v>0.25355073175557341</v>
      </c>
      <c r="M72" s="209">
        <f t="shared" si="20"/>
        <v>0.76414808838629289</v>
      </c>
      <c r="N72" s="209">
        <f t="shared" si="21"/>
        <v>1.7912352338265262E-4</v>
      </c>
      <c r="O72" s="209">
        <f t="shared" si="22"/>
        <v>1.7018637576222052E-2</v>
      </c>
      <c r="P72" s="235">
        <f t="shared" si="23"/>
        <v>100</v>
      </c>
      <c r="Q72" s="270">
        <f>VLOOKUP(B:B,'پیوست 4'!$C$13:$J$170,8,0)</f>
        <v>1078223.142309</v>
      </c>
      <c r="R72" s="1">
        <f t="shared" si="24"/>
        <v>5.5883197600012459E-2</v>
      </c>
      <c r="S72" s="264">
        <f t="shared" si="25"/>
        <v>5.5883197600012462</v>
      </c>
      <c r="T72" s="264">
        <f t="shared" si="26"/>
        <v>1.2651667818530221E-2</v>
      </c>
      <c r="U72" s="264" t="str">
        <f>VLOOKUP(D72:D226,پیوست1!$E$5:G183,3,0)</f>
        <v>در اوراق بهادار با درآمد ثابت و با پیش بینی سود</v>
      </c>
    </row>
    <row r="73" spans="1:22" x14ac:dyDescent="0.55000000000000004">
      <c r="A73" s="343">
        <v>11014</v>
      </c>
      <c r="B73" s="220">
        <v>114</v>
      </c>
      <c r="C73" s="206">
        <v>70</v>
      </c>
      <c r="D73" s="91" t="s">
        <v>441</v>
      </c>
      <c r="E73" s="387">
        <v>4038184</v>
      </c>
      <c r="F73" s="388">
        <v>5.5134827685340291</v>
      </c>
      <c r="G73" s="388">
        <v>77.423887665420708</v>
      </c>
      <c r="H73" s="388">
        <v>12.343275805560578</v>
      </c>
      <c r="I73" s="388">
        <v>0</v>
      </c>
      <c r="J73" s="388">
        <v>4.7193537604846796</v>
      </c>
      <c r="K73" s="209">
        <f t="shared" si="18"/>
        <v>1.2647298127518818E-2</v>
      </c>
      <c r="L73" s="209">
        <f t="shared" si="19"/>
        <v>0.17760153257111955</v>
      </c>
      <c r="M73" s="209">
        <f t="shared" si="20"/>
        <v>2.8314061281563094E-2</v>
      </c>
      <c r="N73" s="209">
        <f t="shared" si="21"/>
        <v>0</v>
      </c>
      <c r="O73" s="209">
        <f t="shared" si="22"/>
        <v>1.0825657117986583E-2</v>
      </c>
      <c r="P73" s="235">
        <f t="shared" si="23"/>
        <v>100</v>
      </c>
      <c r="Q73" s="270">
        <f>VLOOKUP(B:B,'پیوست 4'!$C$13:$J$170,8,0)</f>
        <v>227046.64185799999</v>
      </c>
      <c r="R73" s="1">
        <f t="shared" si="24"/>
        <v>5.6224937213856525E-2</v>
      </c>
      <c r="S73" s="264">
        <f t="shared" si="25"/>
        <v>5.622493721385653</v>
      </c>
      <c r="T73" s="264">
        <f t="shared" si="26"/>
        <v>0.10901095285162388</v>
      </c>
      <c r="U73" s="264" t="str">
        <f>VLOOKUP(D73:D227,پیوست1!$E$5:G203,3,0)</f>
        <v>در اوراق بهادار با درامد ثابت و با پیش بینی سود</v>
      </c>
    </row>
    <row r="74" spans="1:22" x14ac:dyDescent="0.55000000000000004">
      <c r="A74" s="343">
        <v>10766</v>
      </c>
      <c r="B74" s="220">
        <v>56</v>
      </c>
      <c r="C74" s="210">
        <v>71</v>
      </c>
      <c r="D74" s="172" t="s">
        <v>427</v>
      </c>
      <c r="E74" s="385">
        <v>5721834.2595260004</v>
      </c>
      <c r="F74" s="386">
        <v>5.5120772732936585</v>
      </c>
      <c r="G74" s="386">
        <v>39.600492924003476</v>
      </c>
      <c r="H74" s="386">
        <v>53.502942438879884</v>
      </c>
      <c r="I74" s="386">
        <v>4.5566202875921167E-3</v>
      </c>
      <c r="J74" s="386">
        <v>1.3799307435353854</v>
      </c>
      <c r="K74" s="209">
        <f t="shared" si="18"/>
        <v>1.7915799840854847E-2</v>
      </c>
      <c r="L74" s="209">
        <f t="shared" si="19"/>
        <v>0.12871272836886394</v>
      </c>
      <c r="M74" s="209">
        <f t="shared" si="20"/>
        <v>0.17389959539862987</v>
      </c>
      <c r="N74" s="209">
        <f t="shared" si="21"/>
        <v>1.4810296187030547E-5</v>
      </c>
      <c r="O74" s="209">
        <f t="shared" si="22"/>
        <v>4.4851626291968457E-3</v>
      </c>
      <c r="P74" s="235">
        <f t="shared" si="23"/>
        <v>99.999999999999986</v>
      </c>
      <c r="Q74" s="270" t="e">
        <f>VLOOKUP(B:B,'پیوست 4'!$C$13:$J$170,8,0)</f>
        <v>#N/A</v>
      </c>
      <c r="V74" s="264">
        <f>100-P74</f>
        <v>0</v>
      </c>
    </row>
    <row r="75" spans="1:22" x14ac:dyDescent="0.55000000000000004">
      <c r="A75" s="343">
        <v>11075</v>
      </c>
      <c r="B75" s="220">
        <v>118</v>
      </c>
      <c r="C75" s="206">
        <v>72</v>
      </c>
      <c r="D75" s="91" t="s">
        <v>443</v>
      </c>
      <c r="E75" s="387">
        <v>56109215</v>
      </c>
      <c r="F75" s="388">
        <v>5.1402059691319568</v>
      </c>
      <c r="G75" s="388">
        <v>50.458053402363412</v>
      </c>
      <c r="H75" s="388">
        <v>43.08794616729363</v>
      </c>
      <c r="I75" s="388">
        <v>0</v>
      </c>
      <c r="J75" s="388">
        <v>1.3137944612110026</v>
      </c>
      <c r="K75" s="209">
        <f t="shared" si="18"/>
        <v>0.16383260814287201</v>
      </c>
      <c r="L75" s="209">
        <f t="shared" si="19"/>
        <v>1.6082379850855537</v>
      </c>
      <c r="M75" s="209">
        <f t="shared" si="20"/>
        <v>1.3733322443690894</v>
      </c>
      <c r="N75" s="209">
        <f t="shared" si="21"/>
        <v>0</v>
      </c>
      <c r="O75" s="209">
        <f t="shared" si="22"/>
        <v>4.1874270104434459E-2</v>
      </c>
      <c r="P75" s="235">
        <f t="shared" si="23"/>
        <v>100</v>
      </c>
      <c r="Q75" s="270">
        <f>VLOOKUP(B:B,'پیوست 4'!$C$13:$J$170,8,0)</f>
        <v>2943989.0934270001</v>
      </c>
      <c r="R75" s="1">
        <f t="shared" ref="R75:R82" si="27">Q75/E75</f>
        <v>5.2468905391511896E-2</v>
      </c>
      <c r="S75" s="264">
        <f t="shared" ref="S75:S82" si="28">R75*100</f>
        <v>5.24689053915119</v>
      </c>
      <c r="T75" s="264">
        <f t="shared" ref="T75:T82" si="29">S75-F75</f>
        <v>0.10668457001923315</v>
      </c>
      <c r="U75" s="264" t="str">
        <f>VLOOKUP(D75:D229,پیوست1!$E$5:G224,3,0)</f>
        <v>در اوراق بهادار با درامد ثابت و با پیش بینی سود</v>
      </c>
    </row>
    <row r="76" spans="1:22" x14ac:dyDescent="0.55000000000000004">
      <c r="A76" s="343">
        <v>11518</v>
      </c>
      <c r="B76" s="220">
        <v>259</v>
      </c>
      <c r="C76" s="210">
        <v>73</v>
      </c>
      <c r="D76" s="172" t="s">
        <v>488</v>
      </c>
      <c r="E76" s="385">
        <v>1631723.7848489999</v>
      </c>
      <c r="F76" s="386">
        <v>5.1204239839286094</v>
      </c>
      <c r="G76" s="386">
        <v>92.968678431715247</v>
      </c>
      <c r="H76" s="386">
        <v>0.33434884154123584</v>
      </c>
      <c r="I76" s="386">
        <v>1.3739844822016005</v>
      </c>
      <c r="J76" s="386">
        <v>0.20256426061331115</v>
      </c>
      <c r="K76" s="209">
        <f t="shared" si="18"/>
        <v>4.7461143536723233E-3</v>
      </c>
      <c r="L76" s="209">
        <f t="shared" si="19"/>
        <v>8.617254753348999E-2</v>
      </c>
      <c r="M76" s="209">
        <f t="shared" si="20"/>
        <v>3.0990750784568174E-4</v>
      </c>
      <c r="N76" s="209">
        <f t="shared" si="21"/>
        <v>1.2735444356107388E-3</v>
      </c>
      <c r="O76" s="209">
        <f t="shared" si="22"/>
        <v>1.8775655060115454E-4</v>
      </c>
      <c r="P76" s="235">
        <f t="shared" si="23"/>
        <v>100.00000000000001</v>
      </c>
      <c r="Q76" s="270">
        <f>VLOOKUP(B:B,'پیوست 4'!$C$13:$J$170,8,0)</f>
        <v>7340.228126</v>
      </c>
      <c r="R76" s="1">
        <f t="shared" si="27"/>
        <v>4.4984501630459875E-3</v>
      </c>
      <c r="S76" s="264">
        <f t="shared" si="28"/>
        <v>0.44984501630459872</v>
      </c>
      <c r="T76" s="286">
        <f t="shared" si="29"/>
        <v>-4.670578967624011</v>
      </c>
      <c r="U76" s="264" t="str">
        <f>VLOOKUP(D76:D231,پیوست1!$E$5:G240,3,0)</f>
        <v>در اوراق بهادار با درآمد ثابت و قابل معامله</v>
      </c>
    </row>
    <row r="77" spans="1:22" x14ac:dyDescent="0.55000000000000004">
      <c r="A77" s="343">
        <v>11673</v>
      </c>
      <c r="B77" s="220">
        <v>283</v>
      </c>
      <c r="C77" s="206">
        <v>74</v>
      </c>
      <c r="D77" s="91" t="s">
        <v>498</v>
      </c>
      <c r="E77" s="387">
        <v>1018717.047407</v>
      </c>
      <c r="F77" s="388">
        <v>5.0770876901392148</v>
      </c>
      <c r="G77" s="388">
        <v>35.520393039039533</v>
      </c>
      <c r="H77" s="388">
        <v>57.189481222438587</v>
      </c>
      <c r="I77" s="388">
        <v>2.941749235122798E-3</v>
      </c>
      <c r="J77" s="388">
        <v>2.210096299147541</v>
      </c>
      <c r="K77" s="209">
        <f t="shared" si="18"/>
        <v>2.9380140548328553E-3</v>
      </c>
      <c r="L77" s="209">
        <f t="shared" si="19"/>
        <v>2.0554975677212248E-2</v>
      </c>
      <c r="M77" s="209">
        <f t="shared" si="20"/>
        <v>3.3094464755151196E-2</v>
      </c>
      <c r="N77" s="209">
        <f t="shared" si="21"/>
        <v>1.7023343156689877E-6</v>
      </c>
      <c r="O77" s="209">
        <f t="shared" si="22"/>
        <v>1.2789406812966642E-3</v>
      </c>
      <c r="P77" s="235">
        <f t="shared" si="23"/>
        <v>100</v>
      </c>
      <c r="Q77" s="270"/>
      <c r="R77" s="1">
        <f t="shared" si="27"/>
        <v>0</v>
      </c>
      <c r="S77" s="264">
        <f t="shared" si="28"/>
        <v>0</v>
      </c>
      <c r="T77" s="286">
        <f t="shared" si="29"/>
        <v>-5.0770876901392148</v>
      </c>
      <c r="U77" s="264" t="str">
        <f>VLOOKUP(D77:D232,پیوست1!$E$5:G221,3,0)</f>
        <v>در اوراق بهادار با درآمد ثابت و قابل معامله</v>
      </c>
    </row>
    <row r="78" spans="1:22" x14ac:dyDescent="0.55000000000000004">
      <c r="A78" s="343">
        <v>11323</v>
      </c>
      <c r="B78" s="220">
        <v>197</v>
      </c>
      <c r="C78" s="210">
        <v>75</v>
      </c>
      <c r="D78" s="172" t="s">
        <v>462</v>
      </c>
      <c r="E78" s="385">
        <v>281802.03938799998</v>
      </c>
      <c r="F78" s="386">
        <v>3.3072878098437535</v>
      </c>
      <c r="G78" s="386">
        <v>19.919130718514097</v>
      </c>
      <c r="H78" s="386">
        <v>76.57404959905044</v>
      </c>
      <c r="I78" s="386">
        <v>1.0441686710160325E-2</v>
      </c>
      <c r="J78" s="386">
        <v>0.18909018588155035</v>
      </c>
      <c r="K78" s="209">
        <f t="shared" si="18"/>
        <v>5.2942171754850106E-4</v>
      </c>
      <c r="L78" s="209">
        <f t="shared" si="19"/>
        <v>3.1886007518550519E-3</v>
      </c>
      <c r="M78" s="209">
        <f t="shared" si="20"/>
        <v>1.2257767448515049E-2</v>
      </c>
      <c r="N78" s="209">
        <f t="shared" si="21"/>
        <v>1.6714770621845575E-6</v>
      </c>
      <c r="O78" s="209">
        <f t="shared" si="22"/>
        <v>3.0269047248629123E-5</v>
      </c>
      <c r="P78" s="235">
        <f t="shared" si="23"/>
        <v>100.00000000000001</v>
      </c>
      <c r="Q78" s="270">
        <f>VLOOKUP(B:B,'پیوست 4'!$C$13:$J$170,8,0)</f>
        <v>9505.3328000000001</v>
      </c>
      <c r="R78" s="1">
        <f t="shared" si="27"/>
        <v>3.3730532329159457E-2</v>
      </c>
      <c r="S78" s="264">
        <f t="shared" si="28"/>
        <v>3.3730532329159457</v>
      </c>
      <c r="T78" s="264">
        <f t="shared" si="29"/>
        <v>6.5765423072192242E-2</v>
      </c>
      <c r="U78" s="264" t="str">
        <f>VLOOKUP(D78:D232,پیوست1!$E$5:G192,3,0)</f>
        <v>در اوراق بهادار با درامد ثابت و قابل معامله</v>
      </c>
    </row>
    <row r="79" spans="1:22" x14ac:dyDescent="0.55000000000000004">
      <c r="A79" s="343">
        <v>11367</v>
      </c>
      <c r="B79" s="220">
        <v>207</v>
      </c>
      <c r="C79" s="206">
        <v>76</v>
      </c>
      <c r="D79" s="91" t="s">
        <v>464</v>
      </c>
      <c r="E79" s="387">
        <v>5062000</v>
      </c>
      <c r="F79" s="388">
        <v>2.757941638546777</v>
      </c>
      <c r="G79" s="388">
        <v>21.971991356977334</v>
      </c>
      <c r="H79" s="388">
        <v>72.763679222143566</v>
      </c>
      <c r="I79" s="388">
        <v>4.7466334019520717E-2</v>
      </c>
      <c r="J79" s="388">
        <v>2.4589214483128101</v>
      </c>
      <c r="K79" s="209">
        <f t="shared" si="18"/>
        <v>7.9303589166278051E-3</v>
      </c>
      <c r="L79" s="209">
        <f t="shared" si="19"/>
        <v>6.3179646421266694E-2</v>
      </c>
      <c r="M79" s="209">
        <f t="shared" si="20"/>
        <v>0.20922926151186735</v>
      </c>
      <c r="N79" s="209">
        <f t="shared" si="21"/>
        <v>1.3648768341221568E-4</v>
      </c>
      <c r="O79" s="209">
        <f t="shared" si="22"/>
        <v>7.0705374473369635E-3</v>
      </c>
      <c r="P79" s="235">
        <f t="shared" si="23"/>
        <v>100</v>
      </c>
      <c r="Q79" s="270">
        <f>VLOOKUP(B:B,'پیوست 4'!$C$13:$J$170,8,0)</f>
        <v>140035.65911199999</v>
      </c>
      <c r="R79" s="1">
        <f t="shared" si="27"/>
        <v>2.7664097019359936E-2</v>
      </c>
      <c r="S79" s="264">
        <f t="shared" si="28"/>
        <v>2.7664097019359937</v>
      </c>
      <c r="T79" s="264">
        <f t="shared" si="29"/>
        <v>8.4680633892166846E-3</v>
      </c>
      <c r="U79" s="264" t="str">
        <f>VLOOKUP(D79:D233,پیوست1!$E$5:G206,3,0)</f>
        <v>در اوراق بهادار با درامد ثابت و قابل معامله</v>
      </c>
    </row>
    <row r="80" spans="1:22" x14ac:dyDescent="0.55000000000000004">
      <c r="A80" s="343">
        <v>11665</v>
      </c>
      <c r="B80" s="220">
        <v>280</v>
      </c>
      <c r="C80" s="210">
        <v>77</v>
      </c>
      <c r="D80" s="172" t="s">
        <v>497</v>
      </c>
      <c r="E80" s="385">
        <v>187547.21621399999</v>
      </c>
      <c r="F80" s="386">
        <v>1.2883056245581237</v>
      </c>
      <c r="G80" s="386">
        <v>0.56240055609007167</v>
      </c>
      <c r="H80" s="386">
        <v>93.13865921779788</v>
      </c>
      <c r="I80" s="386">
        <v>1.3107434964744458</v>
      </c>
      <c r="J80" s="386">
        <v>3.6998911050794772</v>
      </c>
      <c r="K80" s="209">
        <f t="shared" si="18"/>
        <v>1.3725088575377014E-4</v>
      </c>
      <c r="L80" s="209">
        <f t="shared" si="19"/>
        <v>5.9915887193499308E-5</v>
      </c>
      <c r="M80" s="209">
        <f t="shared" si="20"/>
        <v>9.922617142920474E-3</v>
      </c>
      <c r="N80" s="209">
        <f t="shared" si="21"/>
        <v>1.3964132614015059E-4</v>
      </c>
      <c r="O80" s="209">
        <f t="shared" si="22"/>
        <v>3.941714773921201E-4</v>
      </c>
      <c r="P80" s="235">
        <f t="shared" si="23"/>
        <v>99.999999999999986</v>
      </c>
      <c r="Q80" s="270"/>
      <c r="R80" s="1">
        <f t="shared" si="27"/>
        <v>0</v>
      </c>
      <c r="S80" s="264">
        <f t="shared" si="28"/>
        <v>0</v>
      </c>
      <c r="T80" s="286">
        <f t="shared" si="29"/>
        <v>-1.2883056245581237</v>
      </c>
      <c r="U80" s="264" t="str">
        <f>VLOOKUP(D80:D235,پیوست1!$E$5:G220,3,0)</f>
        <v>در اوراق بهادار با درآمد ثابت</v>
      </c>
      <c r="V80" s="264">
        <f>100-P80</f>
        <v>0</v>
      </c>
    </row>
    <row r="81" spans="1:22" x14ac:dyDescent="0.55000000000000004">
      <c r="A81" s="343">
        <v>11419</v>
      </c>
      <c r="B81" s="220">
        <v>224</v>
      </c>
      <c r="C81" s="206">
        <v>78</v>
      </c>
      <c r="D81" s="91" t="s">
        <v>474</v>
      </c>
      <c r="E81" s="387">
        <v>0</v>
      </c>
      <c r="F81" s="388">
        <v>0</v>
      </c>
      <c r="G81" s="388">
        <v>63</v>
      </c>
      <c r="H81" s="388">
        <v>36</v>
      </c>
      <c r="I81" s="388">
        <v>0</v>
      </c>
      <c r="J81" s="388">
        <v>1</v>
      </c>
      <c r="K81" s="209">
        <f t="shared" si="18"/>
        <v>0</v>
      </c>
      <c r="L81" s="209">
        <f t="shared" si="19"/>
        <v>0</v>
      </c>
      <c r="M81" s="209">
        <f t="shared" si="20"/>
        <v>0</v>
      </c>
      <c r="N81" s="209">
        <f t="shared" si="21"/>
        <v>0</v>
      </c>
      <c r="O81" s="209">
        <f t="shared" si="22"/>
        <v>0</v>
      </c>
      <c r="P81" s="235">
        <f t="shared" si="23"/>
        <v>100</v>
      </c>
      <c r="Q81" s="270">
        <f>VLOOKUP(B:B,'پیوست 4'!$C$13:$J$170,8,0)</f>
        <v>0</v>
      </c>
      <c r="R81" s="1" t="e">
        <f t="shared" si="27"/>
        <v>#DIV/0!</v>
      </c>
      <c r="S81" s="264" t="e">
        <f t="shared" si="28"/>
        <v>#DIV/0!</v>
      </c>
      <c r="T81" s="264" t="e">
        <f t="shared" si="29"/>
        <v>#DIV/0!</v>
      </c>
      <c r="U81" s="264" t="str">
        <f>VLOOKUP(D81:D239,پیوست1!$E$5:G173,3,0)</f>
        <v>در اوراق بهادار با درآمد ثابت و با پیش بینی سود</v>
      </c>
    </row>
    <row r="82" spans="1:22" x14ac:dyDescent="0.55000000000000004">
      <c r="A82" s="343">
        <v>11315</v>
      </c>
      <c r="B82" s="220">
        <v>191</v>
      </c>
      <c r="C82" s="210">
        <v>79</v>
      </c>
      <c r="D82" s="172" t="s">
        <v>459</v>
      </c>
      <c r="E82" s="385">
        <v>13996745.25842</v>
      </c>
      <c r="F82" s="386">
        <v>0</v>
      </c>
      <c r="G82" s="386">
        <v>60.799640880477234</v>
      </c>
      <c r="H82" s="386">
        <v>37.069506439109823</v>
      </c>
      <c r="I82" s="386">
        <v>3.9786580002345524E-5</v>
      </c>
      <c r="J82" s="386">
        <v>2.1308128938329398</v>
      </c>
      <c r="K82" s="209">
        <f t="shared" si="18"/>
        <v>0</v>
      </c>
      <c r="L82" s="209">
        <f t="shared" si="19"/>
        <v>0.48340785526990848</v>
      </c>
      <c r="M82" s="209">
        <f t="shared" si="20"/>
        <v>0.29473349421374878</v>
      </c>
      <c r="N82" s="209">
        <f t="shared" si="21"/>
        <v>3.1633649523140922E-7</v>
      </c>
      <c r="O82" s="209">
        <f t="shared" si="22"/>
        <v>1.6941739722018626E-2</v>
      </c>
      <c r="P82" s="235">
        <f t="shared" si="23"/>
        <v>100</v>
      </c>
      <c r="Q82" s="270">
        <f>VLOOKUP(B:B,'پیوست 4'!$C$13:$J$170,8,0)</f>
        <v>0</v>
      </c>
      <c r="R82" s="1">
        <f t="shared" si="27"/>
        <v>0</v>
      </c>
      <c r="S82" s="264">
        <f t="shared" si="28"/>
        <v>0</v>
      </c>
      <c r="T82" s="286">
        <f t="shared" si="29"/>
        <v>0</v>
      </c>
      <c r="U82" s="264" t="str">
        <f>VLOOKUP(D82:D237,پیوست1!$E$5:G218,3,0)</f>
        <v>تنها در اوراق بهادار با درآمد ثابت و قابل معامله</v>
      </c>
    </row>
    <row r="83" spans="1:22" x14ac:dyDescent="0.55000000000000004">
      <c r="A83" s="343" t="e">
        <v>#N/A</v>
      </c>
      <c r="B83" s="213"/>
      <c r="C83" s="131"/>
      <c r="D83" s="96" t="s">
        <v>289</v>
      </c>
      <c r="E83" s="96">
        <f>SUM(E4:E82)</f>
        <v>1760412198.3750312</v>
      </c>
      <c r="F83" s="389">
        <f>K83</f>
        <v>11.10475267849464</v>
      </c>
      <c r="G83" s="389">
        <f>L83</f>
        <v>35.592355837495219</v>
      </c>
      <c r="H83" s="389">
        <f>M83</f>
        <v>51.170537135934303</v>
      </c>
      <c r="I83" s="389">
        <f>N83</f>
        <v>0.18082106145955706</v>
      </c>
      <c r="J83" s="389">
        <f>O83</f>
        <v>1.9515332866162709</v>
      </c>
      <c r="K83" s="217">
        <f>SUM(K4:K82)</f>
        <v>11.10475267849464</v>
      </c>
      <c r="L83" s="217">
        <f t="shared" ref="L83:O83" si="30">SUM(L4:L82)</f>
        <v>35.592355837495219</v>
      </c>
      <c r="M83" s="217">
        <f t="shared" si="30"/>
        <v>51.170537135934303</v>
      </c>
      <c r="N83" s="217">
        <f t="shared" si="30"/>
        <v>0.18082106145955706</v>
      </c>
      <c r="O83" s="217">
        <f t="shared" si="30"/>
        <v>1.9515332866162709</v>
      </c>
      <c r="P83" s="217">
        <f>K83+L83+M83+N83+O83</f>
        <v>99.999999999999986</v>
      </c>
      <c r="Q83" s="270" t="e">
        <f>VLOOKUP(B:B,'پیوست 4'!$C$13:$J$170,8,0)</f>
        <v>#N/A</v>
      </c>
      <c r="R83" s="1" t="e">
        <f t="shared" ref="R83" si="31">Q83/E83</f>
        <v>#N/A</v>
      </c>
      <c r="S83" s="264" t="e">
        <f t="shared" ref="S83" si="32">R83*100</f>
        <v>#N/A</v>
      </c>
      <c r="T83" s="286" t="e">
        <f t="shared" ref="T83" si="33">S83-F83</f>
        <v>#N/A</v>
      </c>
      <c r="U83" s="264" t="e">
        <f>VLOOKUP(D83:D246,پیوست1!$E$5:G247,3,0)</f>
        <v>#N/A</v>
      </c>
      <c r="V83" s="344">
        <f>100-P83</f>
        <v>0</v>
      </c>
    </row>
    <row r="84" spans="1:22" x14ac:dyDescent="0.55000000000000004">
      <c r="A84" s="343">
        <v>10763</v>
      </c>
      <c r="B84" s="220">
        <v>37</v>
      </c>
      <c r="C84" s="210">
        <v>80</v>
      </c>
      <c r="D84" s="172" t="s">
        <v>501</v>
      </c>
      <c r="E84" s="173">
        <v>43857.777026000003</v>
      </c>
      <c r="F84" s="386">
        <v>87.180112487468975</v>
      </c>
      <c r="G84" s="386">
        <v>6.1303947225380169</v>
      </c>
      <c r="H84" s="386">
        <v>3.6890443226864673</v>
      </c>
      <c r="I84" s="386">
        <v>0.23584684494794775</v>
      </c>
      <c r="J84" s="386">
        <v>2.7646016223585868</v>
      </c>
      <c r="K84" s="209">
        <f t="shared" ref="K84:K103" si="34">E84/$E$104*F84</f>
        <v>0.28275261206645452</v>
      </c>
      <c r="L84" s="209">
        <f t="shared" ref="L84:L103" si="35">E84/$E$104*G84</f>
        <v>1.9882804361432589E-2</v>
      </c>
      <c r="M84" s="209">
        <f t="shared" ref="M84:M103" si="36">E84/$E$104*H84</f>
        <v>1.1964734714221131E-2</v>
      </c>
      <c r="N84" s="209">
        <f t="shared" ref="N84:N103" si="37">E84/$E$104*I84</f>
        <v>7.6492573310512333E-4</v>
      </c>
      <c r="O84" s="209">
        <f t="shared" ref="O84:O103" si="38">E84/$E$104*J84</f>
        <v>8.9664753547709329E-3</v>
      </c>
      <c r="P84" s="235">
        <f t="shared" ref="P84:P103" si="39">SUM(F84:J84)</f>
        <v>99.999999999999986</v>
      </c>
      <c r="Q84" s="270">
        <f>VLOOKUP(B:B,'پیوست 4'!$C$13:$J$170,8,0)</f>
        <v>39439.546316</v>
      </c>
      <c r="R84" s="1">
        <f t="shared" ref="R84:R103" si="40">Q84/E84</f>
        <v>0.89926003984696345</v>
      </c>
      <c r="S84" s="264">
        <f t="shared" ref="S84:S103" si="41">R84*100</f>
        <v>89.926003984696351</v>
      </c>
      <c r="T84" s="264">
        <f t="shared" ref="T84:T103" si="42">S84-F84</f>
        <v>2.745891497227376</v>
      </c>
      <c r="U84" s="264" t="str">
        <f>VLOOKUP(D84:D238,پیوست1!$E$5:G267,3,0)</f>
        <v>مختلط</v>
      </c>
    </row>
    <row r="85" spans="1:22" x14ac:dyDescent="0.55000000000000004">
      <c r="A85" s="343">
        <v>10897</v>
      </c>
      <c r="B85" s="220">
        <v>101</v>
      </c>
      <c r="C85" s="206">
        <v>81</v>
      </c>
      <c r="D85" s="91" t="s">
        <v>503</v>
      </c>
      <c r="E85" s="92">
        <v>293559.13351299998</v>
      </c>
      <c r="F85" s="388">
        <v>68.289776272517912</v>
      </c>
      <c r="G85" s="388">
        <v>29.167808291817206</v>
      </c>
      <c r="H85" s="388">
        <v>0.16250101275738579</v>
      </c>
      <c r="I85" s="388">
        <v>2.9059094128290518E-2</v>
      </c>
      <c r="J85" s="388">
        <v>2.350855328779208</v>
      </c>
      <c r="K85" s="209">
        <f t="shared" si="34"/>
        <v>1.4824971678439565</v>
      </c>
      <c r="L85" s="209">
        <f t="shared" si="35"/>
        <v>0.63320156464235156</v>
      </c>
      <c r="M85" s="209">
        <f t="shared" si="36"/>
        <v>3.5277211953840919E-3</v>
      </c>
      <c r="N85" s="209">
        <f t="shared" si="37"/>
        <v>6.3084149775782003E-4</v>
      </c>
      <c r="O85" s="209">
        <f t="shared" si="38"/>
        <v>5.1034526061679082E-2</v>
      </c>
      <c r="P85" s="235">
        <f t="shared" si="39"/>
        <v>100</v>
      </c>
      <c r="Q85" s="270">
        <f>VLOOKUP(B:B,'پیوست 4'!$C$13:$J$170,8,0)</f>
        <v>205443.21010500001</v>
      </c>
      <c r="R85" s="1">
        <f t="shared" si="40"/>
        <v>0.69983586491238281</v>
      </c>
      <c r="S85" s="264">
        <f t="shared" si="41"/>
        <v>69.983586491238285</v>
      </c>
      <c r="T85" s="286">
        <f t="shared" si="42"/>
        <v>1.6938102187203725</v>
      </c>
      <c r="U85" s="264" t="str">
        <f>VLOOKUP(D85:D239,پیوست1!$E$5:G255,3,0)</f>
        <v>مختلط</v>
      </c>
    </row>
    <row r="86" spans="1:22" x14ac:dyDescent="0.55000000000000004">
      <c r="A86" s="343">
        <v>10934</v>
      </c>
      <c r="B86" s="220">
        <v>111</v>
      </c>
      <c r="C86" s="210">
        <v>82</v>
      </c>
      <c r="D86" s="172" t="s">
        <v>504</v>
      </c>
      <c r="E86" s="173">
        <v>41333.245071999998</v>
      </c>
      <c r="F86" s="386">
        <v>63.16629821942702</v>
      </c>
      <c r="G86" s="386">
        <v>25.921849950010056</v>
      </c>
      <c r="H86" s="386">
        <v>7.1122551173161161</v>
      </c>
      <c r="I86" s="386">
        <v>0</v>
      </c>
      <c r="J86" s="386">
        <v>3.7995967132468071</v>
      </c>
      <c r="K86" s="209">
        <f t="shared" si="34"/>
        <v>0.19307565407209318</v>
      </c>
      <c r="L86" s="209">
        <f t="shared" si="35"/>
        <v>7.9233361380002157E-2</v>
      </c>
      <c r="M86" s="209">
        <f t="shared" si="36"/>
        <v>2.1739493169809773E-2</v>
      </c>
      <c r="N86" s="209">
        <f t="shared" si="37"/>
        <v>0</v>
      </c>
      <c r="O86" s="209">
        <f t="shared" si="38"/>
        <v>1.1613940365349422E-2</v>
      </c>
      <c r="P86" s="235">
        <f t="shared" si="39"/>
        <v>100</v>
      </c>
      <c r="Q86" s="270">
        <f>VLOOKUP(B:B,'پیوست 4'!$C$13:$J$170,8,0)</f>
        <v>31082.900709000001</v>
      </c>
      <c r="R86" s="1">
        <f t="shared" si="40"/>
        <v>0.75200726811687491</v>
      </c>
      <c r="S86" s="264">
        <f t="shared" si="41"/>
        <v>75.200726811687488</v>
      </c>
      <c r="T86" s="264">
        <f t="shared" si="42"/>
        <v>12.034428592260468</v>
      </c>
      <c r="U86" s="264" t="str">
        <f>VLOOKUP(D86:D240,پیوست1!$E$5:G251,3,0)</f>
        <v>مختلط</v>
      </c>
    </row>
    <row r="87" spans="1:22" x14ac:dyDescent="0.55000000000000004">
      <c r="A87" s="343">
        <v>11172</v>
      </c>
      <c r="B87" s="220">
        <v>143</v>
      </c>
      <c r="C87" s="206">
        <v>83</v>
      </c>
      <c r="D87" s="91" t="s">
        <v>508</v>
      </c>
      <c r="E87" s="92">
        <v>171650.96856000001</v>
      </c>
      <c r="F87" s="388">
        <v>63.107194814664062</v>
      </c>
      <c r="G87" s="388">
        <v>18.660958270303393</v>
      </c>
      <c r="H87" s="388">
        <v>16.486336744371727</v>
      </c>
      <c r="I87" s="388">
        <v>5.29308736590143E-3</v>
      </c>
      <c r="J87" s="388">
        <v>1.7402170832949158</v>
      </c>
      <c r="K87" s="209">
        <f t="shared" si="34"/>
        <v>0.80106493053749084</v>
      </c>
      <c r="L87" s="209">
        <f t="shared" si="35"/>
        <v>0.23687694064782014</v>
      </c>
      <c r="M87" s="209">
        <f t="shared" si="36"/>
        <v>0.20927290838601859</v>
      </c>
      <c r="N87" s="209">
        <f t="shared" si="37"/>
        <v>6.7188958018926811E-5</v>
      </c>
      <c r="O87" s="209">
        <f t="shared" si="38"/>
        <v>2.2089824798009718E-2</v>
      </c>
      <c r="P87" s="235">
        <f t="shared" si="39"/>
        <v>100</v>
      </c>
      <c r="Q87" s="270">
        <f>VLOOKUP(B:B,'پیوست 4'!$C$13:$J$170,8,0)</f>
        <v>120529.95078899999</v>
      </c>
      <c r="R87" s="1">
        <f t="shared" si="40"/>
        <v>0.7021804292754058</v>
      </c>
      <c r="S87" s="264">
        <f t="shared" si="41"/>
        <v>70.21804292754058</v>
      </c>
      <c r="T87" s="264">
        <f t="shared" si="42"/>
        <v>7.1108481128765177</v>
      </c>
      <c r="U87" s="264" t="str">
        <f>VLOOKUP(D87:D242,پیوست1!$E$5:G258,3,0)</f>
        <v>مختلط و قابل معامله</v>
      </c>
    </row>
    <row r="88" spans="1:22" x14ac:dyDescent="0.55000000000000004">
      <c r="A88" s="343">
        <v>10762</v>
      </c>
      <c r="B88" s="220">
        <v>10</v>
      </c>
      <c r="C88" s="210">
        <v>84</v>
      </c>
      <c r="D88" s="172" t="s">
        <v>499</v>
      </c>
      <c r="E88" s="173">
        <v>1212723.2955519999</v>
      </c>
      <c r="F88" s="386">
        <v>62.162990882166724</v>
      </c>
      <c r="G88" s="386">
        <v>34.673059118019928</v>
      </c>
      <c r="H88" s="386">
        <v>1.3997908125169598</v>
      </c>
      <c r="I88" s="386">
        <v>4.4325102495359489E-3</v>
      </c>
      <c r="J88" s="386">
        <v>1.7597266770468556</v>
      </c>
      <c r="K88" s="209">
        <f t="shared" si="34"/>
        <v>5.5748887754158272</v>
      </c>
      <c r="L88" s="209">
        <f t="shared" si="35"/>
        <v>3.1095422749652806</v>
      </c>
      <c r="M88" s="209">
        <f t="shared" si="36"/>
        <v>0.12553575653113747</v>
      </c>
      <c r="N88" s="209">
        <f t="shared" si="37"/>
        <v>3.9751548769418325E-4</v>
      </c>
      <c r="O88" s="209">
        <f t="shared" si="38"/>
        <v>0.15781545193448332</v>
      </c>
      <c r="P88" s="235">
        <f t="shared" si="39"/>
        <v>99.999999999999986</v>
      </c>
      <c r="Q88" s="270">
        <f>VLOOKUP(B:B,'پیوست 4'!$C$13:$J$170,8,0)</f>
        <v>764326.03929900005</v>
      </c>
      <c r="R88" s="1">
        <f t="shared" si="40"/>
        <v>0.63025592243702944</v>
      </c>
      <c r="S88" s="264">
        <f t="shared" si="41"/>
        <v>63.025592243702945</v>
      </c>
      <c r="T88" s="286">
        <f t="shared" si="42"/>
        <v>0.86260136153622113</v>
      </c>
      <c r="U88" s="264" t="str">
        <f>VLOOKUP(D88:D243,پیوست1!$E$5:G260,3,0)</f>
        <v>مختلط</v>
      </c>
    </row>
    <row r="89" spans="1:22" x14ac:dyDescent="0.55000000000000004">
      <c r="A89" s="343">
        <v>10767</v>
      </c>
      <c r="B89" s="220">
        <v>32</v>
      </c>
      <c r="C89" s="206">
        <v>85</v>
      </c>
      <c r="D89" s="91" t="s">
        <v>500</v>
      </c>
      <c r="E89" s="92">
        <v>182901.94776000001</v>
      </c>
      <c r="F89" s="388">
        <v>61.704200912836839</v>
      </c>
      <c r="G89" s="388">
        <v>37.910048949351044</v>
      </c>
      <c r="H89" s="388">
        <v>2.9202305246645931E-2</v>
      </c>
      <c r="I89" s="388">
        <v>5.5030166773348717E-2</v>
      </c>
      <c r="J89" s="388">
        <v>0.30151766579211858</v>
      </c>
      <c r="K89" s="209">
        <f t="shared" si="34"/>
        <v>0.83459474940500422</v>
      </c>
      <c r="L89" s="209">
        <f t="shared" si="35"/>
        <v>0.51276132475176162</v>
      </c>
      <c r="M89" s="209">
        <f t="shared" si="36"/>
        <v>3.9498267976601528E-4</v>
      </c>
      <c r="N89" s="209">
        <f t="shared" si="37"/>
        <v>7.4432352365758948E-4</v>
      </c>
      <c r="O89" s="209">
        <f t="shared" si="38"/>
        <v>4.0782484336589668E-3</v>
      </c>
      <c r="P89" s="235">
        <f t="shared" si="39"/>
        <v>99.999999999999986</v>
      </c>
      <c r="Q89" s="270">
        <f>VLOOKUP(B:B,'پیوست 4'!$C$13:$J$170,8,0)</f>
        <v>115522.560984</v>
      </c>
      <c r="R89" s="1">
        <f t="shared" si="40"/>
        <v>0.63160924418140263</v>
      </c>
      <c r="S89" s="264">
        <f t="shared" si="41"/>
        <v>63.160924418140262</v>
      </c>
      <c r="T89" s="286">
        <f t="shared" si="42"/>
        <v>1.4567235053034224</v>
      </c>
      <c r="U89" s="264" t="str">
        <f>VLOOKUP(D89:D243,پیوست1!$E$5:G248,3,0)</f>
        <v>مختلط</v>
      </c>
    </row>
    <row r="90" spans="1:22" x14ac:dyDescent="0.55000000000000004">
      <c r="A90" s="343">
        <v>11196</v>
      </c>
      <c r="B90" s="220">
        <v>151</v>
      </c>
      <c r="C90" s="210">
        <v>86</v>
      </c>
      <c r="D90" s="172" t="s">
        <v>510</v>
      </c>
      <c r="E90" s="173">
        <v>567846.68218500004</v>
      </c>
      <c r="F90" s="386">
        <v>60.760982633272128</v>
      </c>
      <c r="G90" s="386">
        <v>19.838365385708169</v>
      </c>
      <c r="H90" s="386">
        <v>18.005142698000263</v>
      </c>
      <c r="I90" s="386">
        <v>8.6562376394381559E-3</v>
      </c>
      <c r="J90" s="386">
        <v>1.386853045379999</v>
      </c>
      <c r="K90" s="209">
        <f t="shared" si="34"/>
        <v>2.551517002350268</v>
      </c>
      <c r="L90" s="209">
        <f t="shared" si="35"/>
        <v>0.83306629331490656</v>
      </c>
      <c r="M90" s="209">
        <f t="shared" si="36"/>
        <v>0.75608434447098483</v>
      </c>
      <c r="N90" s="209">
        <f t="shared" si="37"/>
        <v>3.6349868873444499E-4</v>
      </c>
      <c r="O90" s="209">
        <f t="shared" si="38"/>
        <v>5.8237687603008306E-2</v>
      </c>
      <c r="P90" s="235">
        <f t="shared" si="39"/>
        <v>100</v>
      </c>
      <c r="Q90" s="270">
        <f>VLOOKUP(B:B,'پیوست 4'!$C$13:$J$170,8,0)</f>
        <v>350966.46582600003</v>
      </c>
      <c r="R90" s="1">
        <f t="shared" si="40"/>
        <v>0.61806553923239771</v>
      </c>
      <c r="S90" s="264">
        <f t="shared" si="41"/>
        <v>61.806553923239768</v>
      </c>
      <c r="T90" s="264">
        <f t="shared" si="42"/>
        <v>1.0455712899676399</v>
      </c>
      <c r="U90" s="264" t="str">
        <f>VLOOKUP(D90:D244,پیوست1!$E$5:G250,3,0)</f>
        <v>مختلط و قابل معامله</v>
      </c>
    </row>
    <row r="91" spans="1:22" x14ac:dyDescent="0.55000000000000004">
      <c r="A91" s="343">
        <v>11188</v>
      </c>
      <c r="B91" s="220">
        <v>145</v>
      </c>
      <c r="C91" s="206">
        <v>87</v>
      </c>
      <c r="D91" s="91" t="s">
        <v>509</v>
      </c>
      <c r="E91" s="92">
        <v>959059.26154800004</v>
      </c>
      <c r="F91" s="388">
        <v>60.471452309082672</v>
      </c>
      <c r="G91" s="388">
        <v>16.118629132722404</v>
      </c>
      <c r="H91" s="388">
        <v>18.19598459919596</v>
      </c>
      <c r="I91" s="388">
        <v>3.126306610650346E-3</v>
      </c>
      <c r="J91" s="388">
        <v>5.2108076523883149</v>
      </c>
      <c r="K91" s="209">
        <f t="shared" si="34"/>
        <v>4.2888260084477716</v>
      </c>
      <c r="L91" s="209">
        <f t="shared" si="35"/>
        <v>1.1431839852564716</v>
      </c>
      <c r="M91" s="209">
        <f t="shared" si="36"/>
        <v>1.2905165829236318</v>
      </c>
      <c r="N91" s="209">
        <f t="shared" si="37"/>
        <v>2.2172751918719051E-4</v>
      </c>
      <c r="O91" s="209">
        <f t="shared" si="38"/>
        <v>0.36956690357550792</v>
      </c>
      <c r="P91" s="235">
        <f t="shared" si="39"/>
        <v>99.999999999999986</v>
      </c>
      <c r="Q91" s="270">
        <f>VLOOKUP(B:B,'پیوست 4'!$C$13:$J$170,8,0)</f>
        <v>607035.34667799994</v>
      </c>
      <c r="R91" s="1">
        <f t="shared" si="40"/>
        <v>0.63294873530358831</v>
      </c>
      <c r="S91" s="264">
        <f t="shared" si="41"/>
        <v>63.294873530358828</v>
      </c>
      <c r="T91" s="286">
        <f t="shared" si="42"/>
        <v>2.8234212212761562</v>
      </c>
      <c r="U91" s="264" t="str">
        <f>VLOOKUP(D91:D245,پیوست1!$E$5:G261,3,0)</f>
        <v>مختلط</v>
      </c>
    </row>
    <row r="92" spans="1:22" x14ac:dyDescent="0.55000000000000004">
      <c r="A92" s="343">
        <v>11327</v>
      </c>
      <c r="B92" s="220">
        <v>204</v>
      </c>
      <c r="C92" s="210">
        <v>88</v>
      </c>
      <c r="D92" s="172" t="s">
        <v>516</v>
      </c>
      <c r="E92" s="173">
        <v>1362210.779598</v>
      </c>
      <c r="F92" s="386">
        <v>60.269644381713093</v>
      </c>
      <c r="G92" s="386">
        <v>25.880242276953961</v>
      </c>
      <c r="H92" s="386">
        <v>7.0665518481126384</v>
      </c>
      <c r="I92" s="386">
        <v>0</v>
      </c>
      <c r="J92" s="386">
        <v>6.7835614932203097</v>
      </c>
      <c r="K92" s="209">
        <f t="shared" si="34"/>
        <v>6.0713535956927753</v>
      </c>
      <c r="L92" s="209">
        <f t="shared" si="35"/>
        <v>2.6070852685047554</v>
      </c>
      <c r="M92" s="209">
        <f t="shared" si="36"/>
        <v>0.71185976642672555</v>
      </c>
      <c r="N92" s="209">
        <f t="shared" si="37"/>
        <v>0</v>
      </c>
      <c r="O92" s="209">
        <f t="shared" si="38"/>
        <v>0.68335230589086704</v>
      </c>
      <c r="P92" s="235">
        <f t="shared" si="39"/>
        <v>100</v>
      </c>
      <c r="Q92" s="270">
        <f>VLOOKUP(B:B,'پیوست 4'!$C$13:$J$170,8,0)</f>
        <v>822332.89463800006</v>
      </c>
      <c r="R92" s="1">
        <f t="shared" si="40"/>
        <v>0.60367522189236933</v>
      </c>
      <c r="S92" s="264">
        <f t="shared" si="41"/>
        <v>60.367522189236936</v>
      </c>
      <c r="T92" s="264">
        <f t="shared" si="42"/>
        <v>9.7877807523843785E-2</v>
      </c>
      <c r="U92" s="264" t="str">
        <f>VLOOKUP(D92:D246,پیوست1!$E$5:G262,3,0)</f>
        <v>مختلط و قابل معامله</v>
      </c>
    </row>
    <row r="93" spans="1:22" x14ac:dyDescent="0.55000000000000004">
      <c r="A93" s="343">
        <v>11258</v>
      </c>
      <c r="B93" s="220">
        <v>166</v>
      </c>
      <c r="C93" s="206">
        <v>89</v>
      </c>
      <c r="D93" s="91" t="s">
        <v>512</v>
      </c>
      <c r="E93" s="92">
        <v>82512.884036000003</v>
      </c>
      <c r="F93" s="388">
        <v>59.404885968751564</v>
      </c>
      <c r="G93" s="388">
        <v>30.216900379551031</v>
      </c>
      <c r="H93" s="388">
        <v>6.9483138799878805</v>
      </c>
      <c r="I93" s="388">
        <v>7.2169415717004665E-2</v>
      </c>
      <c r="J93" s="388">
        <v>3.3577303559925222</v>
      </c>
      <c r="K93" s="209">
        <f t="shared" si="34"/>
        <v>0.36248206139416395</v>
      </c>
      <c r="L93" s="209">
        <f t="shared" si="35"/>
        <v>0.18438019297408206</v>
      </c>
      <c r="M93" s="209">
        <f t="shared" si="36"/>
        <v>4.2397844846576334E-2</v>
      </c>
      <c r="N93" s="209">
        <f t="shared" si="37"/>
        <v>4.4036981389835667E-4</v>
      </c>
      <c r="O93" s="209">
        <f t="shared" si="38"/>
        <v>2.0488500250403021E-2</v>
      </c>
      <c r="P93" s="235">
        <f t="shared" si="39"/>
        <v>99.999999999999986</v>
      </c>
      <c r="Q93" s="270">
        <f>VLOOKUP(B:B,'پیوست 4'!$C$13:$J$170,8,0)</f>
        <v>49466.151235999998</v>
      </c>
      <c r="R93" s="1">
        <f t="shared" si="40"/>
        <v>0.59949608856743075</v>
      </c>
      <c r="S93" s="264">
        <f t="shared" si="41"/>
        <v>59.949608856743076</v>
      </c>
      <c r="T93" s="286">
        <f t="shared" si="42"/>
        <v>0.54472288799151158</v>
      </c>
      <c r="U93" s="264" t="str">
        <f>VLOOKUP(D93:D247,پیوست1!$E$5:G259,3,0)</f>
        <v>مختلط</v>
      </c>
    </row>
    <row r="94" spans="1:22" x14ac:dyDescent="0.55000000000000004">
      <c r="A94" s="343">
        <v>11381</v>
      </c>
      <c r="B94" s="220">
        <v>213</v>
      </c>
      <c r="C94" s="210">
        <v>90</v>
      </c>
      <c r="D94" s="172" t="s">
        <v>517</v>
      </c>
      <c r="E94" s="173">
        <v>512943.288871</v>
      </c>
      <c r="F94" s="386">
        <v>58.780257658982819</v>
      </c>
      <c r="G94" s="386">
        <v>28.923729859724858</v>
      </c>
      <c r="H94" s="386">
        <v>9.0092569634489266</v>
      </c>
      <c r="I94" s="386">
        <v>8.4355465958095772E-4</v>
      </c>
      <c r="J94" s="386">
        <v>3.2859119631838127</v>
      </c>
      <c r="K94" s="209">
        <f t="shared" si="34"/>
        <v>2.2296845412086315</v>
      </c>
      <c r="L94" s="209">
        <f t="shared" si="35"/>
        <v>1.0971505725012334</v>
      </c>
      <c r="M94" s="209">
        <f t="shared" si="36"/>
        <v>0.34174401030561768</v>
      </c>
      <c r="N94" s="209">
        <f t="shared" si="37"/>
        <v>3.1998171818914051E-5</v>
      </c>
      <c r="O94" s="209">
        <f t="shared" si="38"/>
        <v>0.12464299068896319</v>
      </c>
      <c r="P94" s="235">
        <f t="shared" si="39"/>
        <v>99.999999999999986</v>
      </c>
      <c r="Q94" s="270">
        <f>VLOOKUP(B:B,'پیوست 4'!$C$13:$J$170,8,0)</f>
        <v>361482.56131999998</v>
      </c>
      <c r="R94" s="1">
        <f t="shared" si="40"/>
        <v>0.70472227468972526</v>
      </c>
      <c r="S94" s="264">
        <f t="shared" si="41"/>
        <v>70.47222746897252</v>
      </c>
      <c r="T94" s="264">
        <f t="shared" si="42"/>
        <v>11.6919698099897</v>
      </c>
      <c r="U94" s="264" t="str">
        <f>VLOOKUP(D94:D249,پیوست1!$E$5:G253,3,0)</f>
        <v>مختلط</v>
      </c>
    </row>
    <row r="95" spans="1:22" x14ac:dyDescent="0.55000000000000004">
      <c r="A95" s="343">
        <v>10885</v>
      </c>
      <c r="B95" s="220">
        <v>17</v>
      </c>
      <c r="C95" s="206">
        <v>91</v>
      </c>
      <c r="D95" s="91" t="s">
        <v>502</v>
      </c>
      <c r="E95" s="92">
        <v>5897717.0469009997</v>
      </c>
      <c r="F95" s="388">
        <v>58.584442075671362</v>
      </c>
      <c r="G95" s="388">
        <v>25.85218045661081</v>
      </c>
      <c r="H95" s="388">
        <v>14.082610728255638</v>
      </c>
      <c r="I95" s="388">
        <v>1.3435711798689362E-3</v>
      </c>
      <c r="J95" s="388">
        <v>1.4794231682823189</v>
      </c>
      <c r="K95" s="209">
        <f t="shared" si="34"/>
        <v>25.55105379443691</v>
      </c>
      <c r="L95" s="209">
        <f t="shared" si="35"/>
        <v>11.275185529583858</v>
      </c>
      <c r="M95" s="209">
        <f t="shared" si="36"/>
        <v>6.1419983110703829</v>
      </c>
      <c r="N95" s="209">
        <f t="shared" si="37"/>
        <v>5.8598594229409759E-4</v>
      </c>
      <c r="O95" s="209">
        <f t="shared" si="38"/>
        <v>0.64523651021020045</v>
      </c>
      <c r="P95" s="235">
        <f t="shared" si="39"/>
        <v>100.00000000000001</v>
      </c>
      <c r="Q95" s="270">
        <f>VLOOKUP(B:B,'پیوست 4'!$C$13:$J$170,8,0)</f>
        <v>3484684.1569710001</v>
      </c>
      <c r="R95" s="1">
        <f t="shared" si="40"/>
        <v>0.59085305877840544</v>
      </c>
      <c r="S95" s="264">
        <f t="shared" si="41"/>
        <v>59.085305877840547</v>
      </c>
      <c r="T95" s="264">
        <f t="shared" si="42"/>
        <v>0.50086380216918513</v>
      </c>
      <c r="U95" s="264" t="str">
        <f>VLOOKUP(D95:D250,پیوست1!$E$5:G265,3,0)</f>
        <v>مختلط</v>
      </c>
    </row>
    <row r="96" spans="1:22" x14ac:dyDescent="0.55000000000000004">
      <c r="A96" s="343">
        <v>11305</v>
      </c>
      <c r="B96" s="220">
        <v>180</v>
      </c>
      <c r="C96" s="210">
        <v>92</v>
      </c>
      <c r="D96" s="172" t="s">
        <v>514</v>
      </c>
      <c r="E96" s="173">
        <v>156276.18712799999</v>
      </c>
      <c r="F96" s="386">
        <v>58.231986106080889</v>
      </c>
      <c r="G96" s="386">
        <v>40.136550772292622</v>
      </c>
      <c r="H96" s="386">
        <v>0.35171214113338073</v>
      </c>
      <c r="I96" s="386">
        <v>5.9618185059135199E-6</v>
      </c>
      <c r="J96" s="386">
        <v>1.2797450186746011</v>
      </c>
      <c r="K96" s="209">
        <f t="shared" si="34"/>
        <v>0.67297199933831053</v>
      </c>
      <c r="L96" s="209">
        <f t="shared" si="35"/>
        <v>0.46384773431165471</v>
      </c>
      <c r="M96" s="209">
        <f t="shared" si="36"/>
        <v>4.0646462303193295E-3</v>
      </c>
      <c r="N96" s="209">
        <f t="shared" si="37"/>
        <v>6.8899194204159083E-8</v>
      </c>
      <c r="O96" s="209">
        <f t="shared" si="38"/>
        <v>1.4789682122326847E-2</v>
      </c>
      <c r="P96" s="235">
        <f t="shared" si="39"/>
        <v>99.999999999999986</v>
      </c>
      <c r="Q96" s="270">
        <f>VLOOKUP(B:B,'پیوست 4'!$C$13:$J$170,8,0)</f>
        <v>92061.015906999994</v>
      </c>
      <c r="R96" s="1">
        <f t="shared" si="40"/>
        <v>0.58909177142641866</v>
      </c>
      <c r="S96" s="264">
        <f t="shared" si="41"/>
        <v>58.909177142641866</v>
      </c>
      <c r="T96" s="286">
        <f t="shared" si="42"/>
        <v>0.67719103656097701</v>
      </c>
      <c r="U96" s="264" t="str">
        <f>VLOOKUP(D96:D251,پیوست1!$E$5:G266,3,0)</f>
        <v>مختلط</v>
      </c>
    </row>
    <row r="97" spans="1:22" x14ac:dyDescent="0.55000000000000004">
      <c r="A97" s="343">
        <v>10615</v>
      </c>
      <c r="B97" s="220">
        <v>65</v>
      </c>
      <c r="C97" s="206">
        <v>93</v>
      </c>
      <c r="D97" s="91" t="s">
        <v>30</v>
      </c>
      <c r="E97" s="92">
        <v>355114.880412</v>
      </c>
      <c r="F97" s="388">
        <v>57.888525437315167</v>
      </c>
      <c r="G97" s="388">
        <v>27.443793989070144</v>
      </c>
      <c r="H97" s="388">
        <v>13.707833829462842</v>
      </c>
      <c r="I97" s="388">
        <v>1.3658904523872129E-2</v>
      </c>
      <c r="J97" s="388">
        <v>0.94618783962797381</v>
      </c>
      <c r="K97" s="209">
        <f t="shared" si="34"/>
        <v>1.5202112546602113</v>
      </c>
      <c r="L97" s="209">
        <f t="shared" si="35"/>
        <v>0.72070180018556118</v>
      </c>
      <c r="M97" s="209">
        <f t="shared" si="36"/>
        <v>0.35998158714764261</v>
      </c>
      <c r="N97" s="209">
        <f t="shared" si="37"/>
        <v>3.5869665407187694E-4</v>
      </c>
      <c r="O97" s="209">
        <f t="shared" si="38"/>
        <v>2.4847850104295025E-2</v>
      </c>
      <c r="P97" s="235">
        <f t="shared" si="39"/>
        <v>99.999999999999986</v>
      </c>
      <c r="Q97" s="270">
        <f>VLOOKUP(B:B,'پیوست 4'!$C$13:$J$170,8,0)</f>
        <v>211237.358354</v>
      </c>
      <c r="R97" s="1">
        <f t="shared" si="40"/>
        <v>0.59484231724935033</v>
      </c>
      <c r="S97" s="264">
        <f t="shared" si="41"/>
        <v>59.484231724935036</v>
      </c>
      <c r="T97" s="264">
        <f t="shared" si="42"/>
        <v>1.5957062876198691</v>
      </c>
      <c r="U97" s="264" t="str">
        <f>VLOOKUP(D97:D252,پیوست1!$E$5:G252,3,0)</f>
        <v>مختلط</v>
      </c>
    </row>
    <row r="98" spans="1:22" x14ac:dyDescent="0.55000000000000004">
      <c r="A98" s="343">
        <v>11222</v>
      </c>
      <c r="B98" s="220">
        <v>153</v>
      </c>
      <c r="C98" s="210">
        <v>94</v>
      </c>
      <c r="D98" s="172" t="s">
        <v>511</v>
      </c>
      <c r="E98" s="173">
        <v>252995.874996</v>
      </c>
      <c r="F98" s="386">
        <v>55.579470198723094</v>
      </c>
      <c r="G98" s="386">
        <v>43.638571844717553</v>
      </c>
      <c r="H98" s="386">
        <v>8.7540763486600309E-5</v>
      </c>
      <c r="I98" s="386">
        <v>0.16192021232419732</v>
      </c>
      <c r="J98" s="386">
        <v>0.61995020347167018</v>
      </c>
      <c r="K98" s="209">
        <f t="shared" si="34"/>
        <v>1.039849358345718</v>
      </c>
      <c r="L98" s="209">
        <f t="shared" si="35"/>
        <v>0.81644428724503371</v>
      </c>
      <c r="M98" s="209">
        <f t="shared" si="36"/>
        <v>1.6378206991747637E-6</v>
      </c>
      <c r="N98" s="209">
        <f t="shared" si="37"/>
        <v>3.0294032722245575E-3</v>
      </c>
      <c r="O98" s="209">
        <f t="shared" si="38"/>
        <v>1.1598793924831693E-2</v>
      </c>
      <c r="P98" s="235">
        <f t="shared" si="39"/>
        <v>100</v>
      </c>
      <c r="Q98" s="270">
        <f>VLOOKUP(B:B,'پیوست 4'!$C$13:$J$170,8,0)</f>
        <v>141327.69688100001</v>
      </c>
      <c r="R98" s="1">
        <f t="shared" si="40"/>
        <v>0.55861660544162817</v>
      </c>
      <c r="S98" s="264">
        <f t="shared" si="41"/>
        <v>55.861660544162817</v>
      </c>
      <c r="T98" s="286">
        <f t="shared" si="42"/>
        <v>0.28219034543972299</v>
      </c>
      <c r="U98" s="264" t="str">
        <f>VLOOKUP(D98:D253,پیوست1!$E$5:G263,3,0)</f>
        <v>مختلط</v>
      </c>
    </row>
    <row r="99" spans="1:22" x14ac:dyDescent="0.55000000000000004">
      <c r="A99" s="343">
        <v>11304</v>
      </c>
      <c r="B99" s="220">
        <v>179</v>
      </c>
      <c r="C99" s="206">
        <v>95</v>
      </c>
      <c r="D99" s="91" t="s">
        <v>513</v>
      </c>
      <c r="E99" s="92">
        <v>398673.5</v>
      </c>
      <c r="F99" s="388">
        <v>54.163938043296554</v>
      </c>
      <c r="G99" s="388">
        <v>43.473548970709686</v>
      </c>
      <c r="H99" s="388">
        <v>0.19994027247793517</v>
      </c>
      <c r="I99" s="388">
        <v>2.9986501263209543E-2</v>
      </c>
      <c r="J99" s="388">
        <v>2.1325862122526127</v>
      </c>
      <c r="K99" s="209">
        <f t="shared" si="34"/>
        <v>1.5968722975271374</v>
      </c>
      <c r="L99" s="209">
        <f t="shared" si="35"/>
        <v>1.2816960607816714</v>
      </c>
      <c r="M99" s="209">
        <f t="shared" si="36"/>
        <v>5.8946799995381223E-3</v>
      </c>
      <c r="N99" s="209">
        <f t="shared" si="37"/>
        <v>8.8406816226517223E-4</v>
      </c>
      <c r="O99" s="209">
        <f t="shared" si="38"/>
        <v>6.2873342808130506E-2</v>
      </c>
      <c r="P99" s="235">
        <f t="shared" si="39"/>
        <v>100</v>
      </c>
      <c r="Q99" s="270">
        <f>VLOOKUP(B:B,'پیوست 4'!$C$13:$J$170,8,0)</f>
        <v>236176.84287200001</v>
      </c>
      <c r="R99" s="1">
        <f t="shared" si="40"/>
        <v>0.59240667581868378</v>
      </c>
      <c r="S99" s="264">
        <f t="shared" si="41"/>
        <v>59.240667581868379</v>
      </c>
      <c r="T99" s="264">
        <f t="shared" si="42"/>
        <v>5.0767295385718256</v>
      </c>
      <c r="U99" s="264" t="str">
        <f>VLOOKUP(D99:D254,پیوست1!$E$5:G264,3,0)</f>
        <v>مختلط</v>
      </c>
    </row>
    <row r="100" spans="1:22" x14ac:dyDescent="0.55000000000000004">
      <c r="A100" s="343">
        <v>11131</v>
      </c>
      <c r="B100" s="220">
        <v>128</v>
      </c>
      <c r="C100" s="210">
        <v>96</v>
      </c>
      <c r="D100" s="172" t="s">
        <v>506</v>
      </c>
      <c r="E100" s="173">
        <v>408954.44492400001</v>
      </c>
      <c r="F100" s="386">
        <v>52.995602645415325</v>
      </c>
      <c r="G100" s="386">
        <v>41.97519752242615</v>
      </c>
      <c r="H100" s="386">
        <v>0.83778730114764666</v>
      </c>
      <c r="I100" s="386">
        <v>2.8159651114889703</v>
      </c>
      <c r="J100" s="386">
        <v>1.3754474195219037</v>
      </c>
      <c r="K100" s="209">
        <f t="shared" si="34"/>
        <v>1.6027188815518623</v>
      </c>
      <c r="L100" s="209">
        <f t="shared" si="35"/>
        <v>1.2694344109299658</v>
      </c>
      <c r="M100" s="209">
        <f t="shared" si="36"/>
        <v>2.5336772472571746E-2</v>
      </c>
      <c r="N100" s="209">
        <f t="shared" si="37"/>
        <v>8.516179133147582E-2</v>
      </c>
      <c r="O100" s="209">
        <f t="shared" si="38"/>
        <v>4.1596952196188475E-2</v>
      </c>
      <c r="P100" s="235">
        <f t="shared" si="39"/>
        <v>99.999999999999986</v>
      </c>
      <c r="Q100" s="270">
        <f>VLOOKUP(B:B,'پیوست 4'!$C$13:$J$170,8,0)</f>
        <v>231251.07920499999</v>
      </c>
      <c r="R100" s="1">
        <f t="shared" si="40"/>
        <v>0.56546904447505308</v>
      </c>
      <c r="S100" s="264">
        <f t="shared" si="41"/>
        <v>56.546904447505305</v>
      </c>
      <c r="T100" s="286">
        <f t="shared" si="42"/>
        <v>3.5513018020899807</v>
      </c>
      <c r="U100" s="264" t="str">
        <f>VLOOKUP(D100:D254,پیوست1!$E$5:G257,3,0)</f>
        <v>مختلط</v>
      </c>
    </row>
    <row r="101" spans="1:22" x14ac:dyDescent="0.55000000000000004">
      <c r="A101" s="343">
        <v>11157</v>
      </c>
      <c r="B101" s="220">
        <v>135</v>
      </c>
      <c r="C101" s="206">
        <v>97</v>
      </c>
      <c r="D101" s="91" t="s">
        <v>507</v>
      </c>
      <c r="E101" s="92">
        <v>419051.82267199998</v>
      </c>
      <c r="F101" s="388">
        <v>43.610601586581744</v>
      </c>
      <c r="G101" s="388">
        <v>23.153572702549944</v>
      </c>
      <c r="H101" s="388">
        <v>32.112679821137718</v>
      </c>
      <c r="I101" s="388">
        <v>1.09602923702273E-2</v>
      </c>
      <c r="J101" s="388">
        <v>1.1121855973603643</v>
      </c>
      <c r="K101" s="209">
        <f t="shared" si="34"/>
        <v>1.3514575127971189</v>
      </c>
      <c r="L101" s="209">
        <f t="shared" si="35"/>
        <v>0.71751061986228493</v>
      </c>
      <c r="M101" s="209">
        <f t="shared" si="36"/>
        <v>0.995146153032618</v>
      </c>
      <c r="N101" s="209">
        <f t="shared" si="37"/>
        <v>3.3965065665946112E-4</v>
      </c>
      <c r="O101" s="209">
        <f t="shared" si="38"/>
        <v>3.4465738295155417E-2</v>
      </c>
      <c r="P101" s="235">
        <f t="shared" si="39"/>
        <v>100</v>
      </c>
      <c r="Q101" s="270">
        <f>VLOOKUP(B:B,'پیوست 4'!$C$13:$J$170,8,0)</f>
        <v>192456.858576</v>
      </c>
      <c r="R101" s="1">
        <f t="shared" si="40"/>
        <v>0.4592674417899853</v>
      </c>
      <c r="S101" s="264">
        <f t="shared" si="41"/>
        <v>45.926744178998533</v>
      </c>
      <c r="T101" s="286">
        <f t="shared" si="42"/>
        <v>2.3161425924167887</v>
      </c>
      <c r="U101" s="264" t="str">
        <f>VLOOKUP(D101:D256,پیوست1!$E$5:G256,3,0)</f>
        <v>مختلط</v>
      </c>
    </row>
    <row r="102" spans="1:22" x14ac:dyDescent="0.55000000000000004">
      <c r="A102" s="343">
        <v>11239</v>
      </c>
      <c r="B102" s="220">
        <v>165</v>
      </c>
      <c r="C102" s="210">
        <v>98</v>
      </c>
      <c r="D102" s="172" t="s">
        <v>515</v>
      </c>
      <c r="E102" s="385">
        <v>203130.198959</v>
      </c>
      <c r="F102" s="386">
        <v>37.494084848350255</v>
      </c>
      <c r="G102" s="386">
        <v>38.987041342133871</v>
      </c>
      <c r="H102" s="386">
        <v>20.790620410852359</v>
      </c>
      <c r="I102" s="386">
        <v>0</v>
      </c>
      <c r="J102" s="386">
        <v>2.7282533986635116</v>
      </c>
      <c r="K102" s="209">
        <f t="shared" si="34"/>
        <v>0.56322229390970113</v>
      </c>
      <c r="L102" s="209">
        <f t="shared" si="35"/>
        <v>0.58564893492620251</v>
      </c>
      <c r="M102" s="209">
        <f t="shared" si="36"/>
        <v>0.31230902066199784</v>
      </c>
      <c r="N102" s="209">
        <f t="shared" si="37"/>
        <v>0</v>
      </c>
      <c r="O102" s="209">
        <f t="shared" si="38"/>
        <v>4.0982814856722997E-2</v>
      </c>
      <c r="P102" s="235">
        <f t="shared" si="39"/>
        <v>100</v>
      </c>
      <c r="Q102" s="270">
        <f>VLOOKUP(B:B,'پیوست 4'!$C$13:$J$170,8,0)</f>
        <v>77708.869227999996</v>
      </c>
      <c r="R102" s="1">
        <f t="shared" si="40"/>
        <v>0.38255694931744161</v>
      </c>
      <c r="S102" s="264">
        <f t="shared" si="41"/>
        <v>38.255694931744159</v>
      </c>
      <c r="T102" s="264">
        <f t="shared" si="42"/>
        <v>0.76161008339390435</v>
      </c>
      <c r="U102" s="264" t="str">
        <f>VLOOKUP(D102:D257,پیوست1!$E$5:G254,3,0)</f>
        <v>مختلط</v>
      </c>
    </row>
    <row r="103" spans="1:22" x14ac:dyDescent="0.55000000000000004">
      <c r="A103" s="343">
        <v>10980</v>
      </c>
      <c r="B103" s="220">
        <v>112</v>
      </c>
      <c r="C103" s="206">
        <v>99</v>
      </c>
      <c r="D103" s="91" t="s">
        <v>505</v>
      </c>
      <c r="E103" s="92">
        <v>0</v>
      </c>
      <c r="F103" s="388">
        <v>5</v>
      </c>
      <c r="G103" s="388">
        <v>0</v>
      </c>
      <c r="H103" s="388">
        <v>93</v>
      </c>
      <c r="I103" s="388">
        <v>0</v>
      </c>
      <c r="J103" s="388">
        <v>2</v>
      </c>
      <c r="K103" s="209">
        <f t="shared" si="34"/>
        <v>0</v>
      </c>
      <c r="L103" s="209">
        <f t="shared" si="35"/>
        <v>0</v>
      </c>
      <c r="M103" s="209">
        <f t="shared" si="36"/>
        <v>0</v>
      </c>
      <c r="N103" s="209">
        <f t="shared" si="37"/>
        <v>0</v>
      </c>
      <c r="O103" s="209">
        <f t="shared" si="38"/>
        <v>0</v>
      </c>
      <c r="P103" s="235">
        <f t="shared" si="39"/>
        <v>100</v>
      </c>
      <c r="Q103" s="270">
        <f>VLOOKUP(B:B,'پیوست 4'!$C$13:$J$170,8,0)</f>
        <v>0</v>
      </c>
      <c r="R103" s="1" t="e">
        <f t="shared" si="40"/>
        <v>#DIV/0!</v>
      </c>
      <c r="S103" s="264" t="e">
        <f t="shared" si="41"/>
        <v>#DIV/0!</v>
      </c>
      <c r="T103" s="286" t="e">
        <f t="shared" si="42"/>
        <v>#DIV/0!</v>
      </c>
      <c r="U103" s="264" t="str">
        <f>VLOOKUP(D103:D258,پیوست1!$E$5:G268,3,0)</f>
        <v>مختلط</v>
      </c>
    </row>
    <row r="104" spans="1:22" x14ac:dyDescent="0.55000000000000004">
      <c r="A104" s="343" t="e">
        <v>#N/A</v>
      </c>
      <c r="B104" s="221"/>
      <c r="C104" s="132"/>
      <c r="D104" s="96" t="s">
        <v>411</v>
      </c>
      <c r="E104" s="227">
        <f>SUM(E84:E103)</f>
        <v>13522513.219713001</v>
      </c>
      <c r="F104" s="390">
        <f>K104</f>
        <v>58.571094491001411</v>
      </c>
      <c r="G104" s="390">
        <f t="shared" ref="G104:J104" si="43">L104</f>
        <v>27.586833961126327</v>
      </c>
      <c r="H104" s="390">
        <f t="shared" si="43"/>
        <v>11.359770954085642</v>
      </c>
      <c r="I104" s="390">
        <f t="shared" si="43"/>
        <v>9.4022054312057735E-2</v>
      </c>
      <c r="J104" s="390">
        <f t="shared" si="43"/>
        <v>2.3882785394745527</v>
      </c>
      <c r="K104" s="218">
        <f>SUM(K84:K103)</f>
        <v>58.571094491001411</v>
      </c>
      <c r="L104" s="218">
        <f>SUM(L84:L103)</f>
        <v>27.586833961126327</v>
      </c>
      <c r="M104" s="218">
        <f>SUM(M84:M103)</f>
        <v>11.359770954085642</v>
      </c>
      <c r="N104" s="218">
        <f>SUM(N84:N103)</f>
        <v>9.4022054312057735E-2</v>
      </c>
      <c r="O104" s="218">
        <f>SUM(O84:O103)</f>
        <v>2.3882785394745527</v>
      </c>
      <c r="P104" s="217">
        <f>K104+L104+M104+N104+O104</f>
        <v>100</v>
      </c>
      <c r="Q104" s="270" t="e">
        <f>VLOOKUP(B:B,'پیوست 4'!$C$13:$J$170,8,0)</f>
        <v>#N/A</v>
      </c>
      <c r="R104" s="1" t="e">
        <f t="shared" ref="R104" si="44">Q104/E104</f>
        <v>#N/A</v>
      </c>
      <c r="S104" s="264" t="e">
        <f t="shared" ref="S104" si="45">R104*100</f>
        <v>#N/A</v>
      </c>
      <c r="T104" s="286" t="e">
        <f t="shared" ref="T104" si="46">S104-F104</f>
        <v>#N/A</v>
      </c>
      <c r="U104" s="264" t="e">
        <f>VLOOKUP(D104:D268,پیوست1!$E$5:G269,3,0)</f>
        <v>#N/A</v>
      </c>
      <c r="V104" s="344">
        <f>100-P104</f>
        <v>0</v>
      </c>
    </row>
    <row r="105" spans="1:22" x14ac:dyDescent="0.55000000000000004">
      <c r="A105" s="343">
        <v>11268</v>
      </c>
      <c r="B105" s="220">
        <v>167</v>
      </c>
      <c r="C105" s="210">
        <v>100</v>
      </c>
      <c r="D105" s="172" t="s">
        <v>563</v>
      </c>
      <c r="E105" s="173">
        <v>672869.45024599996</v>
      </c>
      <c r="F105" s="386">
        <v>99.26523422302779</v>
      </c>
      <c r="G105" s="386">
        <v>0</v>
      </c>
      <c r="H105" s="386">
        <v>0.37265080446840237</v>
      </c>
      <c r="I105" s="386">
        <v>1.8841213311328823E-2</v>
      </c>
      <c r="J105" s="386">
        <v>0.34327375919247877</v>
      </c>
      <c r="K105" s="209">
        <f t="shared" ref="K105:K136" si="47">E105/$E$171*F105</f>
        <v>1.1007870185835984</v>
      </c>
      <c r="L105" s="209">
        <f t="shared" ref="L105:L136" si="48">E105/$E$171*G105</f>
        <v>0</v>
      </c>
      <c r="M105" s="209">
        <f t="shared" ref="M105:M136" si="49">E105/$E$171*H105</f>
        <v>4.1324555493608131E-3</v>
      </c>
      <c r="N105" s="209">
        <f t="shared" ref="N105:N136" si="50">E105/$E$171*I105</f>
        <v>2.0893682657189468E-4</v>
      </c>
      <c r="O105" s="209">
        <f t="shared" ref="O105:O136" si="51">E105/$E$171*J105</f>
        <v>3.8066831846734644E-3</v>
      </c>
      <c r="P105" s="235">
        <f t="shared" ref="P105:P136" si="52">SUM(F105:J105)</f>
        <v>100.00000000000001</v>
      </c>
      <c r="Q105" s="270">
        <f>VLOOKUP(B:B,'پیوست 4'!$C$13:$J$170,8,0)</f>
        <v>677055.95425099996</v>
      </c>
      <c r="R105" s="1">
        <f t="shared" ref="R105:R136" si="53">Q105/E105</f>
        <v>1.00622186666889</v>
      </c>
      <c r="S105" s="264">
        <f t="shared" ref="S105:S136" si="54">R105*100</f>
        <v>100.62218666688901</v>
      </c>
      <c r="T105" s="264">
        <f t="shared" ref="T105:T136" si="55">S105-F105</f>
        <v>1.3569524438612177</v>
      </c>
      <c r="U105" s="264" t="str">
        <f>VLOOKUP(D105:D260,پیوست1!$E$5:G272,3,0)</f>
        <v>در سهام</v>
      </c>
      <c r="V105" s="344"/>
    </row>
    <row r="106" spans="1:22" x14ac:dyDescent="0.55000000000000004">
      <c r="A106" s="343">
        <v>10872</v>
      </c>
      <c r="B106" s="220">
        <v>15</v>
      </c>
      <c r="C106" s="206">
        <v>101</v>
      </c>
      <c r="D106" s="91" t="s">
        <v>542</v>
      </c>
      <c r="E106" s="92">
        <v>298881.152932</v>
      </c>
      <c r="F106" s="388">
        <v>98.871285870370485</v>
      </c>
      <c r="G106" s="388">
        <v>0</v>
      </c>
      <c r="H106" s="388">
        <v>0.56868631872136644</v>
      </c>
      <c r="I106" s="388">
        <v>0</v>
      </c>
      <c r="J106" s="388">
        <v>0.56002781090815468</v>
      </c>
      <c r="K106" s="209">
        <f t="shared" si="47"/>
        <v>0.48701689680962224</v>
      </c>
      <c r="L106" s="209">
        <f t="shared" si="48"/>
        <v>0</v>
      </c>
      <c r="M106" s="209">
        <f t="shared" si="49"/>
        <v>2.8012161848980899E-3</v>
      </c>
      <c r="N106" s="209">
        <f t="shared" si="50"/>
        <v>0</v>
      </c>
      <c r="O106" s="209">
        <f t="shared" si="51"/>
        <v>2.7585663946271218E-3</v>
      </c>
      <c r="P106" s="235">
        <f t="shared" si="52"/>
        <v>100</v>
      </c>
      <c r="Q106" s="270">
        <f>VLOOKUP(B:B,'پیوست 4'!$C$13:$J$170,8,0)</f>
        <v>297749.59748</v>
      </c>
      <c r="R106" s="1">
        <f t="shared" si="53"/>
        <v>0.99621402875056009</v>
      </c>
      <c r="S106" s="264">
        <f t="shared" si="54"/>
        <v>99.621402875056006</v>
      </c>
      <c r="T106" s="286">
        <f t="shared" si="55"/>
        <v>0.75011700468552078</v>
      </c>
      <c r="U106" s="264" t="str">
        <f>VLOOKUP(D106:D261,پیوست1!$E$5:G295,3,0)</f>
        <v>در سهام</v>
      </c>
    </row>
    <row r="107" spans="1:22" x14ac:dyDescent="0.55000000000000004">
      <c r="A107" s="343">
        <v>10706</v>
      </c>
      <c r="B107" s="220">
        <v>27</v>
      </c>
      <c r="C107" s="210">
        <v>102</v>
      </c>
      <c r="D107" s="172" t="s">
        <v>524</v>
      </c>
      <c r="E107" s="173">
        <v>2537747.5972640002</v>
      </c>
      <c r="F107" s="386">
        <v>98.848610103844493</v>
      </c>
      <c r="G107" s="386">
        <v>0</v>
      </c>
      <c r="H107" s="386">
        <v>0.72294170577592687</v>
      </c>
      <c r="I107" s="386">
        <v>7.2579331614304357E-4</v>
      </c>
      <c r="J107" s="386">
        <v>0.42772239706343168</v>
      </c>
      <c r="K107" s="209">
        <f t="shared" si="47"/>
        <v>4.1342269075898876</v>
      </c>
      <c r="L107" s="209">
        <f t="shared" si="48"/>
        <v>0</v>
      </c>
      <c r="M107" s="209">
        <f t="shared" si="49"/>
        <v>3.0236186927645285E-2</v>
      </c>
      <c r="N107" s="209">
        <f t="shared" si="50"/>
        <v>3.0355452178793591E-5</v>
      </c>
      <c r="O107" s="209">
        <f t="shared" si="51"/>
        <v>1.78889864112486E-2</v>
      </c>
      <c r="P107" s="235">
        <f t="shared" si="52"/>
        <v>100</v>
      </c>
      <c r="Q107" s="270">
        <f>VLOOKUP(B:B,'پیوست 4'!$C$13:$J$170,8,0)</f>
        <v>2779405.741533</v>
      </c>
      <c r="R107" s="1">
        <f t="shared" si="53"/>
        <v>1.0952254450086119</v>
      </c>
      <c r="S107" s="264">
        <f t="shared" si="54"/>
        <v>109.52254450086119</v>
      </c>
      <c r="T107" s="264">
        <f t="shared" si="55"/>
        <v>10.673934397016694</v>
      </c>
      <c r="U107" s="264" t="str">
        <f>VLOOKUP(D107:D262,پیوست1!$E$5:G304,3,0)</f>
        <v>در سهام</v>
      </c>
    </row>
    <row r="108" spans="1:22" x14ac:dyDescent="0.55000000000000004">
      <c r="A108" s="343">
        <v>10864</v>
      </c>
      <c r="B108" s="220">
        <v>64</v>
      </c>
      <c r="C108" s="206">
        <v>103</v>
      </c>
      <c r="D108" s="91" t="s">
        <v>541</v>
      </c>
      <c r="E108" s="92">
        <v>155965.822805</v>
      </c>
      <c r="F108" s="388">
        <v>98.758975885106679</v>
      </c>
      <c r="G108" s="388">
        <v>0</v>
      </c>
      <c r="H108" s="388">
        <v>5.3692765529343343E-2</v>
      </c>
      <c r="I108" s="388">
        <v>6.3307291346623579E-2</v>
      </c>
      <c r="J108" s="388">
        <v>1.1240240580173588</v>
      </c>
      <c r="K108" s="209">
        <f t="shared" si="47"/>
        <v>0.25385243598545887</v>
      </c>
      <c r="L108" s="209">
        <f t="shared" si="48"/>
        <v>0</v>
      </c>
      <c r="M108" s="209">
        <f t="shared" si="49"/>
        <v>1.3801316996519563E-4</v>
      </c>
      <c r="N108" s="209">
        <f t="shared" si="50"/>
        <v>1.6272657730551755E-4</v>
      </c>
      <c r="O108" s="209">
        <f t="shared" si="51"/>
        <v>2.8892183487799548E-3</v>
      </c>
      <c r="P108" s="235">
        <f t="shared" si="52"/>
        <v>100</v>
      </c>
      <c r="Q108" s="270">
        <f>VLOOKUP(B:B,'پیوست 4'!$C$13:$J$170,8,0)</f>
        <v>155295.730717</v>
      </c>
      <c r="R108" s="1">
        <f t="shared" si="53"/>
        <v>0.99570359662169194</v>
      </c>
      <c r="S108" s="264">
        <f t="shared" si="54"/>
        <v>99.570359662169196</v>
      </c>
      <c r="T108" s="264">
        <f t="shared" si="55"/>
        <v>0.81138377706251674</v>
      </c>
      <c r="U108" s="264" t="str">
        <f>VLOOKUP(D108:D263,پیوست1!$E$5:G323,3,0)</f>
        <v>در سهام</v>
      </c>
    </row>
    <row r="109" spans="1:22" x14ac:dyDescent="0.55000000000000004">
      <c r="A109" s="343">
        <v>10896</v>
      </c>
      <c r="B109" s="220">
        <v>103</v>
      </c>
      <c r="C109" s="210">
        <v>104</v>
      </c>
      <c r="D109" s="172" t="s">
        <v>544</v>
      </c>
      <c r="E109" s="173">
        <v>598683.55773799994</v>
      </c>
      <c r="F109" s="386">
        <v>98.696518422595247</v>
      </c>
      <c r="G109" s="386">
        <v>0</v>
      </c>
      <c r="H109" s="386">
        <v>0.66458468854675357</v>
      </c>
      <c r="I109" s="386">
        <v>0</v>
      </c>
      <c r="J109" s="386">
        <v>0.63889688885799045</v>
      </c>
      <c r="K109" s="209">
        <f t="shared" si="47"/>
        <v>0.97381056205148553</v>
      </c>
      <c r="L109" s="209">
        <f t="shared" si="48"/>
        <v>0</v>
      </c>
      <c r="M109" s="209">
        <f t="shared" si="49"/>
        <v>6.5572686800709117E-3</v>
      </c>
      <c r="N109" s="209">
        <f t="shared" si="50"/>
        <v>0</v>
      </c>
      <c r="O109" s="209">
        <f t="shared" si="51"/>
        <v>6.3038144442723208E-3</v>
      </c>
      <c r="P109" s="235">
        <f t="shared" si="52"/>
        <v>99.999999999999986</v>
      </c>
      <c r="Q109" s="270">
        <f>VLOOKUP(B:B,'پیوست 4'!$C$13:$J$170,8,0)</f>
        <v>590350.36009900004</v>
      </c>
      <c r="R109" s="1">
        <f t="shared" si="53"/>
        <v>0.98608079755775302</v>
      </c>
      <c r="S109" s="264">
        <f t="shared" si="54"/>
        <v>98.608079755775307</v>
      </c>
      <c r="T109" s="264">
        <f t="shared" si="55"/>
        <v>-8.8438666819939726E-2</v>
      </c>
      <c r="U109" s="264" t="str">
        <f>VLOOKUP(D109:D264,پیوست1!$E$5:G300,3,0)</f>
        <v>در سهام</v>
      </c>
    </row>
    <row r="110" spans="1:22" x14ac:dyDescent="0.55000000000000004">
      <c r="A110" s="343">
        <v>10753</v>
      </c>
      <c r="B110" s="220">
        <v>60</v>
      </c>
      <c r="C110" s="206">
        <v>105</v>
      </c>
      <c r="D110" s="91" t="s">
        <v>527</v>
      </c>
      <c r="E110" s="92">
        <v>223947.56638599999</v>
      </c>
      <c r="F110" s="388">
        <v>98.21924631607537</v>
      </c>
      <c r="G110" s="388">
        <v>0</v>
      </c>
      <c r="H110" s="388">
        <v>0.2181488927827078</v>
      </c>
      <c r="I110" s="388">
        <v>1.2104065381728096E-5</v>
      </c>
      <c r="J110" s="388">
        <v>1.5625926870765412</v>
      </c>
      <c r="K110" s="209">
        <f t="shared" si="47"/>
        <v>0.36250855612909327</v>
      </c>
      <c r="L110" s="209">
        <f t="shared" si="48"/>
        <v>0</v>
      </c>
      <c r="M110" s="209">
        <f t="shared" si="49"/>
        <v>8.0514606973599591E-4</v>
      </c>
      <c r="N110" s="209">
        <f t="shared" si="50"/>
        <v>4.4673803041637122E-8</v>
      </c>
      <c r="O110" s="209">
        <f t="shared" si="51"/>
        <v>5.7672323913697818E-3</v>
      </c>
      <c r="P110" s="235">
        <f t="shared" si="52"/>
        <v>100</v>
      </c>
      <c r="Q110" s="270">
        <f>VLOOKUP(B:B,'پیوست 4'!$C$13:$J$170,8,0)</f>
        <v>227207.86860300001</v>
      </c>
      <c r="R110" s="1">
        <f t="shared" si="53"/>
        <v>1.0145583284052326</v>
      </c>
      <c r="S110" s="264">
        <f t="shared" si="54"/>
        <v>101.45583284052326</v>
      </c>
      <c r="T110" s="264">
        <f t="shared" si="55"/>
        <v>3.2365865244478869</v>
      </c>
      <c r="U110" s="264" t="str">
        <f>VLOOKUP(D110:D266,پیوست1!$E$5:G302,3,0)</f>
        <v>در سهام</v>
      </c>
    </row>
    <row r="111" spans="1:22" x14ac:dyDescent="0.55000000000000004">
      <c r="A111" s="343">
        <v>11309</v>
      </c>
      <c r="B111" s="220">
        <v>185</v>
      </c>
      <c r="C111" s="210">
        <v>106</v>
      </c>
      <c r="D111" s="172" t="s">
        <v>572</v>
      </c>
      <c r="E111" s="173">
        <v>307131.445343</v>
      </c>
      <c r="F111" s="386">
        <v>98.15663551379923</v>
      </c>
      <c r="G111" s="386">
        <v>0</v>
      </c>
      <c r="H111" s="386">
        <v>0.26832867319738879</v>
      </c>
      <c r="I111" s="386">
        <v>7.0914858642548182E-5</v>
      </c>
      <c r="J111" s="386">
        <v>1.5749648981447451</v>
      </c>
      <c r="K111" s="209">
        <f t="shared" si="47"/>
        <v>0.49684310150428956</v>
      </c>
      <c r="L111" s="209">
        <f t="shared" si="48"/>
        <v>0</v>
      </c>
      <c r="M111" s="209">
        <f t="shared" si="49"/>
        <v>1.3582092490851455E-3</v>
      </c>
      <c r="N111" s="209">
        <f t="shared" si="50"/>
        <v>3.5895238387371828E-7</v>
      </c>
      <c r="O111" s="209">
        <f t="shared" si="51"/>
        <v>7.9720585435572953E-3</v>
      </c>
      <c r="P111" s="235">
        <f t="shared" si="52"/>
        <v>100</v>
      </c>
      <c r="Q111" s="270">
        <f>VLOOKUP(B:B,'پیوست 4'!$C$13:$J$170,8,0)</f>
        <v>305360.96729399997</v>
      </c>
      <c r="R111" s="1">
        <f t="shared" si="53"/>
        <v>0.99423543868319053</v>
      </c>
      <c r="S111" s="264">
        <f t="shared" si="54"/>
        <v>99.423543868319058</v>
      </c>
      <c r="T111" s="264">
        <f t="shared" si="55"/>
        <v>1.2669083545198276</v>
      </c>
      <c r="U111" s="264" t="str">
        <f>VLOOKUP(D111:D267,پیوست1!$E$5:G325,3,0)</f>
        <v>در سهام</v>
      </c>
    </row>
    <row r="112" spans="1:22" x14ac:dyDescent="0.55000000000000004">
      <c r="A112" s="343">
        <v>10787</v>
      </c>
      <c r="B112" s="220">
        <v>54</v>
      </c>
      <c r="C112" s="206">
        <v>107</v>
      </c>
      <c r="D112" s="91" t="s">
        <v>533</v>
      </c>
      <c r="E112" s="92">
        <v>441059.04090999998</v>
      </c>
      <c r="F112" s="388">
        <v>98.093485583523659</v>
      </c>
      <c r="G112" s="388">
        <v>0</v>
      </c>
      <c r="H112" s="388">
        <v>1.5157097770746102</v>
      </c>
      <c r="I112" s="388">
        <v>0.14058649927257622</v>
      </c>
      <c r="J112" s="388">
        <v>0.25021814012915866</v>
      </c>
      <c r="K112" s="209">
        <f t="shared" si="47"/>
        <v>0.71303723977246958</v>
      </c>
      <c r="L112" s="209">
        <f t="shared" si="48"/>
        <v>0</v>
      </c>
      <c r="M112" s="209">
        <f t="shared" si="49"/>
        <v>1.1017627820159297E-2</v>
      </c>
      <c r="N112" s="209">
        <f t="shared" si="50"/>
        <v>1.0219170905619191E-3</v>
      </c>
      <c r="O112" s="209">
        <f t="shared" si="51"/>
        <v>1.8188246744151159E-3</v>
      </c>
      <c r="P112" s="235">
        <f t="shared" si="52"/>
        <v>100</v>
      </c>
      <c r="Q112" s="270">
        <f>VLOOKUP(B:B,'پیوست 4'!$C$13:$J$170,8,0)</f>
        <v>440528.44427400001</v>
      </c>
      <c r="R112" s="1">
        <f t="shared" si="53"/>
        <v>0.99879699408291178</v>
      </c>
      <c r="S112" s="264">
        <f t="shared" si="54"/>
        <v>99.879699408291174</v>
      </c>
      <c r="T112" s="286">
        <f t="shared" si="55"/>
        <v>1.7862138247675148</v>
      </c>
      <c r="U112" s="264" t="str">
        <f>VLOOKUP(D112:D268,پیوست1!$E$5:G309,3,0)</f>
        <v>در سهام</v>
      </c>
    </row>
    <row r="113" spans="1:21" x14ac:dyDescent="0.55000000000000004">
      <c r="A113" s="343">
        <v>11260</v>
      </c>
      <c r="B113" s="220">
        <v>169</v>
      </c>
      <c r="C113" s="210">
        <v>108</v>
      </c>
      <c r="D113" s="172" t="s">
        <v>565</v>
      </c>
      <c r="E113" s="173">
        <v>435186.98320199997</v>
      </c>
      <c r="F113" s="386">
        <v>97.963917942283985</v>
      </c>
      <c r="G113" s="386">
        <v>0</v>
      </c>
      <c r="H113" s="386">
        <v>0.14111914114436147</v>
      </c>
      <c r="I113" s="386">
        <v>3.8480573554304794E-2</v>
      </c>
      <c r="J113" s="386">
        <v>1.8564823430173429</v>
      </c>
      <c r="K113" s="209">
        <f t="shared" si="47"/>
        <v>0.702614906595316</v>
      </c>
      <c r="L113" s="209">
        <f t="shared" si="48"/>
        <v>0</v>
      </c>
      <c r="M113" s="209">
        <f t="shared" si="49"/>
        <v>1.012131958956286E-3</v>
      </c>
      <c r="N113" s="209">
        <f t="shared" si="50"/>
        <v>2.7598962109213587E-4</v>
      </c>
      <c r="O113" s="209">
        <f t="shared" si="51"/>
        <v>1.3315026546850382E-2</v>
      </c>
      <c r="P113" s="235">
        <f t="shared" si="52"/>
        <v>100</v>
      </c>
      <c r="Q113" s="270">
        <f>VLOOKUP(B:B,'پیوست 4'!$C$13:$J$170,8,0)</f>
        <v>428853.49031899997</v>
      </c>
      <c r="R113" s="1">
        <f t="shared" si="53"/>
        <v>0.98544650201529538</v>
      </c>
      <c r="S113" s="264">
        <f t="shared" si="54"/>
        <v>98.544650201529535</v>
      </c>
      <c r="T113" s="286">
        <f t="shared" si="55"/>
        <v>0.58073225924555061</v>
      </c>
      <c r="U113" s="264" t="str">
        <f>VLOOKUP(D113:D269,پیوست1!$E$5:G328,3,0)</f>
        <v>در سهام و قابل معامله</v>
      </c>
    </row>
    <row r="114" spans="1:21" x14ac:dyDescent="0.55000000000000004">
      <c r="A114" s="343">
        <v>11297</v>
      </c>
      <c r="B114" s="220">
        <v>177</v>
      </c>
      <c r="C114" s="206">
        <v>109</v>
      </c>
      <c r="D114" s="91" t="s">
        <v>568</v>
      </c>
      <c r="E114" s="92">
        <v>231608.50873599999</v>
      </c>
      <c r="F114" s="388">
        <v>97.867609497020652</v>
      </c>
      <c r="G114" s="388">
        <v>0</v>
      </c>
      <c r="H114" s="388">
        <v>0.3579079376115134</v>
      </c>
      <c r="I114" s="388">
        <v>4.8333779876965785E-2</v>
      </c>
      <c r="J114" s="388">
        <v>1.7261487854908737</v>
      </c>
      <c r="K114" s="209">
        <f t="shared" si="47"/>
        <v>0.37356726047726241</v>
      </c>
      <c r="L114" s="209">
        <f t="shared" si="48"/>
        <v>0</v>
      </c>
      <c r="M114" s="209">
        <f t="shared" si="49"/>
        <v>1.3661587162877445E-3</v>
      </c>
      <c r="N114" s="209">
        <f t="shared" si="50"/>
        <v>1.8449329486993154E-4</v>
      </c>
      <c r="O114" s="209">
        <f t="shared" si="51"/>
        <v>6.5888262346043081E-3</v>
      </c>
      <c r="P114" s="235">
        <f t="shared" si="52"/>
        <v>100.00000000000001</v>
      </c>
      <c r="Q114" s="270">
        <f>VLOOKUP(B:B,'پیوست 4'!$C$13:$J$170,8,0)</f>
        <v>230727.847576</v>
      </c>
      <c r="R114" s="1">
        <f t="shared" si="53"/>
        <v>0.99619763036856379</v>
      </c>
      <c r="S114" s="264">
        <f t="shared" si="54"/>
        <v>99.619763036856384</v>
      </c>
      <c r="T114" s="286">
        <f t="shared" si="55"/>
        <v>1.7521535398357315</v>
      </c>
      <c r="U114" s="264" t="str">
        <f>VLOOKUP(D114:D269,پیوست1!$E$5:G294,3,0)</f>
        <v>در سهام</v>
      </c>
    </row>
    <row r="115" spans="1:21" x14ac:dyDescent="0.55000000000000004">
      <c r="A115" s="343">
        <v>11183</v>
      </c>
      <c r="B115" s="220">
        <v>144</v>
      </c>
      <c r="C115" s="210">
        <v>110</v>
      </c>
      <c r="D115" s="172" t="s">
        <v>554</v>
      </c>
      <c r="E115" s="173">
        <v>1741321.4962319999</v>
      </c>
      <c r="F115" s="386">
        <v>97.833733361127614</v>
      </c>
      <c r="G115" s="386">
        <v>0</v>
      </c>
      <c r="H115" s="386">
        <v>0.37043013077748593</v>
      </c>
      <c r="I115" s="386">
        <v>5.6243479628695012E-4</v>
      </c>
      <c r="J115" s="386">
        <v>1.7952740732986074</v>
      </c>
      <c r="K115" s="209">
        <f t="shared" si="47"/>
        <v>2.8076495919270412</v>
      </c>
      <c r="L115" s="209">
        <f t="shared" si="48"/>
        <v>0</v>
      </c>
      <c r="M115" s="209">
        <f t="shared" si="49"/>
        <v>1.063066868434695E-2</v>
      </c>
      <c r="N115" s="209">
        <f t="shared" si="50"/>
        <v>1.6140852158342119E-5</v>
      </c>
      <c r="O115" s="209">
        <f t="shared" si="51"/>
        <v>5.1521089363812216E-2</v>
      </c>
      <c r="P115" s="235">
        <f t="shared" si="52"/>
        <v>100.00000000000001</v>
      </c>
      <c r="Q115" s="270">
        <f>VLOOKUP(B:B,'پیوست 4'!$C$13:$J$170,8,0)</f>
        <v>1739468.0060159999</v>
      </c>
      <c r="R115" s="1">
        <f t="shared" si="53"/>
        <v>0.99893558414111883</v>
      </c>
      <c r="S115" s="264">
        <f t="shared" si="54"/>
        <v>99.89355841411188</v>
      </c>
      <c r="T115" s="264">
        <f t="shared" si="55"/>
        <v>2.0598250529842659</v>
      </c>
      <c r="U115" s="264" t="str">
        <f>VLOOKUP(D115:D270,پیوست1!$E$5:G273,3,0)</f>
        <v>در سهام و قابل معامله</v>
      </c>
    </row>
    <row r="116" spans="1:21" x14ac:dyDescent="0.55000000000000004">
      <c r="A116" s="343">
        <v>10835</v>
      </c>
      <c r="B116" s="220">
        <v>18</v>
      </c>
      <c r="C116" s="206">
        <v>111</v>
      </c>
      <c r="D116" s="91" t="s">
        <v>537</v>
      </c>
      <c r="E116" s="92">
        <v>343510.35384599998</v>
      </c>
      <c r="F116" s="388">
        <v>97.582958692716417</v>
      </c>
      <c r="G116" s="388">
        <v>0</v>
      </c>
      <c r="H116" s="388">
        <v>0.25857596083366519</v>
      </c>
      <c r="I116" s="388">
        <v>5.7755981980853952E-3</v>
      </c>
      <c r="J116" s="388">
        <v>2.1526897482518268</v>
      </c>
      <c r="K116" s="209">
        <f t="shared" si="47"/>
        <v>0.55244510565760163</v>
      </c>
      <c r="L116" s="209">
        <f t="shared" si="48"/>
        <v>0</v>
      </c>
      <c r="M116" s="209">
        <f t="shared" si="49"/>
        <v>1.4638726465867268E-3</v>
      </c>
      <c r="N116" s="209">
        <f t="shared" si="50"/>
        <v>3.2697317231633536E-5</v>
      </c>
      <c r="O116" s="209">
        <f t="shared" si="51"/>
        <v>1.2186993829177484E-2</v>
      </c>
      <c r="P116" s="235">
        <f t="shared" si="52"/>
        <v>100</v>
      </c>
      <c r="Q116" s="270">
        <f>VLOOKUP(B:B,'پیوست 4'!$C$13:$J$170,8,0)</f>
        <v>339416.56579000002</v>
      </c>
      <c r="R116" s="1">
        <f t="shared" si="53"/>
        <v>0.98808249006131776</v>
      </c>
      <c r="S116" s="264">
        <f t="shared" si="54"/>
        <v>98.808249006131774</v>
      </c>
      <c r="T116" s="264">
        <f t="shared" si="55"/>
        <v>1.225290313415357</v>
      </c>
      <c r="U116" s="264" t="str">
        <f>VLOOKUP(D116:D271,پیوست1!$E$5:G271,3,0)</f>
        <v>در سهام</v>
      </c>
    </row>
    <row r="117" spans="1:21" x14ac:dyDescent="0.55000000000000004">
      <c r="A117" s="343">
        <v>10843</v>
      </c>
      <c r="B117" s="220">
        <v>4</v>
      </c>
      <c r="C117" s="210">
        <v>112</v>
      </c>
      <c r="D117" s="172" t="s">
        <v>538</v>
      </c>
      <c r="E117" s="173">
        <v>507760.78063699999</v>
      </c>
      <c r="F117" s="386">
        <v>97.507133291643868</v>
      </c>
      <c r="G117" s="386">
        <v>0</v>
      </c>
      <c r="H117" s="386">
        <v>5.3297918398331423E-2</v>
      </c>
      <c r="I117" s="386">
        <v>2.1433954760841464E-2</v>
      </c>
      <c r="J117" s="386">
        <v>2.4181348351969625</v>
      </c>
      <c r="K117" s="209">
        <f t="shared" si="47"/>
        <v>0.81596373686371182</v>
      </c>
      <c r="L117" s="209">
        <f t="shared" si="48"/>
        <v>0</v>
      </c>
      <c r="M117" s="209">
        <f t="shared" si="49"/>
        <v>4.4601012454425836E-4</v>
      </c>
      <c r="N117" s="209">
        <f t="shared" si="50"/>
        <v>1.7936461910036218E-4</v>
      </c>
      <c r="O117" s="209">
        <f t="shared" si="51"/>
        <v>2.0235548618438567E-2</v>
      </c>
      <c r="P117" s="235">
        <f t="shared" si="52"/>
        <v>100</v>
      </c>
      <c r="Q117" s="270">
        <f>VLOOKUP(B:B,'پیوست 4'!$C$13:$J$170,8,0)</f>
        <v>505793.25277600001</v>
      </c>
      <c r="R117" s="1">
        <f t="shared" si="53"/>
        <v>0.99612508894733531</v>
      </c>
      <c r="S117" s="264">
        <f t="shared" si="54"/>
        <v>99.612508894733537</v>
      </c>
      <c r="T117" s="286">
        <f t="shared" si="55"/>
        <v>2.1053756030896693</v>
      </c>
      <c r="U117" s="264" t="str">
        <f>VLOOKUP(D117:D273,پیوست1!$E$5:G289,3,0)</f>
        <v>در سهام</v>
      </c>
    </row>
    <row r="118" spans="1:21" x14ac:dyDescent="0.55000000000000004">
      <c r="A118" s="343">
        <v>11470</v>
      </c>
      <c r="B118" s="220">
        <v>240</v>
      </c>
      <c r="C118" s="206">
        <v>113</v>
      </c>
      <c r="D118" s="91" t="s">
        <v>579</v>
      </c>
      <c r="E118" s="92">
        <v>257458.16004300001</v>
      </c>
      <c r="F118" s="388">
        <v>97.303030314898663</v>
      </c>
      <c r="G118" s="388">
        <v>0</v>
      </c>
      <c r="H118" s="388">
        <v>0.10260297213499005</v>
      </c>
      <c r="I118" s="388">
        <v>1.1583235473821854E-2</v>
      </c>
      <c r="J118" s="388">
        <v>2.5827834774925318</v>
      </c>
      <c r="K118" s="209">
        <f t="shared" si="47"/>
        <v>0.41286526238398802</v>
      </c>
      <c r="L118" s="209">
        <f t="shared" si="48"/>
        <v>0</v>
      </c>
      <c r="M118" s="209">
        <f t="shared" si="49"/>
        <v>4.3535337876731567E-4</v>
      </c>
      <c r="N118" s="209">
        <f t="shared" si="50"/>
        <v>4.9148680546516626E-5</v>
      </c>
      <c r="O118" s="209">
        <f t="shared" si="51"/>
        <v>1.0958976042832544E-2</v>
      </c>
      <c r="P118" s="235">
        <f t="shared" si="52"/>
        <v>100</v>
      </c>
      <c r="Q118" s="270">
        <f>VLOOKUP(B:B,'پیوست 4'!$C$13:$J$170,8,0)</f>
        <v>251831.11722399999</v>
      </c>
      <c r="R118" s="1">
        <f t="shared" si="53"/>
        <v>0.97814385522657266</v>
      </c>
      <c r="S118" s="264">
        <f t="shared" si="54"/>
        <v>97.814385522657261</v>
      </c>
      <c r="T118" s="264">
        <f t="shared" si="55"/>
        <v>0.51135520775859789</v>
      </c>
      <c r="U118" s="264" t="str">
        <f>VLOOKUP(D118:D274,پیوست1!$E$5:G333,3,0)</f>
        <v>در سهام</v>
      </c>
    </row>
    <row r="119" spans="1:21" x14ac:dyDescent="0.55000000000000004">
      <c r="A119" s="343">
        <v>11235</v>
      </c>
      <c r="B119" s="220">
        <v>155</v>
      </c>
      <c r="C119" s="210">
        <v>114</v>
      </c>
      <c r="D119" s="172" t="s">
        <v>560</v>
      </c>
      <c r="E119" s="173">
        <v>631240.83765200002</v>
      </c>
      <c r="F119" s="386">
        <v>97.300441779277435</v>
      </c>
      <c r="G119" s="386">
        <v>0</v>
      </c>
      <c r="H119" s="386">
        <v>1.5327813821156837</v>
      </c>
      <c r="I119" s="386">
        <v>3.1173916445319558E-3</v>
      </c>
      <c r="J119" s="386">
        <v>1.1636594469623549</v>
      </c>
      <c r="K119" s="209">
        <f t="shared" si="47"/>
        <v>1.012244012236156</v>
      </c>
      <c r="L119" s="209">
        <f t="shared" si="48"/>
        <v>0</v>
      </c>
      <c r="M119" s="209">
        <f t="shared" si="49"/>
        <v>1.5945958186225843E-2</v>
      </c>
      <c r="N119" s="209">
        <f t="shared" si="50"/>
        <v>3.2431106871341578E-5</v>
      </c>
      <c r="O119" s="209">
        <f t="shared" si="51"/>
        <v>1.2105878307744181E-2</v>
      </c>
      <c r="P119" s="235">
        <f t="shared" si="52"/>
        <v>100.00000000000001</v>
      </c>
      <c r="Q119" s="270">
        <f>VLOOKUP(B:B,'پیوست 4'!$C$13:$J$170,8,0)</f>
        <v>620320.07848799997</v>
      </c>
      <c r="R119" s="1">
        <f t="shared" si="53"/>
        <v>0.98269953635347562</v>
      </c>
      <c r="S119" s="264">
        <f t="shared" si="54"/>
        <v>98.269953635347562</v>
      </c>
      <c r="T119" s="286">
        <f t="shared" si="55"/>
        <v>0.96951185607012746</v>
      </c>
      <c r="U119" s="264" t="str">
        <f>VLOOKUP(D119:D274,پیوست1!$E$5:G277,3,0)</f>
        <v>در سهام</v>
      </c>
    </row>
    <row r="120" spans="1:21" x14ac:dyDescent="0.55000000000000004">
      <c r="A120" s="343">
        <v>11141</v>
      </c>
      <c r="B120" s="220">
        <v>129</v>
      </c>
      <c r="C120" s="206">
        <v>115</v>
      </c>
      <c r="D120" s="91" t="s">
        <v>550</v>
      </c>
      <c r="E120" s="92">
        <v>182730.235545</v>
      </c>
      <c r="F120" s="388">
        <v>96.821297218162385</v>
      </c>
      <c r="G120" s="388">
        <v>1.4047190100364462</v>
      </c>
      <c r="H120" s="388">
        <v>0.13176944886669298</v>
      </c>
      <c r="I120" s="388">
        <v>5.2965281065494427E-10</v>
      </c>
      <c r="J120" s="388">
        <v>1.6422143224048247</v>
      </c>
      <c r="K120" s="209">
        <f t="shared" si="47"/>
        <v>0.29157925900714049</v>
      </c>
      <c r="L120" s="209">
        <f t="shared" si="48"/>
        <v>4.2303391901140309E-3</v>
      </c>
      <c r="M120" s="209">
        <f t="shared" si="49"/>
        <v>3.9682631160949079E-4</v>
      </c>
      <c r="N120" s="209">
        <f t="shared" si="50"/>
        <v>1.5950599558053416E-12</v>
      </c>
      <c r="O120" s="209">
        <f t="shared" si="51"/>
        <v>4.9455610388980508E-3</v>
      </c>
      <c r="P120" s="235">
        <f t="shared" si="52"/>
        <v>100</v>
      </c>
      <c r="Q120" s="270">
        <f>VLOOKUP(B:B,'پیوست 4'!$C$13:$J$170,8,0)</f>
        <v>182801.44137300001</v>
      </c>
      <c r="R120" s="1">
        <f t="shared" si="53"/>
        <v>1.0003896773174272</v>
      </c>
      <c r="S120" s="264">
        <f t="shared" si="54"/>
        <v>100.03896773174273</v>
      </c>
      <c r="T120" s="286">
        <f t="shared" si="55"/>
        <v>3.2176705135803445</v>
      </c>
      <c r="U120" s="264" t="str">
        <f>VLOOKUP(D120:D277,پیوست1!$E$5:G278,3,0)</f>
        <v>در سهام</v>
      </c>
    </row>
    <row r="121" spans="1:21" x14ac:dyDescent="0.55000000000000004">
      <c r="A121" s="343">
        <v>11312</v>
      </c>
      <c r="B121" s="220">
        <v>184</v>
      </c>
      <c r="C121" s="210">
        <v>116</v>
      </c>
      <c r="D121" s="172" t="s">
        <v>571</v>
      </c>
      <c r="E121" s="173">
        <v>584197.60960500001</v>
      </c>
      <c r="F121" s="386">
        <v>96.740879383592699</v>
      </c>
      <c r="G121" s="386">
        <v>0</v>
      </c>
      <c r="H121" s="386">
        <v>0.20046063554338764</v>
      </c>
      <c r="I121" s="386">
        <v>8.7301335496487914E-5</v>
      </c>
      <c r="J121" s="386">
        <v>3.0585726795284227</v>
      </c>
      <c r="K121" s="209">
        <f t="shared" si="47"/>
        <v>0.93141906533876562</v>
      </c>
      <c r="L121" s="209">
        <f t="shared" si="48"/>
        <v>0</v>
      </c>
      <c r="M121" s="209">
        <f t="shared" si="49"/>
        <v>1.9300306032436546E-3</v>
      </c>
      <c r="N121" s="209">
        <f t="shared" si="50"/>
        <v>8.4053534378720651E-7</v>
      </c>
      <c r="O121" s="209">
        <f t="shared" si="51"/>
        <v>2.9447870689091622E-2</v>
      </c>
      <c r="P121" s="235">
        <f t="shared" si="52"/>
        <v>100.00000000000001</v>
      </c>
      <c r="Q121" s="270">
        <f>VLOOKUP(B:B,'پیوست 4'!$C$13:$J$170,8,0)</f>
        <v>576225.51812499994</v>
      </c>
      <c r="R121" s="1">
        <f t="shared" si="53"/>
        <v>0.98635377593312934</v>
      </c>
      <c r="S121" s="264">
        <f t="shared" si="54"/>
        <v>98.635377593312938</v>
      </c>
      <c r="T121" s="264">
        <f t="shared" si="55"/>
        <v>1.8944982097202399</v>
      </c>
      <c r="U121" s="264" t="str">
        <f>VLOOKUP(D121:D276,پیوست1!$E$5:G308,3,0)</f>
        <v>شاخصی و قابل معامله</v>
      </c>
    </row>
    <row r="122" spans="1:21" x14ac:dyDescent="0.55000000000000004">
      <c r="A122" s="343">
        <v>10771</v>
      </c>
      <c r="B122" s="220">
        <v>49</v>
      </c>
      <c r="C122" s="206">
        <v>117</v>
      </c>
      <c r="D122" s="91" t="s">
        <v>530</v>
      </c>
      <c r="E122" s="92">
        <v>352588.94536700001</v>
      </c>
      <c r="F122" s="388">
        <v>95.877194100527674</v>
      </c>
      <c r="G122" s="388">
        <v>1.0600863022156022</v>
      </c>
      <c r="H122" s="388">
        <v>1.9806907148960171</v>
      </c>
      <c r="I122" s="388">
        <v>1.3879435227995909E-2</v>
      </c>
      <c r="J122" s="388">
        <v>1.0681494471327038</v>
      </c>
      <c r="K122" s="209">
        <f t="shared" si="47"/>
        <v>0.5571335658801897</v>
      </c>
      <c r="L122" s="209">
        <f t="shared" si="48"/>
        <v>6.1600641031992025E-3</v>
      </c>
      <c r="M122" s="209">
        <f t="shared" si="49"/>
        <v>1.1509611761674686E-2</v>
      </c>
      <c r="N122" s="209">
        <f t="shared" si="50"/>
        <v>8.0652122890337337E-5</v>
      </c>
      <c r="O122" s="209">
        <f t="shared" si="51"/>
        <v>6.2069182974840639E-3</v>
      </c>
      <c r="P122" s="235">
        <f t="shared" si="52"/>
        <v>99.999999999999986</v>
      </c>
      <c r="Q122" s="270">
        <f>VLOOKUP(B:B,'پیوست 4'!$C$13:$J$170,8,0)</f>
        <v>364749.83109200001</v>
      </c>
      <c r="R122" s="1">
        <f t="shared" si="53"/>
        <v>1.034490263761225</v>
      </c>
      <c r="S122" s="264">
        <f t="shared" si="54"/>
        <v>103.4490263761225</v>
      </c>
      <c r="T122" s="286">
        <f t="shared" si="55"/>
        <v>7.5718322755948293</v>
      </c>
      <c r="U122" s="264" t="str">
        <f>VLOOKUP(D122:D278,پیوست1!$E$5:G298,3,0)</f>
        <v>در سهام</v>
      </c>
    </row>
    <row r="123" spans="1:21" x14ac:dyDescent="0.55000000000000004">
      <c r="A123" s="343">
        <v>11461</v>
      </c>
      <c r="B123" s="220">
        <v>237</v>
      </c>
      <c r="C123" s="210">
        <v>118</v>
      </c>
      <c r="D123" s="172" t="s">
        <v>578</v>
      </c>
      <c r="E123" s="173">
        <v>551240.91934599995</v>
      </c>
      <c r="F123" s="386">
        <v>95.737181857669682</v>
      </c>
      <c r="G123" s="386">
        <v>0</v>
      </c>
      <c r="H123" s="386">
        <v>3.3885980706503793</v>
      </c>
      <c r="I123" s="386">
        <v>8.9053805337442234E-3</v>
      </c>
      <c r="J123" s="386">
        <v>0.86531469114619775</v>
      </c>
      <c r="K123" s="209">
        <f t="shared" si="47"/>
        <v>0.86975594221120889</v>
      </c>
      <c r="L123" s="209">
        <f t="shared" si="48"/>
        <v>0</v>
      </c>
      <c r="M123" s="209">
        <f t="shared" si="49"/>
        <v>3.078483459117504E-2</v>
      </c>
      <c r="N123" s="209">
        <f t="shared" si="50"/>
        <v>8.0903860825892469E-5</v>
      </c>
      <c r="O123" s="209">
        <f t="shared" si="51"/>
        <v>7.8612361457009953E-3</v>
      </c>
      <c r="P123" s="235">
        <f t="shared" si="52"/>
        <v>100</v>
      </c>
      <c r="Q123" s="270">
        <f>VLOOKUP(B:B,'پیوست 4'!$C$13:$J$170,8,0)</f>
        <v>539656.68327399995</v>
      </c>
      <c r="R123" s="1">
        <f t="shared" si="53"/>
        <v>0.9789851666205337</v>
      </c>
      <c r="S123" s="264">
        <f t="shared" si="54"/>
        <v>97.898516662053368</v>
      </c>
      <c r="T123" s="286">
        <f t="shared" si="55"/>
        <v>2.1613348043836851</v>
      </c>
      <c r="U123" s="264" t="str">
        <f>VLOOKUP(D123:D279,پیوست1!$E$5:G297,3,0)</f>
        <v>در سهام</v>
      </c>
    </row>
    <row r="124" spans="1:21" x14ac:dyDescent="0.55000000000000004">
      <c r="A124" s="343">
        <v>11149</v>
      </c>
      <c r="B124" s="220">
        <v>133</v>
      </c>
      <c r="C124" s="206">
        <v>119</v>
      </c>
      <c r="D124" s="91" t="s">
        <v>551</v>
      </c>
      <c r="E124" s="92">
        <v>66783.643259999997</v>
      </c>
      <c r="F124" s="388">
        <v>95.452271539891129</v>
      </c>
      <c r="G124" s="388">
        <v>0</v>
      </c>
      <c r="H124" s="388">
        <v>3.1032211852199363</v>
      </c>
      <c r="I124" s="388">
        <v>0.13767554285156861</v>
      </c>
      <c r="J124" s="388">
        <v>1.3068317320373621</v>
      </c>
      <c r="K124" s="209">
        <f t="shared" si="47"/>
        <v>0.10505862014236121</v>
      </c>
      <c r="L124" s="209">
        <f t="shared" si="48"/>
        <v>0</v>
      </c>
      <c r="M124" s="209">
        <f t="shared" si="49"/>
        <v>3.4155304054707581E-3</v>
      </c>
      <c r="N124" s="209">
        <f t="shared" si="50"/>
        <v>1.5153125563168568E-4</v>
      </c>
      <c r="O124" s="209">
        <f t="shared" si="51"/>
        <v>1.438351715587195E-3</v>
      </c>
      <c r="P124" s="235">
        <f t="shared" si="52"/>
        <v>100</v>
      </c>
      <c r="Q124" s="270">
        <f>VLOOKUP(B:B,'پیوست 4'!$C$13:$J$170,8,0)</f>
        <v>65447.815797000003</v>
      </c>
      <c r="R124" s="1">
        <f t="shared" si="53"/>
        <v>0.97999768509484586</v>
      </c>
      <c r="S124" s="264">
        <f t="shared" si="54"/>
        <v>97.999768509484582</v>
      </c>
      <c r="T124" s="286">
        <f t="shared" si="55"/>
        <v>2.5474969695934533</v>
      </c>
      <c r="U124" s="264" t="str">
        <f>VLOOKUP(D124:D280,پیوست1!$E$5:G322,3,0)</f>
        <v>در سهام</v>
      </c>
    </row>
    <row r="125" spans="1:21" x14ac:dyDescent="0.55000000000000004">
      <c r="A125" s="343">
        <v>10855</v>
      </c>
      <c r="B125" s="220">
        <v>8</v>
      </c>
      <c r="C125" s="210">
        <v>120</v>
      </c>
      <c r="D125" s="172" t="s">
        <v>540</v>
      </c>
      <c r="E125" s="173">
        <v>880949.86153800006</v>
      </c>
      <c r="F125" s="386">
        <v>95.308160863558143</v>
      </c>
      <c r="G125" s="386">
        <v>0</v>
      </c>
      <c r="H125" s="386">
        <v>3.6713993105331264</v>
      </c>
      <c r="I125" s="386">
        <v>0.14168642660724542</v>
      </c>
      <c r="J125" s="386">
        <v>0.87875339930149021</v>
      </c>
      <c r="K125" s="209">
        <f t="shared" si="47"/>
        <v>1.3837466983692572</v>
      </c>
      <c r="L125" s="209">
        <f t="shared" si="48"/>
        <v>0</v>
      </c>
      <c r="M125" s="209">
        <f t="shared" si="49"/>
        <v>5.3303795061351043E-2</v>
      </c>
      <c r="N125" s="209">
        <f t="shared" si="50"/>
        <v>2.0570969290047269E-3</v>
      </c>
      <c r="O125" s="209">
        <f t="shared" si="51"/>
        <v>1.2758321049809866E-2</v>
      </c>
      <c r="P125" s="235">
        <f t="shared" si="52"/>
        <v>100.00000000000001</v>
      </c>
      <c r="Q125" s="270">
        <f>VLOOKUP(B:B,'پیوست 4'!$C$13:$J$170,8,0)</f>
        <v>843281.56174200005</v>
      </c>
      <c r="R125" s="1">
        <f t="shared" si="53"/>
        <v>0.95724126713609214</v>
      </c>
      <c r="S125" s="264">
        <f t="shared" si="54"/>
        <v>95.724126713609209</v>
      </c>
      <c r="T125" s="264">
        <f t="shared" si="55"/>
        <v>0.4159658500510659</v>
      </c>
      <c r="U125" s="264" t="str">
        <f>VLOOKUP(D125:D280,پیوست1!$E$5:G270,3,0)</f>
        <v>در سهام</v>
      </c>
    </row>
    <row r="126" spans="1:21" x14ac:dyDescent="0.55000000000000004">
      <c r="A126" s="343">
        <v>10719</v>
      </c>
      <c r="B126" s="220">
        <v>22</v>
      </c>
      <c r="C126" s="206">
        <v>121</v>
      </c>
      <c r="D126" s="91" t="s">
        <v>525</v>
      </c>
      <c r="E126" s="92">
        <v>5513631.0531500001</v>
      </c>
      <c r="F126" s="388">
        <v>95.190421945557603</v>
      </c>
      <c r="G126" s="388">
        <v>0</v>
      </c>
      <c r="H126" s="388">
        <v>0</v>
      </c>
      <c r="I126" s="388">
        <v>3.7286297855276516</v>
      </c>
      <c r="J126" s="388">
        <v>1.0809482689147514</v>
      </c>
      <c r="K126" s="209">
        <f t="shared" si="47"/>
        <v>8.6498040759799668</v>
      </c>
      <c r="L126" s="209">
        <f t="shared" si="48"/>
        <v>0</v>
      </c>
      <c r="M126" s="209">
        <f t="shared" si="49"/>
        <v>0</v>
      </c>
      <c r="N126" s="209">
        <f t="shared" si="50"/>
        <v>0.33881473006941054</v>
      </c>
      <c r="O126" s="209">
        <f t="shared" si="51"/>
        <v>9.8224070776047834E-2</v>
      </c>
      <c r="P126" s="235">
        <f t="shared" si="52"/>
        <v>100.00000000000001</v>
      </c>
      <c r="Q126" s="270">
        <f>VLOOKUP(B:B,'پیوست 4'!$C$13:$J$170,8,0)</f>
        <v>5273081.9609120004</v>
      </c>
      <c r="R126" s="1">
        <f t="shared" si="53"/>
        <v>0.95637192805989957</v>
      </c>
      <c r="S126" s="264">
        <f t="shared" si="54"/>
        <v>95.637192805989955</v>
      </c>
      <c r="T126" s="286">
        <f t="shared" si="55"/>
        <v>0.44677086043235192</v>
      </c>
      <c r="U126" s="264" t="str">
        <f>VLOOKUP(D126:D281,پیوست1!$E$5:G274,3,0)</f>
        <v>در سهام</v>
      </c>
    </row>
    <row r="127" spans="1:21" x14ac:dyDescent="0.55000000000000004">
      <c r="A127" s="343">
        <v>11378</v>
      </c>
      <c r="B127" s="220">
        <v>226</v>
      </c>
      <c r="C127" s="210">
        <v>122</v>
      </c>
      <c r="D127" s="172" t="s">
        <v>576</v>
      </c>
      <c r="E127" s="173">
        <v>592725.98760500003</v>
      </c>
      <c r="F127" s="386">
        <v>94.90299533986898</v>
      </c>
      <c r="G127" s="386">
        <v>0.26344983665274058</v>
      </c>
      <c r="H127" s="386">
        <v>2.6775396018994351</v>
      </c>
      <c r="I127" s="386">
        <v>4.9432683067612872E-3</v>
      </c>
      <c r="J127" s="386">
        <v>2.1510719532720772</v>
      </c>
      <c r="K127" s="209">
        <f t="shared" si="47"/>
        <v>0.92706290909015732</v>
      </c>
      <c r="L127" s="209">
        <f t="shared" si="48"/>
        <v>2.5735180548512454E-3</v>
      </c>
      <c r="M127" s="209">
        <f t="shared" si="49"/>
        <v>2.6155630216427889E-2</v>
      </c>
      <c r="N127" s="209">
        <f t="shared" si="50"/>
        <v>4.828847267114743E-5</v>
      </c>
      <c r="O127" s="209">
        <f t="shared" si="51"/>
        <v>2.1012814353446433E-2</v>
      </c>
      <c r="P127" s="235">
        <f t="shared" si="52"/>
        <v>100</v>
      </c>
      <c r="Q127" s="270">
        <f>VLOOKUP(B:B,'پیوست 4'!$C$13:$J$170,8,0)</f>
        <v>575952.92901700002</v>
      </c>
      <c r="R127" s="1">
        <f t="shared" si="53"/>
        <v>0.97170183366554563</v>
      </c>
      <c r="S127" s="264">
        <f t="shared" si="54"/>
        <v>97.170183366554568</v>
      </c>
      <c r="T127" s="264">
        <f t="shared" si="55"/>
        <v>2.2671880266855879</v>
      </c>
      <c r="U127" s="264" t="str">
        <f>VLOOKUP(D127:D283,پیوست1!$E$5:G326,3,0)</f>
        <v>در سهام و قابل معامله</v>
      </c>
    </row>
    <row r="128" spans="1:21" x14ac:dyDescent="0.55000000000000004">
      <c r="A128" s="343">
        <v>11308</v>
      </c>
      <c r="B128" s="220">
        <v>181</v>
      </c>
      <c r="C128" s="206">
        <v>123</v>
      </c>
      <c r="D128" s="91" t="s">
        <v>569</v>
      </c>
      <c r="E128" s="92">
        <v>499872.26543600002</v>
      </c>
      <c r="F128" s="388">
        <v>94.864604672884468</v>
      </c>
      <c r="G128" s="388">
        <v>2.6231890774057351</v>
      </c>
      <c r="H128" s="388">
        <v>0</v>
      </c>
      <c r="I128" s="388">
        <v>3.6217244273167096E-3</v>
      </c>
      <c r="J128" s="388">
        <v>2.5085845252824814</v>
      </c>
      <c r="K128" s="209">
        <f t="shared" si="47"/>
        <v>0.78151723382597826</v>
      </c>
      <c r="L128" s="209">
        <f t="shared" si="48"/>
        <v>2.1610457120922671E-2</v>
      </c>
      <c r="M128" s="209">
        <f t="shared" si="49"/>
        <v>0</v>
      </c>
      <c r="N128" s="209">
        <f t="shared" si="50"/>
        <v>2.9836629434935773E-5</v>
      </c>
      <c r="O128" s="209">
        <f t="shared" si="51"/>
        <v>2.0666317492996394E-2</v>
      </c>
      <c r="P128" s="235">
        <f t="shared" si="52"/>
        <v>100.00000000000001</v>
      </c>
      <c r="Q128" s="270">
        <f>VLOOKUP(B:B,'پیوست 4'!$C$13:$J$170,8,0)</f>
        <v>476474.60900300002</v>
      </c>
      <c r="R128" s="1">
        <f t="shared" si="53"/>
        <v>0.95319272932137566</v>
      </c>
      <c r="S128" s="264">
        <f t="shared" si="54"/>
        <v>95.319272932137565</v>
      </c>
      <c r="T128" s="286">
        <f t="shared" si="55"/>
        <v>0.45466825925309706</v>
      </c>
      <c r="U128" s="264" t="str">
        <f>VLOOKUP(D128:D283,پیوست1!$E$5:G282,3,0)</f>
        <v>شاخصی و قابل معامله</v>
      </c>
    </row>
    <row r="129" spans="1:21" x14ac:dyDescent="0.55000000000000004">
      <c r="A129" s="343">
        <v>10782</v>
      </c>
      <c r="B129" s="220">
        <v>45</v>
      </c>
      <c r="C129" s="210">
        <v>124</v>
      </c>
      <c r="D129" s="172" t="s">
        <v>528</v>
      </c>
      <c r="E129" s="173">
        <v>381254.09942400001</v>
      </c>
      <c r="F129" s="386">
        <v>94.694243450260188</v>
      </c>
      <c r="G129" s="386">
        <v>0.96258354391426892</v>
      </c>
      <c r="H129" s="386">
        <v>3.5467946369009913</v>
      </c>
      <c r="I129" s="386">
        <v>0</v>
      </c>
      <c r="J129" s="386">
        <v>0.79637836892455072</v>
      </c>
      <c r="K129" s="209">
        <f t="shared" si="47"/>
        <v>0.59499513898001599</v>
      </c>
      <c r="L129" s="209">
        <f t="shared" si="48"/>
        <v>6.048229634908954E-3</v>
      </c>
      <c r="M129" s="209">
        <f t="shared" si="49"/>
        <v>2.2285679583310323E-2</v>
      </c>
      <c r="N129" s="209">
        <f t="shared" si="50"/>
        <v>0</v>
      </c>
      <c r="O129" s="209">
        <f t="shared" si="51"/>
        <v>5.0039077459638282E-3</v>
      </c>
      <c r="P129" s="235">
        <f t="shared" si="52"/>
        <v>100</v>
      </c>
      <c r="Q129" s="270">
        <f>VLOOKUP(B:B,'پیوست 4'!$C$13:$J$170,8,0)</f>
        <v>364752.205556</v>
      </c>
      <c r="R129" s="1">
        <f t="shared" si="53"/>
        <v>0.95671680935908332</v>
      </c>
      <c r="S129" s="264">
        <f t="shared" si="54"/>
        <v>95.671680935908327</v>
      </c>
      <c r="T129" s="264">
        <f t="shared" si="55"/>
        <v>0.9774374856481387</v>
      </c>
      <c r="U129" s="264" t="str">
        <f>VLOOKUP(D129:D285,پیوست1!$E$5:G307,3,0)</f>
        <v>در سهام</v>
      </c>
    </row>
    <row r="130" spans="1:21" x14ac:dyDescent="0.55000000000000004">
      <c r="A130" s="343">
        <v>11186</v>
      </c>
      <c r="B130" s="220">
        <v>142</v>
      </c>
      <c r="C130" s="206">
        <v>125</v>
      </c>
      <c r="D130" s="91" t="s">
        <v>555</v>
      </c>
      <c r="E130" s="92">
        <v>464832</v>
      </c>
      <c r="F130" s="388">
        <v>94.376962096159673</v>
      </c>
      <c r="G130" s="388">
        <v>0</v>
      </c>
      <c r="H130" s="388">
        <v>0</v>
      </c>
      <c r="I130" s="388">
        <v>0.82075078166669746</v>
      </c>
      <c r="J130" s="388">
        <v>4.8022871221736327</v>
      </c>
      <c r="K130" s="209">
        <f t="shared" si="47"/>
        <v>0.72299838753535517</v>
      </c>
      <c r="L130" s="209">
        <f t="shared" si="48"/>
        <v>0</v>
      </c>
      <c r="M130" s="209">
        <f t="shared" si="49"/>
        <v>0</v>
      </c>
      <c r="N130" s="209">
        <f t="shared" si="50"/>
        <v>6.2875672042589613E-3</v>
      </c>
      <c r="O130" s="209">
        <f t="shared" si="51"/>
        <v>3.6789124895498411E-2</v>
      </c>
      <c r="P130" s="235">
        <f t="shared" si="52"/>
        <v>100.00000000000001</v>
      </c>
      <c r="Q130" s="270">
        <f>VLOOKUP(B:B,'پیوست 4'!$C$13:$J$170,8,0)</f>
        <v>473011.74635799997</v>
      </c>
      <c r="R130" s="1">
        <f t="shared" si="53"/>
        <v>1.0175972100845037</v>
      </c>
      <c r="S130" s="264">
        <f t="shared" si="54"/>
        <v>101.75972100845037</v>
      </c>
      <c r="T130" s="286">
        <f t="shared" si="55"/>
        <v>7.3827589122906971</v>
      </c>
      <c r="U130" s="264" t="str">
        <f>VLOOKUP(D130:D286,پیوست1!$E$5:G316,3,0)</f>
        <v>در سهام</v>
      </c>
    </row>
    <row r="131" spans="1:21" x14ac:dyDescent="0.55000000000000004">
      <c r="A131" s="343">
        <v>11285</v>
      </c>
      <c r="B131" s="220">
        <v>174</v>
      </c>
      <c r="C131" s="210">
        <v>126</v>
      </c>
      <c r="D131" s="172" t="s">
        <v>567</v>
      </c>
      <c r="E131" s="173">
        <v>1531723.393189</v>
      </c>
      <c r="F131" s="386">
        <v>94.279720874481939</v>
      </c>
      <c r="G131" s="386">
        <v>0.56809134447645326</v>
      </c>
      <c r="H131" s="386">
        <v>3.5681959555518517</v>
      </c>
      <c r="I131" s="386">
        <v>0</v>
      </c>
      <c r="J131" s="386">
        <v>1.5839918254897563</v>
      </c>
      <c r="K131" s="209">
        <f t="shared" si="47"/>
        <v>2.3799835214171696</v>
      </c>
      <c r="L131" s="209">
        <f t="shared" si="48"/>
        <v>1.4340815033953219E-2</v>
      </c>
      <c r="M131" s="209">
        <f t="shared" si="49"/>
        <v>9.0075018218465461E-2</v>
      </c>
      <c r="N131" s="209">
        <f t="shared" si="50"/>
        <v>0</v>
      </c>
      <c r="O131" s="209">
        <f t="shared" si="51"/>
        <v>3.9986058589885874E-2</v>
      </c>
      <c r="P131" s="235">
        <f t="shared" si="52"/>
        <v>100.00000000000001</v>
      </c>
      <c r="Q131" s="270">
        <f>VLOOKUP(B:B,'پیوست 4'!$C$13:$J$170,8,0)</f>
        <v>1467622.972911</v>
      </c>
      <c r="R131" s="1">
        <f t="shared" si="53"/>
        <v>0.95815143872383846</v>
      </c>
      <c r="S131" s="264">
        <f t="shared" si="54"/>
        <v>95.815143872383842</v>
      </c>
      <c r="T131" s="264">
        <f t="shared" si="55"/>
        <v>1.5354229979019038</v>
      </c>
      <c r="U131" s="264" t="str">
        <f>VLOOKUP(D131:D287,پیوست1!$E$5:G329,3,0)</f>
        <v>در سهام</v>
      </c>
    </row>
    <row r="132" spans="1:21" x14ac:dyDescent="0.55000000000000004">
      <c r="A132" s="343">
        <v>11454</v>
      </c>
      <c r="B132" s="220">
        <v>244</v>
      </c>
      <c r="C132" s="206">
        <v>127</v>
      </c>
      <c r="D132" s="91" t="s">
        <v>580</v>
      </c>
      <c r="E132" s="92">
        <v>885550.00258900004</v>
      </c>
      <c r="F132" s="388">
        <v>93.720247216498791</v>
      </c>
      <c r="G132" s="388">
        <v>1.5111102459535457</v>
      </c>
      <c r="H132" s="388">
        <v>3.0344702062648019</v>
      </c>
      <c r="I132" s="388">
        <v>0</v>
      </c>
      <c r="J132" s="388">
        <v>1.734172331282863</v>
      </c>
      <c r="K132" s="209">
        <f t="shared" si="47"/>
        <v>1.3677975800541642</v>
      </c>
      <c r="L132" s="209">
        <f t="shared" si="48"/>
        <v>2.2053857079950709E-2</v>
      </c>
      <c r="M132" s="209">
        <f t="shared" si="49"/>
        <v>4.4286492280451249E-2</v>
      </c>
      <c r="N132" s="209">
        <f t="shared" si="50"/>
        <v>0</v>
      </c>
      <c r="O132" s="209">
        <f t="shared" si="51"/>
        <v>2.5309330572359127E-2</v>
      </c>
      <c r="P132" s="235">
        <f t="shared" si="52"/>
        <v>100</v>
      </c>
      <c r="Q132" s="270">
        <f>VLOOKUP(B:B,'پیوست 4'!$C$13:$J$170,8,0)</f>
        <v>841543.66082400002</v>
      </c>
      <c r="R132" s="1">
        <f t="shared" si="53"/>
        <v>0.95030620333539295</v>
      </c>
      <c r="S132" s="264">
        <f t="shared" si="54"/>
        <v>95.030620333539289</v>
      </c>
      <c r="T132" s="264">
        <f t="shared" si="55"/>
        <v>1.3103731170404984</v>
      </c>
      <c r="U132" s="264" t="str">
        <f>VLOOKUP(D132:D288,پیوست1!$E$5:G319,3,0)</f>
        <v>در سهام</v>
      </c>
    </row>
    <row r="133" spans="1:21" x14ac:dyDescent="0.55000000000000004">
      <c r="A133" s="343">
        <v>11173</v>
      </c>
      <c r="B133" s="220">
        <v>140</v>
      </c>
      <c r="C133" s="210">
        <v>128</v>
      </c>
      <c r="D133" s="172" t="s">
        <v>552</v>
      </c>
      <c r="E133" s="173">
        <v>359824.67440199998</v>
      </c>
      <c r="F133" s="386">
        <v>93.694111847958411</v>
      </c>
      <c r="G133" s="386">
        <v>-2.7396651481571013E-10</v>
      </c>
      <c r="H133" s="386">
        <v>2.5316970248458412</v>
      </c>
      <c r="I133" s="386">
        <v>5.4793302963142025E-3</v>
      </c>
      <c r="J133" s="386">
        <v>3.7687117971733906</v>
      </c>
      <c r="K133" s="209">
        <f t="shared" si="47"/>
        <v>0.55562087836473606</v>
      </c>
      <c r="L133" s="209">
        <f t="shared" si="48"/>
        <v>-1.6246646945268764E-12</v>
      </c>
      <c r="M133" s="209">
        <f t="shared" si="49"/>
        <v>1.5013363134077102E-2</v>
      </c>
      <c r="N133" s="209">
        <f t="shared" si="50"/>
        <v>3.2493293890537525E-5</v>
      </c>
      <c r="O133" s="209">
        <f t="shared" si="51"/>
        <v>2.2349056069254473E-2</v>
      </c>
      <c r="P133" s="235">
        <f t="shared" si="52"/>
        <v>99.999999999999986</v>
      </c>
      <c r="Q133" s="270">
        <f>VLOOKUP(B:B,'پیوست 4'!$C$13:$J$170,8,0)</f>
        <v>341991.10760300001</v>
      </c>
      <c r="R133" s="1">
        <f t="shared" si="53"/>
        <v>0.95043817706876843</v>
      </c>
      <c r="S133" s="264">
        <f t="shared" si="54"/>
        <v>95.043817706876837</v>
      </c>
      <c r="T133" s="286">
        <f t="shared" si="55"/>
        <v>1.3497058589184263</v>
      </c>
      <c r="U133" s="264" t="str">
        <f>VLOOKUP(D119:D273,پیوست1!$E$5:G249,3,0)</f>
        <v>در سهام</v>
      </c>
    </row>
    <row r="134" spans="1:21" x14ac:dyDescent="0.55000000000000004">
      <c r="A134" s="343">
        <v>10596</v>
      </c>
      <c r="B134" s="220">
        <v>36</v>
      </c>
      <c r="C134" s="206">
        <v>129</v>
      </c>
      <c r="D134" s="91" t="s">
        <v>520</v>
      </c>
      <c r="E134" s="92">
        <v>1107623.714834</v>
      </c>
      <c r="F134" s="388">
        <v>93.560978931002296</v>
      </c>
      <c r="G134" s="388">
        <v>0</v>
      </c>
      <c r="H134" s="388">
        <v>8.6245821420298329E-5</v>
      </c>
      <c r="I134" s="388">
        <v>4.2994601357223399</v>
      </c>
      <c r="J134" s="388">
        <v>2.1394746874539425</v>
      </c>
      <c r="K134" s="209">
        <f t="shared" si="47"/>
        <v>1.7078995327256647</v>
      </c>
      <c r="L134" s="209">
        <f t="shared" si="48"/>
        <v>0</v>
      </c>
      <c r="M134" s="209">
        <f t="shared" si="49"/>
        <v>1.5743657215461187E-6</v>
      </c>
      <c r="N134" s="209">
        <f t="shared" si="50"/>
        <v>7.8484065052248198E-2</v>
      </c>
      <c r="O134" s="209">
        <f t="shared" si="51"/>
        <v>3.9054826710135958E-2</v>
      </c>
      <c r="P134" s="235">
        <f t="shared" si="52"/>
        <v>100</v>
      </c>
      <c r="Q134" s="270">
        <f>VLOOKUP(B:B,'پیوست 4'!$C$13:$J$170,8,0)</f>
        <v>1054737.557886</v>
      </c>
      <c r="R134" s="1">
        <f t="shared" si="53"/>
        <v>0.952252596039869</v>
      </c>
      <c r="S134" s="264">
        <f t="shared" si="54"/>
        <v>95.225259603986899</v>
      </c>
      <c r="T134" s="286">
        <f t="shared" si="55"/>
        <v>1.6642806729846029</v>
      </c>
      <c r="U134" s="264" t="str">
        <f>VLOOKUP(D134:D290,پیوست1!$E$5:G281,3,0)</f>
        <v>در سهام</v>
      </c>
    </row>
    <row r="135" spans="1:21" x14ac:dyDescent="0.55000000000000004">
      <c r="A135" s="343">
        <v>11182</v>
      </c>
      <c r="B135" s="220">
        <v>141</v>
      </c>
      <c r="C135" s="210">
        <v>130</v>
      </c>
      <c r="D135" s="172" t="s">
        <v>553</v>
      </c>
      <c r="E135" s="173">
        <v>958084.36996899999</v>
      </c>
      <c r="F135" s="386">
        <v>93.068529477204777</v>
      </c>
      <c r="G135" s="386">
        <v>0</v>
      </c>
      <c r="H135" s="386">
        <v>1.5227670149277163E-4</v>
      </c>
      <c r="I135" s="386">
        <v>5.1327324815373636</v>
      </c>
      <c r="J135" s="386">
        <v>1.7985857645563665</v>
      </c>
      <c r="K135" s="209">
        <f t="shared" si="47"/>
        <v>1.4695417331326761</v>
      </c>
      <c r="L135" s="209">
        <f t="shared" si="48"/>
        <v>0</v>
      </c>
      <c r="M135" s="209">
        <f t="shared" si="49"/>
        <v>2.4044321865236344E-6</v>
      </c>
      <c r="N135" s="209">
        <f t="shared" si="50"/>
        <v>8.1045275228854283E-2</v>
      </c>
      <c r="O135" s="209">
        <f t="shared" si="51"/>
        <v>2.8399469256482606E-2</v>
      </c>
      <c r="P135" s="235">
        <f t="shared" si="52"/>
        <v>100</v>
      </c>
      <c r="Q135" s="270">
        <f>VLOOKUP(B:B,'پیوست 4'!$C$13:$J$170,8,0)</f>
        <v>893119.24505100003</v>
      </c>
      <c r="R135" s="1">
        <f t="shared" si="53"/>
        <v>0.93219268891725893</v>
      </c>
      <c r="S135" s="264">
        <f t="shared" si="54"/>
        <v>93.219268891725889</v>
      </c>
      <c r="T135" s="264">
        <f t="shared" si="55"/>
        <v>0.15073941452111228</v>
      </c>
      <c r="U135" s="264" t="str">
        <f>VLOOKUP(D135:D290,پیوست1!$E$5:G334,3,0)</f>
        <v>در سهام</v>
      </c>
    </row>
    <row r="136" spans="1:21" x14ac:dyDescent="0.55000000000000004">
      <c r="A136" s="343">
        <v>10801</v>
      </c>
      <c r="B136" s="220">
        <v>46</v>
      </c>
      <c r="C136" s="206">
        <v>131</v>
      </c>
      <c r="D136" s="91" t="s">
        <v>534</v>
      </c>
      <c r="E136" s="92">
        <v>216035.954658</v>
      </c>
      <c r="F136" s="388">
        <v>93.021056907781173</v>
      </c>
      <c r="G136" s="388">
        <v>0</v>
      </c>
      <c r="H136" s="388">
        <v>5.2328637301145395</v>
      </c>
      <c r="I136" s="388">
        <v>0.22930851994402568</v>
      </c>
      <c r="J136" s="388">
        <v>1.5167708421602635</v>
      </c>
      <c r="K136" s="209">
        <f t="shared" si="47"/>
        <v>0.33119412393930503</v>
      </c>
      <c r="L136" s="209">
        <f t="shared" si="48"/>
        <v>0</v>
      </c>
      <c r="M136" s="209">
        <f t="shared" si="49"/>
        <v>1.8631197885734582E-2</v>
      </c>
      <c r="N136" s="209">
        <f t="shared" si="50"/>
        <v>8.1643486861228529E-4</v>
      </c>
      <c r="O136" s="209">
        <f t="shared" si="51"/>
        <v>5.4003427501792805E-3</v>
      </c>
      <c r="P136" s="235">
        <f t="shared" si="52"/>
        <v>100.00000000000001</v>
      </c>
      <c r="Q136" s="270">
        <f>VLOOKUP(B:B,'پیوست 4'!$C$13:$J$170,8,0)</f>
        <v>204361.336477</v>
      </c>
      <c r="R136" s="1">
        <f t="shared" si="53"/>
        <v>0.9459598371045147</v>
      </c>
      <c r="S136" s="264">
        <f t="shared" si="54"/>
        <v>94.595983710451463</v>
      </c>
      <c r="T136" s="264">
        <f t="shared" si="55"/>
        <v>1.5749268026702907</v>
      </c>
      <c r="U136" s="264" t="str">
        <f>VLOOKUP(D136:D292,پیوست1!$E$5:G311,3,0)</f>
        <v>در سهام</v>
      </c>
    </row>
    <row r="137" spans="1:21" x14ac:dyDescent="0.55000000000000004">
      <c r="A137" s="343">
        <v>10781</v>
      </c>
      <c r="B137" s="220">
        <v>51</v>
      </c>
      <c r="C137" s="210">
        <v>132</v>
      </c>
      <c r="D137" s="172" t="s">
        <v>531</v>
      </c>
      <c r="E137" s="173">
        <v>957779.8848</v>
      </c>
      <c r="F137" s="386">
        <v>92.586932281761733</v>
      </c>
      <c r="G137" s="386">
        <v>0</v>
      </c>
      <c r="H137" s="386">
        <v>6.147235160534283</v>
      </c>
      <c r="I137" s="386">
        <v>3.7895291984576494E-3</v>
      </c>
      <c r="J137" s="386">
        <v>1.2620430285055242</v>
      </c>
      <c r="K137" s="209">
        <f t="shared" ref="K137:K170" si="56">E137/$E$171*F137</f>
        <v>1.4614727541765653</v>
      </c>
      <c r="L137" s="209">
        <f t="shared" ref="L137:L170" si="57">E137/$E$171*G137</f>
        <v>0</v>
      </c>
      <c r="M137" s="209">
        <f t="shared" ref="M137:M170" si="58">E137/$E$171*H137</f>
        <v>9.7033312144923264E-2</v>
      </c>
      <c r="N137" s="209">
        <f t="shared" ref="N137:N170" si="59">E137/$E$171*I137</f>
        <v>5.9817228395128229E-5</v>
      </c>
      <c r="O137" s="209">
        <f t="shared" ref="O137:O170" si="60">E137/$E$171*J137</f>
        <v>1.9921186017334218E-2</v>
      </c>
      <c r="P137" s="235">
        <f t="shared" ref="P137:P170" si="61">SUM(F137:J137)</f>
        <v>100</v>
      </c>
      <c r="Q137" s="270">
        <f>VLOOKUP(B:B,'پیوست 4'!$C$13:$J$170,8,0)</f>
        <v>902401.01944900001</v>
      </c>
      <c r="R137" s="1">
        <f t="shared" ref="R137:R168" si="62">Q137/E137</f>
        <v>0.94217996615938115</v>
      </c>
      <c r="S137" s="264">
        <f t="shared" ref="S137:S168" si="63">R137*100</f>
        <v>94.217996615938119</v>
      </c>
      <c r="T137" s="286">
        <f t="shared" ref="T137:T168" si="64">S137-F137</f>
        <v>1.6310643341763864</v>
      </c>
      <c r="U137" s="264" t="str">
        <f>VLOOKUP(D137:D293,پیوست1!$E$5:G296,3,0)</f>
        <v>در سهام</v>
      </c>
    </row>
    <row r="138" spans="1:21" x14ac:dyDescent="0.55000000000000004">
      <c r="A138" s="343">
        <v>11314</v>
      </c>
      <c r="B138" s="220">
        <v>182</v>
      </c>
      <c r="C138" s="206">
        <v>133</v>
      </c>
      <c r="D138" s="91" t="s">
        <v>570</v>
      </c>
      <c r="E138" s="92">
        <v>19454.714018999999</v>
      </c>
      <c r="F138" s="388">
        <v>92</v>
      </c>
      <c r="G138" s="388">
        <v>3</v>
      </c>
      <c r="H138" s="388">
        <v>0</v>
      </c>
      <c r="I138" s="388">
        <v>0</v>
      </c>
      <c r="J138" s="388">
        <v>5</v>
      </c>
      <c r="K138" s="209">
        <f t="shared" si="56"/>
        <v>2.9497689195393313E-2</v>
      </c>
      <c r="L138" s="209">
        <f t="shared" si="57"/>
        <v>9.6188116941499932E-4</v>
      </c>
      <c r="M138" s="209">
        <f t="shared" si="58"/>
        <v>0</v>
      </c>
      <c r="N138" s="209">
        <f t="shared" si="59"/>
        <v>0</v>
      </c>
      <c r="O138" s="209">
        <f t="shared" si="60"/>
        <v>1.6031352823583324E-3</v>
      </c>
      <c r="P138" s="235">
        <f t="shared" si="61"/>
        <v>100</v>
      </c>
      <c r="Q138" s="270">
        <f>VLOOKUP(B:B,'پیوست 4'!$C$13:$J$170,8,0)</f>
        <v>0</v>
      </c>
      <c r="R138" s="1">
        <f t="shared" si="62"/>
        <v>0</v>
      </c>
      <c r="S138" s="264">
        <f t="shared" si="63"/>
        <v>0</v>
      </c>
      <c r="T138" s="286">
        <f t="shared" si="64"/>
        <v>-92</v>
      </c>
      <c r="U138" s="264" t="str">
        <f>VLOOKUP(D138:D294,پیوست1!$E$5:G305,3,0)</f>
        <v>در سهام</v>
      </c>
    </row>
    <row r="139" spans="1:21" x14ac:dyDescent="0.55000000000000004">
      <c r="A139" s="343">
        <v>11341</v>
      </c>
      <c r="B139" s="220">
        <v>211</v>
      </c>
      <c r="C139" s="210">
        <v>134</v>
      </c>
      <c r="D139" s="172" t="s">
        <v>575</v>
      </c>
      <c r="E139" s="173">
        <v>617889.64195099997</v>
      </c>
      <c r="F139" s="386">
        <v>91.997249514477957</v>
      </c>
      <c r="G139" s="386">
        <v>3.9450908019358391</v>
      </c>
      <c r="H139" s="386">
        <v>2.8997261116381874</v>
      </c>
      <c r="I139" s="386">
        <v>0</v>
      </c>
      <c r="J139" s="386">
        <v>1.1579335719480197</v>
      </c>
      <c r="K139" s="209">
        <f t="shared" si="56"/>
        <v>0.93683061560086545</v>
      </c>
      <c r="L139" s="209">
        <f t="shared" si="57"/>
        <v>4.0173829805609886E-2</v>
      </c>
      <c r="M139" s="209">
        <f t="shared" si="58"/>
        <v>2.9528624090140791E-2</v>
      </c>
      <c r="N139" s="209">
        <f t="shared" si="59"/>
        <v>0</v>
      </c>
      <c r="O139" s="209">
        <f t="shared" si="60"/>
        <v>1.1791522320047787E-2</v>
      </c>
      <c r="P139" s="235">
        <f t="shared" si="61"/>
        <v>100</v>
      </c>
      <c r="Q139" s="270">
        <f>VLOOKUP(B:B,'پیوست 4'!$C$13:$J$170,8,0)</f>
        <v>567677.68592399999</v>
      </c>
      <c r="R139" s="1">
        <f t="shared" si="62"/>
        <v>0.91873636873333131</v>
      </c>
      <c r="S139" s="264">
        <f t="shared" si="63"/>
        <v>91.873636873333126</v>
      </c>
      <c r="T139" s="264">
        <f t="shared" si="64"/>
        <v>-0.12361264114483106</v>
      </c>
      <c r="U139" s="264" t="str">
        <f>VLOOKUP(D139:D294,پیوست1!$E$5:G291,3,0)</f>
        <v>در سهام و قابل معامله</v>
      </c>
    </row>
    <row r="140" spans="1:21" x14ac:dyDescent="0.55000000000000004">
      <c r="A140" s="343">
        <v>10869</v>
      </c>
      <c r="B140" s="220">
        <v>12</v>
      </c>
      <c r="C140" s="206">
        <v>135</v>
      </c>
      <c r="D140" s="91" t="s">
        <v>543</v>
      </c>
      <c r="E140" s="92">
        <v>503396.29881499999</v>
      </c>
      <c r="F140" s="388">
        <v>91.899582917835858</v>
      </c>
      <c r="G140" s="388">
        <v>0</v>
      </c>
      <c r="H140" s="388">
        <v>4.1213590318588897</v>
      </c>
      <c r="I140" s="388">
        <v>1.9569612584721747E-9</v>
      </c>
      <c r="J140" s="388">
        <v>3.979058048348286</v>
      </c>
      <c r="K140" s="209">
        <f t="shared" si="56"/>
        <v>0.76242806677211195</v>
      </c>
      <c r="L140" s="209">
        <f t="shared" si="57"/>
        <v>0</v>
      </c>
      <c r="M140" s="209">
        <f t="shared" si="58"/>
        <v>3.4192100762234369E-2</v>
      </c>
      <c r="N140" s="209">
        <f t="shared" si="59"/>
        <v>1.623557084452539E-11</v>
      </c>
      <c r="O140" s="209">
        <f t="shared" si="60"/>
        <v>3.301152670179755E-2</v>
      </c>
      <c r="P140" s="235">
        <f t="shared" si="61"/>
        <v>100</v>
      </c>
      <c r="Q140" s="270">
        <f>VLOOKUP(B:B,'پیوست 4'!$C$13:$J$170,8,0)</f>
        <v>468936.65391400002</v>
      </c>
      <c r="R140" s="1">
        <f t="shared" si="62"/>
        <v>0.93154569276310073</v>
      </c>
      <c r="S140" s="264">
        <f t="shared" si="63"/>
        <v>93.15456927631007</v>
      </c>
      <c r="T140" s="264">
        <f t="shared" si="64"/>
        <v>1.2549863584742127</v>
      </c>
      <c r="U140" s="264" t="str">
        <f>VLOOKUP(D140:D296,پیوست1!$E$5:G318,3,0)</f>
        <v>در سهام</v>
      </c>
    </row>
    <row r="141" spans="1:21" x14ac:dyDescent="0.55000000000000004">
      <c r="A141" s="343">
        <v>11234</v>
      </c>
      <c r="B141" s="220">
        <v>156</v>
      </c>
      <c r="C141" s="210">
        <v>136</v>
      </c>
      <c r="D141" s="172" t="s">
        <v>561</v>
      </c>
      <c r="E141" s="173">
        <v>654607.07990999997</v>
      </c>
      <c r="F141" s="386">
        <v>91.788248072854728</v>
      </c>
      <c r="G141" s="386">
        <v>0</v>
      </c>
      <c r="H141" s="386">
        <v>0</v>
      </c>
      <c r="I141" s="386">
        <v>7.0928889381032967</v>
      </c>
      <c r="J141" s="386">
        <v>1.1188629890419741</v>
      </c>
      <c r="K141" s="209">
        <f t="shared" si="56"/>
        <v>0.99024599750229547</v>
      </c>
      <c r="L141" s="209">
        <f t="shared" si="57"/>
        <v>0</v>
      </c>
      <c r="M141" s="209">
        <f t="shared" si="58"/>
        <v>0</v>
      </c>
      <c r="N141" s="209">
        <f t="shared" si="59"/>
        <v>7.6520742351572052E-2</v>
      </c>
      <c r="O141" s="209">
        <f t="shared" si="60"/>
        <v>1.2070712971587181E-2</v>
      </c>
      <c r="P141" s="235">
        <f t="shared" si="61"/>
        <v>100</v>
      </c>
      <c r="Q141" s="270">
        <f>VLOOKUP(B:B,'پیوست 4'!$C$13:$J$170,8,0)</f>
        <v>618125.29938500002</v>
      </c>
      <c r="R141" s="1">
        <f t="shared" si="62"/>
        <v>0.94426919346791094</v>
      </c>
      <c r="S141" s="264">
        <f t="shared" si="63"/>
        <v>94.426919346791095</v>
      </c>
      <c r="T141" s="264">
        <f t="shared" si="64"/>
        <v>2.6386712739363674</v>
      </c>
      <c r="U141" s="264" t="str">
        <f>VLOOKUP(D141:D296,پیوست1!$E$5:G287,3,0)</f>
        <v>در سهام</v>
      </c>
    </row>
    <row r="142" spans="1:21" x14ac:dyDescent="0.55000000000000004">
      <c r="A142" s="343">
        <v>11095</v>
      </c>
      <c r="B142" s="220">
        <v>122</v>
      </c>
      <c r="C142" s="206">
        <v>137</v>
      </c>
      <c r="D142" s="91" t="s">
        <v>547</v>
      </c>
      <c r="E142" s="92">
        <v>378570.57652399997</v>
      </c>
      <c r="F142" s="388">
        <v>91.43096910374905</v>
      </c>
      <c r="G142" s="388">
        <v>0</v>
      </c>
      <c r="H142" s="388">
        <v>7.8022166532219268</v>
      </c>
      <c r="I142" s="388">
        <v>2.7421875878788034E-2</v>
      </c>
      <c r="J142" s="388">
        <v>0.73939236715023549</v>
      </c>
      <c r="K142" s="209">
        <f t="shared" si="56"/>
        <v>0.57044725720917078</v>
      </c>
      <c r="L142" s="209">
        <f t="shared" si="57"/>
        <v>0</v>
      </c>
      <c r="M142" s="209">
        <f t="shared" si="58"/>
        <v>4.8678835340045246E-2</v>
      </c>
      <c r="N142" s="209">
        <f t="shared" si="59"/>
        <v>1.7108791513338053E-4</v>
      </c>
      <c r="O142" s="209">
        <f t="shared" si="60"/>
        <v>4.6131453267616428E-3</v>
      </c>
      <c r="P142" s="235">
        <f t="shared" si="61"/>
        <v>100</v>
      </c>
      <c r="Q142" s="270">
        <f>VLOOKUP(B:B,'پیوست 4'!$C$13:$J$170,8,0)</f>
        <v>352180.88381999999</v>
      </c>
      <c r="R142" s="1">
        <f t="shared" si="62"/>
        <v>0.93029122087007476</v>
      </c>
      <c r="S142" s="264">
        <f t="shared" si="63"/>
        <v>93.02912208700748</v>
      </c>
      <c r="T142" s="286">
        <f t="shared" si="64"/>
        <v>1.59815298325843</v>
      </c>
      <c r="U142" s="264" t="str">
        <f>VLOOKUP(D142:D297,پیوست1!$E$5:G276,3,0)</f>
        <v>در سهام</v>
      </c>
    </row>
    <row r="143" spans="1:21" x14ac:dyDescent="0.55000000000000004">
      <c r="A143" s="343">
        <v>10830</v>
      </c>
      <c r="B143" s="220">
        <v>38</v>
      </c>
      <c r="C143" s="210">
        <v>138</v>
      </c>
      <c r="D143" s="172" t="s">
        <v>536</v>
      </c>
      <c r="E143" s="173">
        <v>332764.29272299999</v>
      </c>
      <c r="F143" s="386">
        <v>91.199007287617903</v>
      </c>
      <c r="G143" s="386">
        <v>3.8460921053340651</v>
      </c>
      <c r="H143" s="386">
        <v>3.4452049990812164</v>
      </c>
      <c r="I143" s="386">
        <v>0</v>
      </c>
      <c r="J143" s="386">
        <v>1.5096956079668096</v>
      </c>
      <c r="K143" s="209">
        <f t="shared" si="56"/>
        <v>0.50015215686692605</v>
      </c>
      <c r="L143" s="209">
        <f t="shared" si="57"/>
        <v>2.1092677642038992E-2</v>
      </c>
      <c r="M143" s="209">
        <f t="shared" si="58"/>
        <v>1.8894138898956366E-2</v>
      </c>
      <c r="N143" s="209">
        <f t="shared" si="59"/>
        <v>0</v>
      </c>
      <c r="O143" s="209">
        <f t="shared" si="60"/>
        <v>8.2794488338651245E-3</v>
      </c>
      <c r="P143" s="235">
        <f t="shared" si="61"/>
        <v>99.999999999999986</v>
      </c>
      <c r="Q143" s="270">
        <f>VLOOKUP(B:B,'پیوست 4'!$C$13:$J$170,8,0)</f>
        <v>314246.84084800002</v>
      </c>
      <c r="R143" s="1">
        <f t="shared" si="62"/>
        <v>0.94435264756482062</v>
      </c>
      <c r="S143" s="264">
        <f t="shared" si="63"/>
        <v>94.435264756482056</v>
      </c>
      <c r="T143" s="264">
        <f t="shared" si="64"/>
        <v>3.236257468864153</v>
      </c>
      <c r="U143" s="264" t="str">
        <f>VLOOKUP(D143:D298,پیوست1!$E$5:G284,3,0)</f>
        <v>در سهام</v>
      </c>
    </row>
    <row r="144" spans="1:21" x14ac:dyDescent="0.55000000000000004">
      <c r="A144" s="343">
        <v>10591</v>
      </c>
      <c r="B144" s="220">
        <v>44</v>
      </c>
      <c r="C144" s="206">
        <v>139</v>
      </c>
      <c r="D144" s="91" t="s">
        <v>519</v>
      </c>
      <c r="E144" s="92">
        <v>395090.470027</v>
      </c>
      <c r="F144" s="388">
        <v>91.051301640757757</v>
      </c>
      <c r="G144" s="388">
        <v>1.0029967279623955</v>
      </c>
      <c r="H144" s="388">
        <v>5.1909723054036689</v>
      </c>
      <c r="I144" s="388">
        <v>1.6461475400216852E-2</v>
      </c>
      <c r="J144" s="388">
        <v>2.7382678504759634</v>
      </c>
      <c r="K144" s="209">
        <f t="shared" si="56"/>
        <v>0.59286802702315922</v>
      </c>
      <c r="L144" s="209">
        <f t="shared" si="57"/>
        <v>6.5308752373899716E-3</v>
      </c>
      <c r="M144" s="209">
        <f t="shared" si="58"/>
        <v>3.3800302176667719E-2</v>
      </c>
      <c r="N144" s="209">
        <f t="shared" si="59"/>
        <v>1.0718663288222723E-4</v>
      </c>
      <c r="O144" s="209">
        <f t="shared" si="60"/>
        <v>1.7829854474545225E-2</v>
      </c>
      <c r="P144" s="235">
        <f t="shared" si="61"/>
        <v>100</v>
      </c>
      <c r="Q144" s="270">
        <f>VLOOKUP(B:B,'پیوست 4'!$C$13:$J$170,8,0)</f>
        <v>359312.19173100003</v>
      </c>
      <c r="R144" s="1">
        <f t="shared" si="62"/>
        <v>0.90944282130228316</v>
      </c>
      <c r="S144" s="264">
        <f t="shared" si="63"/>
        <v>90.944282130228316</v>
      </c>
      <c r="T144" s="264">
        <f t="shared" si="64"/>
        <v>-0.10701951052944025</v>
      </c>
      <c r="U144" s="264" t="str">
        <f>VLOOKUP(D144:D299,پیوست1!$E$5:G292,3,0)</f>
        <v>در سهام</v>
      </c>
    </row>
    <row r="145" spans="1:22" x14ac:dyDescent="0.55000000000000004">
      <c r="A145" s="343">
        <v>11055</v>
      </c>
      <c r="B145" s="220">
        <v>116</v>
      </c>
      <c r="C145" s="210">
        <v>140</v>
      </c>
      <c r="D145" s="172" t="s">
        <v>545</v>
      </c>
      <c r="E145" s="173">
        <v>820000.51937999995</v>
      </c>
      <c r="F145" s="386">
        <v>90.54902596992433</v>
      </c>
      <c r="G145" s="386">
        <v>3.2803222011772042E-2</v>
      </c>
      <c r="H145" s="386">
        <v>7.1873977769573818</v>
      </c>
      <c r="I145" s="386">
        <v>0</v>
      </c>
      <c r="J145" s="386">
        <v>2.2307730311065121</v>
      </c>
      <c r="K145" s="209">
        <f t="shared" si="56"/>
        <v>1.2236951177686688</v>
      </c>
      <c r="L145" s="209">
        <f t="shared" si="57"/>
        <v>4.4330838673206684E-4</v>
      </c>
      <c r="M145" s="209">
        <f t="shared" si="58"/>
        <v>9.7131730296529467E-2</v>
      </c>
      <c r="N145" s="209">
        <f t="shared" si="59"/>
        <v>0</v>
      </c>
      <c r="O145" s="209">
        <f t="shared" si="60"/>
        <v>3.0147050592479553E-2</v>
      </c>
      <c r="P145" s="235">
        <f t="shared" si="61"/>
        <v>100</v>
      </c>
      <c r="Q145" s="270">
        <f>VLOOKUP(B:B,'پیوست 4'!$C$13:$J$170,8,0)</f>
        <v>770023.42374600004</v>
      </c>
      <c r="R145" s="1">
        <f t="shared" si="62"/>
        <v>0.93905236100120104</v>
      </c>
      <c r="S145" s="264">
        <f t="shared" si="63"/>
        <v>93.905236100120106</v>
      </c>
      <c r="T145" s="286">
        <f t="shared" si="64"/>
        <v>3.3562101301957767</v>
      </c>
      <c r="U145" s="264" t="str">
        <f>VLOOKUP(D145:D301,پیوست1!$E$5:G283,3,0)</f>
        <v>در سهام</v>
      </c>
    </row>
    <row r="146" spans="1:22" x14ac:dyDescent="0.55000000000000004">
      <c r="A146" s="343">
        <v>11099</v>
      </c>
      <c r="B146" s="220">
        <v>124</v>
      </c>
      <c r="C146" s="206">
        <v>141</v>
      </c>
      <c r="D146" s="91" t="s">
        <v>548</v>
      </c>
      <c r="E146" s="92">
        <v>2137846.6670960002</v>
      </c>
      <c r="F146" s="388">
        <v>89.750965210662912</v>
      </c>
      <c r="G146" s="388">
        <v>0</v>
      </c>
      <c r="H146" s="388">
        <v>8.8195188236410917</v>
      </c>
      <c r="I146" s="388">
        <v>4.0987151264956316E-5</v>
      </c>
      <c r="J146" s="388">
        <v>1.4294749785447272</v>
      </c>
      <c r="K146" s="209">
        <f t="shared" si="56"/>
        <v>3.1622121116389779</v>
      </c>
      <c r="L146" s="209">
        <f t="shared" si="57"/>
        <v>0</v>
      </c>
      <c r="M146" s="209">
        <f t="shared" si="58"/>
        <v>0.310739713801233</v>
      </c>
      <c r="N146" s="209">
        <f t="shared" si="59"/>
        <v>1.4441077691744458E-6</v>
      </c>
      <c r="O146" s="209">
        <f t="shared" si="60"/>
        <v>5.0364952397213524E-2</v>
      </c>
      <c r="P146" s="235">
        <f t="shared" si="61"/>
        <v>100</v>
      </c>
      <c r="Q146" s="270">
        <f>VLOOKUP(B:B,'پیوست 4'!$C$13:$J$170,8,0)</f>
        <v>2161504.0536989998</v>
      </c>
      <c r="R146" s="1">
        <f t="shared" si="62"/>
        <v>1.0110659884860382</v>
      </c>
      <c r="S146" s="264">
        <f t="shared" si="63"/>
        <v>101.10659884860382</v>
      </c>
      <c r="T146" s="264">
        <f t="shared" si="64"/>
        <v>11.355633637940912</v>
      </c>
      <c r="U146" s="264" t="str">
        <f>VLOOKUP(D146:D302,پیوست1!$E$5:G320,3,0)</f>
        <v>در سهام</v>
      </c>
    </row>
    <row r="147" spans="1:22" x14ac:dyDescent="0.55000000000000004">
      <c r="A147" s="343">
        <v>11233</v>
      </c>
      <c r="B147" s="220">
        <v>264</v>
      </c>
      <c r="C147" s="210">
        <v>142</v>
      </c>
      <c r="D147" s="172" t="s">
        <v>582</v>
      </c>
      <c r="E147" s="173">
        <v>623232.47843999998</v>
      </c>
      <c r="F147" s="386">
        <v>89.699835426220133</v>
      </c>
      <c r="G147" s="386">
        <v>2.5032342438882627E-2</v>
      </c>
      <c r="H147" s="386">
        <v>8.3316453086920603</v>
      </c>
      <c r="I147" s="386">
        <v>0</v>
      </c>
      <c r="J147" s="386">
        <v>1.9434869226489144</v>
      </c>
      <c r="K147" s="209">
        <f t="shared" si="56"/>
        <v>0.92133387791603272</v>
      </c>
      <c r="L147" s="209">
        <f t="shared" si="57"/>
        <v>2.5711468725611765E-4</v>
      </c>
      <c r="M147" s="209">
        <f t="shared" si="58"/>
        <v>8.5576824586172454E-2</v>
      </c>
      <c r="N147" s="209">
        <f t="shared" si="59"/>
        <v>0</v>
      </c>
      <c r="O147" s="209">
        <f t="shared" si="60"/>
        <v>1.996213632516667E-2</v>
      </c>
      <c r="P147" s="235">
        <f t="shared" si="61"/>
        <v>99.999999999999986</v>
      </c>
      <c r="Q147" s="270">
        <f>VLOOKUP(B:B,'پیوست 4'!$C$13:$J$170,8,0)</f>
        <v>560474.05719099997</v>
      </c>
      <c r="R147" s="1">
        <f t="shared" si="62"/>
        <v>0.89930174787089201</v>
      </c>
      <c r="S147" s="264">
        <f t="shared" si="63"/>
        <v>89.9301747870892</v>
      </c>
      <c r="T147" s="286">
        <f t="shared" si="64"/>
        <v>0.23033936086906692</v>
      </c>
      <c r="U147" s="264" t="str">
        <f>VLOOKUP(D147:D304,پیوست1!$E$5:G310,3,0)</f>
        <v>در سهام و قابل معامله</v>
      </c>
    </row>
    <row r="148" spans="1:22" x14ac:dyDescent="0.55000000000000004">
      <c r="A148" s="343">
        <v>11649</v>
      </c>
      <c r="B148" s="220">
        <v>275</v>
      </c>
      <c r="C148" s="206">
        <v>143</v>
      </c>
      <c r="D148" s="91" t="s">
        <v>583</v>
      </c>
      <c r="E148" s="92">
        <v>269062.18197500001</v>
      </c>
      <c r="F148" s="388">
        <v>89.070761111333013</v>
      </c>
      <c r="G148" s="388">
        <v>0</v>
      </c>
      <c r="H148" s="388">
        <v>2.8072359103217332E-2</v>
      </c>
      <c r="I148" s="388">
        <v>0</v>
      </c>
      <c r="J148" s="388">
        <v>10.901166529563767</v>
      </c>
      <c r="K148" s="209">
        <f t="shared" si="56"/>
        <v>0.39496911789527822</v>
      </c>
      <c r="L148" s="209">
        <f t="shared" si="57"/>
        <v>0</v>
      </c>
      <c r="M148" s="209">
        <f t="shared" si="58"/>
        <v>1.2448209461664157E-4</v>
      </c>
      <c r="N148" s="209">
        <f t="shared" si="59"/>
        <v>0</v>
      </c>
      <c r="O148" s="209">
        <f t="shared" si="60"/>
        <v>4.8339366078050748E-2</v>
      </c>
      <c r="P148" s="235">
        <f t="shared" si="61"/>
        <v>100</v>
      </c>
      <c r="Q148" s="270">
        <f>VLOOKUP(B:B,'پیوست 4'!$C$13:$J$170,8,0)</f>
        <v>267963.34245499998</v>
      </c>
      <c r="R148" s="1">
        <f t="shared" si="62"/>
        <v>0.99591603876868084</v>
      </c>
      <c r="S148" s="264">
        <f t="shared" si="63"/>
        <v>99.591603876868078</v>
      </c>
      <c r="T148" s="264">
        <f t="shared" si="64"/>
        <v>10.520842765535065</v>
      </c>
      <c r="U148" s="264" t="str">
        <f>VLOOKUP(D148:D303,پیوست1!$E$5:G332,3,0)</f>
        <v>در سهام و قابل معامله</v>
      </c>
    </row>
    <row r="149" spans="1:22" x14ac:dyDescent="0.55000000000000004">
      <c r="A149" s="343">
        <v>11477</v>
      </c>
      <c r="B149" s="220">
        <v>245</v>
      </c>
      <c r="C149" s="210">
        <v>144</v>
      </c>
      <c r="D149" s="172" t="s">
        <v>581</v>
      </c>
      <c r="E149" s="173">
        <v>2860311.061282</v>
      </c>
      <c r="F149" s="386">
        <v>88.692316831326266</v>
      </c>
      <c r="G149" s="386">
        <v>3.438421940368146</v>
      </c>
      <c r="H149" s="386">
        <v>4.8169253124025015</v>
      </c>
      <c r="I149" s="386">
        <v>1.7344203970637876E-3</v>
      </c>
      <c r="J149" s="386">
        <v>3.0506014955060201</v>
      </c>
      <c r="K149" s="209">
        <f t="shared" si="56"/>
        <v>4.1809462294811803</v>
      </c>
      <c r="L149" s="209">
        <f t="shared" si="57"/>
        <v>0.16208683864113457</v>
      </c>
      <c r="M149" s="209">
        <f t="shared" si="58"/>
        <v>0.22706933860891615</v>
      </c>
      <c r="N149" s="209">
        <f t="shared" si="59"/>
        <v>8.1760390059828136E-5</v>
      </c>
      <c r="O149" s="209">
        <f t="shared" si="60"/>
        <v>0.14380502478632592</v>
      </c>
      <c r="P149" s="235">
        <f t="shared" si="61"/>
        <v>100</v>
      </c>
      <c r="Q149" s="270">
        <f>VLOOKUP(B:B,'پیوست 4'!$C$13:$J$170,8,0)</f>
        <v>2540756.3116210001</v>
      </c>
      <c r="R149" s="1">
        <f t="shared" si="62"/>
        <v>0.88827972104622266</v>
      </c>
      <c r="S149" s="264">
        <f t="shared" si="63"/>
        <v>88.827972104622262</v>
      </c>
      <c r="T149" s="264">
        <f t="shared" si="64"/>
        <v>0.13565527329599547</v>
      </c>
      <c r="U149" s="264" t="str">
        <f>VLOOKUP(D149:D305,پیوست1!$E$5:G286,3,0)</f>
        <v>در سهام</v>
      </c>
    </row>
    <row r="150" spans="1:22" x14ac:dyDescent="0.55000000000000004">
      <c r="A150" s="343">
        <v>10743</v>
      </c>
      <c r="B150" s="220">
        <v>21</v>
      </c>
      <c r="C150" s="206">
        <v>145</v>
      </c>
      <c r="D150" s="91" t="s">
        <v>526</v>
      </c>
      <c r="E150" s="92">
        <v>1612610.4384890001</v>
      </c>
      <c r="F150" s="388">
        <v>88.479345827882327</v>
      </c>
      <c r="G150" s="388">
        <v>2.7845674067389838E-2</v>
      </c>
      <c r="H150" s="388">
        <v>9.5618071502572981</v>
      </c>
      <c r="I150" s="388">
        <v>2.8727708070196084E-3</v>
      </c>
      <c r="J150" s="388">
        <v>1.9281285769859617</v>
      </c>
      <c r="K150" s="209">
        <f t="shared" si="56"/>
        <v>2.3515092234959964</v>
      </c>
      <c r="L150" s="209">
        <f t="shared" si="57"/>
        <v>7.4005248107627956E-4</v>
      </c>
      <c r="M150" s="209">
        <f t="shared" si="58"/>
        <v>0.25412346233729105</v>
      </c>
      <c r="N150" s="209">
        <f t="shared" si="59"/>
        <v>7.6349423546120374E-5</v>
      </c>
      <c r="O150" s="209">
        <f t="shared" si="60"/>
        <v>5.1243734799855459E-2</v>
      </c>
      <c r="P150" s="235">
        <f t="shared" si="61"/>
        <v>99.999999999999986</v>
      </c>
      <c r="Q150" s="270">
        <f>VLOOKUP(B:B,'پیوست 4'!$C$13:$J$170,8,0)</f>
        <v>1452769.152517</v>
      </c>
      <c r="R150" s="1">
        <f t="shared" si="62"/>
        <v>0.90088040970281091</v>
      </c>
      <c r="S150" s="264">
        <f t="shared" si="63"/>
        <v>90.088040970281085</v>
      </c>
      <c r="T150" s="264">
        <f t="shared" si="64"/>
        <v>1.6086951423987585</v>
      </c>
      <c r="U150" s="264" t="str">
        <f>VLOOKUP(D150:D306,پیوست1!$E$5:G279,3,0)</f>
        <v>در سهام</v>
      </c>
    </row>
    <row r="151" spans="1:22" x14ac:dyDescent="0.55000000000000004">
      <c r="A151" s="343">
        <v>10825</v>
      </c>
      <c r="B151" s="220">
        <v>61</v>
      </c>
      <c r="C151" s="210">
        <v>146</v>
      </c>
      <c r="D151" s="172" t="s">
        <v>535</v>
      </c>
      <c r="E151" s="173">
        <v>123899.966063</v>
      </c>
      <c r="F151" s="386">
        <v>87.126134543413372</v>
      </c>
      <c r="G151" s="386">
        <v>10.982461779253162</v>
      </c>
      <c r="H151" s="386">
        <v>5.0439947068990449E-3</v>
      </c>
      <c r="I151" s="386">
        <v>8.1442726176789715E-2</v>
      </c>
      <c r="J151" s="386">
        <v>1.804916956449782</v>
      </c>
      <c r="K151" s="209">
        <f t="shared" si="56"/>
        <v>0.17790778422517375</v>
      </c>
      <c r="L151" s="209">
        <f t="shared" si="57"/>
        <v>2.2425710158310921E-2</v>
      </c>
      <c r="M151" s="209">
        <f t="shared" si="58"/>
        <v>1.0299618210432286E-5</v>
      </c>
      <c r="N151" s="209">
        <f t="shared" si="59"/>
        <v>1.6630251108122401E-4</v>
      </c>
      <c r="O151" s="209">
        <f t="shared" si="60"/>
        <v>3.6855620660230541E-3</v>
      </c>
      <c r="P151" s="235">
        <f t="shared" si="61"/>
        <v>100</v>
      </c>
      <c r="Q151" s="270">
        <f>VLOOKUP(B:B,'پیوست 4'!$C$13:$J$170,8,0)</f>
        <v>101512.27785300001</v>
      </c>
      <c r="R151" s="1">
        <f t="shared" si="62"/>
        <v>0.81930835882056319</v>
      </c>
      <c r="S151" s="264">
        <f t="shared" si="63"/>
        <v>81.930835882056314</v>
      </c>
      <c r="T151" s="264">
        <f t="shared" si="64"/>
        <v>-5.1952986613570573</v>
      </c>
      <c r="U151" s="264" t="str">
        <f>VLOOKUP(D151:D307,پیوست1!$E$5:G327,3,0)</f>
        <v>در سهام</v>
      </c>
    </row>
    <row r="152" spans="1:22" x14ac:dyDescent="0.55000000000000004">
      <c r="A152" s="343">
        <v>11220</v>
      </c>
      <c r="B152" s="220">
        <v>152</v>
      </c>
      <c r="C152" s="206">
        <v>147</v>
      </c>
      <c r="D152" s="91" t="s">
        <v>559</v>
      </c>
      <c r="E152" s="92">
        <v>262444.07947900001</v>
      </c>
      <c r="F152" s="388">
        <v>85.11642370823013</v>
      </c>
      <c r="G152" s="388">
        <v>0</v>
      </c>
      <c r="H152" s="388">
        <v>7.2592932343616798</v>
      </c>
      <c r="I152" s="388">
        <v>5.6236879508053486</v>
      </c>
      <c r="J152" s="388">
        <v>2.0005951066028431</v>
      </c>
      <c r="K152" s="209">
        <f t="shared" si="56"/>
        <v>0.36815055926678797</v>
      </c>
      <c r="L152" s="209">
        <f t="shared" si="57"/>
        <v>0</v>
      </c>
      <c r="M152" s="209">
        <f t="shared" si="58"/>
        <v>3.1398321824151663E-2</v>
      </c>
      <c r="N152" s="209">
        <f t="shared" si="59"/>
        <v>2.4323905705059563E-2</v>
      </c>
      <c r="O152" s="209">
        <f t="shared" si="60"/>
        <v>8.6530915571235382E-3</v>
      </c>
      <c r="P152" s="235">
        <f t="shared" si="61"/>
        <v>100</v>
      </c>
      <c r="Q152" s="270">
        <f>VLOOKUP(B:B,'پیوست 4'!$C$13:$J$170,8,0)</f>
        <v>226797.791703</v>
      </c>
      <c r="R152" s="1">
        <f t="shared" si="62"/>
        <v>0.86417568326645244</v>
      </c>
      <c r="S152" s="264">
        <f t="shared" si="63"/>
        <v>86.417568326645238</v>
      </c>
      <c r="T152" s="264">
        <f t="shared" si="64"/>
        <v>1.3011446184151083</v>
      </c>
      <c r="U152" s="264" t="str">
        <f>VLOOKUP(D152:D308,پیوست1!$E$5:G280,3,0)</f>
        <v>در سهام</v>
      </c>
    </row>
    <row r="153" spans="1:22" x14ac:dyDescent="0.55000000000000004">
      <c r="A153" s="343">
        <v>11215</v>
      </c>
      <c r="B153" s="220">
        <v>149</v>
      </c>
      <c r="C153" s="210">
        <v>148</v>
      </c>
      <c r="D153" s="172" t="s">
        <v>558</v>
      </c>
      <c r="E153" s="173">
        <v>860061.68304000003</v>
      </c>
      <c r="F153" s="386">
        <v>84.816606324191909</v>
      </c>
      <c r="G153" s="386">
        <v>8.5719026692229487</v>
      </c>
      <c r="H153" s="386">
        <v>3.6904434114516489</v>
      </c>
      <c r="I153" s="386">
        <v>5.8446347107003245E-5</v>
      </c>
      <c r="J153" s="386">
        <v>2.9209891487863882</v>
      </c>
      <c r="K153" s="209">
        <f t="shared" si="56"/>
        <v>1.2022251474150942</v>
      </c>
      <c r="L153" s="209">
        <f t="shared" si="57"/>
        <v>0.12150164215182756</v>
      </c>
      <c r="M153" s="209">
        <f t="shared" si="58"/>
        <v>5.2309849057165667E-2</v>
      </c>
      <c r="N153" s="209">
        <f t="shared" si="59"/>
        <v>8.2844234533525708E-7</v>
      </c>
      <c r="O153" s="209">
        <f t="shared" si="60"/>
        <v>4.1403290725580251E-2</v>
      </c>
      <c r="P153" s="235">
        <f t="shared" si="61"/>
        <v>100.00000000000001</v>
      </c>
      <c r="Q153" s="270">
        <f>VLOOKUP(B:B,'پیوست 4'!$C$13:$J$170,8,0)</f>
        <v>725593.73274200002</v>
      </c>
      <c r="R153" s="1">
        <f t="shared" si="62"/>
        <v>0.84365313215360838</v>
      </c>
      <c r="S153" s="264">
        <f t="shared" si="63"/>
        <v>84.365313215360842</v>
      </c>
      <c r="T153" s="264">
        <f t="shared" si="64"/>
        <v>-0.45129310883106655</v>
      </c>
      <c r="U153" s="264" t="str">
        <f>VLOOKUP(D153:D309,پیوست1!$E$5:G290,3,0)</f>
        <v>در سهام و قابل معامله</v>
      </c>
    </row>
    <row r="154" spans="1:22" x14ac:dyDescent="0.55000000000000004">
      <c r="A154" s="343">
        <v>11195</v>
      </c>
      <c r="B154" s="220">
        <v>148</v>
      </c>
      <c r="C154" s="206">
        <v>149</v>
      </c>
      <c r="D154" s="91" t="s">
        <v>557</v>
      </c>
      <c r="E154" s="92">
        <v>333260.42707199999</v>
      </c>
      <c r="F154" s="388">
        <v>84.63136354340169</v>
      </c>
      <c r="G154" s="388">
        <v>0</v>
      </c>
      <c r="H154" s="388">
        <v>14.008922821540448</v>
      </c>
      <c r="I154" s="388">
        <v>3.3103704389389782E-2</v>
      </c>
      <c r="J154" s="388">
        <v>1.3266099306684704</v>
      </c>
      <c r="K154" s="209">
        <f t="shared" si="56"/>
        <v>0.46482598843729739</v>
      </c>
      <c r="L154" s="209">
        <f t="shared" si="57"/>
        <v>0</v>
      </c>
      <c r="M154" s="209">
        <f t="shared" si="58"/>
        <v>7.6942059359884185E-2</v>
      </c>
      <c r="N154" s="209">
        <f t="shared" si="59"/>
        <v>1.8181749022444876E-4</v>
      </c>
      <c r="O154" s="209">
        <f t="shared" si="60"/>
        <v>7.2862204562906758E-3</v>
      </c>
      <c r="P154" s="235">
        <f t="shared" si="61"/>
        <v>100</v>
      </c>
      <c r="Q154" s="270">
        <f>VLOOKUP(B:B,'پیوست 4'!$C$13:$J$170,8,0)</f>
        <v>289481.50009500002</v>
      </c>
      <c r="R154" s="1">
        <f t="shared" si="62"/>
        <v>0.86863448696372925</v>
      </c>
      <c r="S154" s="264">
        <f t="shared" si="63"/>
        <v>86.863448696372927</v>
      </c>
      <c r="T154" s="286">
        <f t="shared" si="64"/>
        <v>2.2320851529712371</v>
      </c>
      <c r="U154" s="264" t="str">
        <f>VLOOKUP(D154:D310,پیوست1!$E$5:G275,3,0)</f>
        <v>در سهام و قابل معامله</v>
      </c>
    </row>
    <row r="155" spans="1:22" x14ac:dyDescent="0.55000000000000004">
      <c r="A155" s="343">
        <v>10764</v>
      </c>
      <c r="B155" s="220">
        <v>33</v>
      </c>
      <c r="C155" s="210">
        <v>150</v>
      </c>
      <c r="D155" s="172" t="s">
        <v>529</v>
      </c>
      <c r="E155" s="173">
        <v>437991.24959999998</v>
      </c>
      <c r="F155" s="386">
        <v>84.513932483968361</v>
      </c>
      <c r="G155" s="386">
        <v>0.1115780913833144</v>
      </c>
      <c r="H155" s="386">
        <v>3.1165238247436244</v>
      </c>
      <c r="I155" s="386">
        <v>0</v>
      </c>
      <c r="J155" s="386">
        <v>12.257965599904701</v>
      </c>
      <c r="K155" s="209">
        <f t="shared" si="56"/>
        <v>0.61005509849414918</v>
      </c>
      <c r="L155" s="209">
        <f t="shared" si="57"/>
        <v>8.0541493607044214E-4</v>
      </c>
      <c r="M155" s="209">
        <f t="shared" si="58"/>
        <v>2.2496305555583834E-2</v>
      </c>
      <c r="N155" s="209">
        <f t="shared" si="59"/>
        <v>0</v>
      </c>
      <c r="O155" s="209">
        <f t="shared" si="60"/>
        <v>8.8482859471795142E-2</v>
      </c>
      <c r="P155" s="235">
        <f t="shared" si="61"/>
        <v>100</v>
      </c>
      <c r="Q155" s="270">
        <f>VLOOKUP(B:B,'پیوست 4'!$C$13:$J$170,8,0)</f>
        <v>378446.43238100002</v>
      </c>
      <c r="R155" s="1">
        <f t="shared" si="62"/>
        <v>0.86405021270771987</v>
      </c>
      <c r="S155" s="264">
        <f t="shared" si="63"/>
        <v>86.405021270771982</v>
      </c>
      <c r="T155" s="286">
        <f t="shared" si="64"/>
        <v>1.8910887868036212</v>
      </c>
      <c r="U155" s="264" t="str">
        <f>VLOOKUP(D155:D311,پیوست1!$E$5:G288,3,0)</f>
        <v>در سهام</v>
      </c>
    </row>
    <row r="156" spans="1:22" x14ac:dyDescent="0.55000000000000004">
      <c r="A156" s="343">
        <v>11273</v>
      </c>
      <c r="B156" s="220">
        <v>168</v>
      </c>
      <c r="C156" s="206">
        <v>151</v>
      </c>
      <c r="D156" s="91" t="s">
        <v>564</v>
      </c>
      <c r="E156" s="92">
        <v>441804.07594299997</v>
      </c>
      <c r="F156" s="388">
        <v>84.144705902624068</v>
      </c>
      <c r="G156" s="388">
        <v>0.23263353258070466</v>
      </c>
      <c r="H156" s="388">
        <v>15.223160128925329</v>
      </c>
      <c r="I156" s="388">
        <v>1.8147249614853988E-5</v>
      </c>
      <c r="J156" s="388">
        <v>0.39948228862028745</v>
      </c>
      <c r="K156" s="209">
        <f t="shared" si="56"/>
        <v>0.61267735941626078</v>
      </c>
      <c r="L156" s="209">
        <f t="shared" si="57"/>
        <v>1.6938593690987991E-3</v>
      </c>
      <c r="M156" s="209">
        <f t="shared" si="58"/>
        <v>0.11084340303660166</v>
      </c>
      <c r="N156" s="209">
        <f t="shared" si="59"/>
        <v>1.3213438510989872E-7</v>
      </c>
      <c r="O156" s="209">
        <f t="shared" si="60"/>
        <v>2.9087243350601525E-3</v>
      </c>
      <c r="P156" s="235">
        <f t="shared" si="61"/>
        <v>100.00000000000001</v>
      </c>
      <c r="Q156" s="270">
        <f>VLOOKUP(B:B,'پیوست 4'!$C$13:$J$170,8,0)</f>
        <v>420774.924099</v>
      </c>
      <c r="R156" s="1">
        <f t="shared" si="62"/>
        <v>0.95240163459534699</v>
      </c>
      <c r="S156" s="264">
        <f t="shared" si="63"/>
        <v>95.240163459534699</v>
      </c>
      <c r="T156" s="286">
        <f t="shared" si="64"/>
        <v>11.095457556910631</v>
      </c>
      <c r="U156" s="264" t="str">
        <f>VLOOKUP(D156:D311,پیوست1!$E$5:G312,3,0)</f>
        <v>در سهام</v>
      </c>
    </row>
    <row r="157" spans="1:22" x14ac:dyDescent="0.55000000000000004">
      <c r="A157" s="343">
        <v>11197</v>
      </c>
      <c r="B157" s="220">
        <v>147</v>
      </c>
      <c r="C157" s="210">
        <v>152</v>
      </c>
      <c r="D157" s="172" t="s">
        <v>556</v>
      </c>
      <c r="E157" s="173">
        <v>706945.39835699997</v>
      </c>
      <c r="F157" s="386">
        <v>83.789802141228506</v>
      </c>
      <c r="G157" s="386">
        <v>6.2569313535987829</v>
      </c>
      <c r="H157" s="386">
        <v>0.98082313079737415</v>
      </c>
      <c r="I157" s="386">
        <v>0</v>
      </c>
      <c r="J157" s="386">
        <v>8.9724433743753398</v>
      </c>
      <c r="K157" s="209">
        <f t="shared" si="56"/>
        <v>0.97623045872243408</v>
      </c>
      <c r="L157" s="209">
        <f t="shared" si="57"/>
        <v>7.2899169223756846E-2</v>
      </c>
      <c r="M157" s="209">
        <f t="shared" si="58"/>
        <v>1.1427517316367491E-2</v>
      </c>
      <c r="N157" s="209">
        <f t="shared" si="59"/>
        <v>0</v>
      </c>
      <c r="O157" s="209">
        <f t="shared" si="60"/>
        <v>0.10453745309559073</v>
      </c>
      <c r="P157" s="235">
        <f t="shared" si="61"/>
        <v>100.00000000000001</v>
      </c>
      <c r="Q157" s="270">
        <f>VLOOKUP(B:B,'پیوست 4'!$C$13:$J$170,8,0)</f>
        <v>596321.63704499998</v>
      </c>
      <c r="R157" s="1">
        <f t="shared" si="62"/>
        <v>0.84351866272968345</v>
      </c>
      <c r="S157" s="264">
        <f t="shared" si="63"/>
        <v>84.351866272968351</v>
      </c>
      <c r="T157" s="264">
        <f t="shared" si="64"/>
        <v>0.56206413173984515</v>
      </c>
      <c r="U157" s="264" t="str">
        <f>VLOOKUP(D157:D313,پیوست1!$E$5:G332,3,0)</f>
        <v>در سهام و قابل معامله</v>
      </c>
      <c r="V157" s="264">
        <f>100-P157</f>
        <v>0</v>
      </c>
    </row>
    <row r="158" spans="1:22" x14ac:dyDescent="0.55000000000000004">
      <c r="A158" s="343">
        <v>10616</v>
      </c>
      <c r="B158" s="220">
        <v>25</v>
      </c>
      <c r="C158" s="206">
        <v>153</v>
      </c>
      <c r="D158" s="91" t="s">
        <v>522</v>
      </c>
      <c r="E158" s="92">
        <v>1808638.7829750001</v>
      </c>
      <c r="F158" s="388">
        <v>83.497288457663942</v>
      </c>
      <c r="G158" s="388">
        <v>8.0900530840837934</v>
      </c>
      <c r="H158" s="388">
        <v>7.634327100821352</v>
      </c>
      <c r="I158" s="388">
        <v>0</v>
      </c>
      <c r="J158" s="388">
        <v>0.77833135743091042</v>
      </c>
      <c r="K158" s="209">
        <f t="shared" si="56"/>
        <v>2.4888546149782065</v>
      </c>
      <c r="L158" s="209">
        <f t="shared" si="57"/>
        <v>0.24114514765290559</v>
      </c>
      <c r="M158" s="209">
        <f t="shared" si="58"/>
        <v>0.22756104525198384</v>
      </c>
      <c r="N158" s="209">
        <f t="shared" si="59"/>
        <v>0</v>
      </c>
      <c r="O158" s="209">
        <f t="shared" si="60"/>
        <v>2.3200197595714477E-2</v>
      </c>
      <c r="P158" s="235">
        <f t="shared" si="61"/>
        <v>100</v>
      </c>
      <c r="Q158" s="270">
        <f>VLOOKUP(B:B,'پیوست 4'!$C$13:$J$170,8,0)</f>
        <v>1552402.8654730001</v>
      </c>
      <c r="R158" s="1">
        <f t="shared" si="62"/>
        <v>0.85832664879577458</v>
      </c>
      <c r="S158" s="264">
        <f t="shared" si="63"/>
        <v>85.832664879577464</v>
      </c>
      <c r="T158" s="286">
        <f t="shared" si="64"/>
        <v>2.3353764219135229</v>
      </c>
      <c r="U158" s="264" t="str">
        <f>VLOOKUP(D158:D314,پیوست1!$E$5:G293,3,0)</f>
        <v>در سهام</v>
      </c>
    </row>
    <row r="159" spans="1:22" x14ac:dyDescent="0.55000000000000004">
      <c r="A159" s="343">
        <v>11280</v>
      </c>
      <c r="B159" s="220">
        <v>170</v>
      </c>
      <c r="C159" s="210">
        <v>154</v>
      </c>
      <c r="D159" s="172" t="s">
        <v>566</v>
      </c>
      <c r="E159" s="173">
        <v>173195.53505199999</v>
      </c>
      <c r="F159" s="386">
        <v>83.174977598397547</v>
      </c>
      <c r="G159" s="386">
        <v>0</v>
      </c>
      <c r="H159" s="386">
        <v>15.408474680878477</v>
      </c>
      <c r="I159" s="386">
        <v>2.8017053310383837E-2</v>
      </c>
      <c r="J159" s="386">
        <v>1.3885306674135984</v>
      </c>
      <c r="K159" s="209">
        <f t="shared" si="56"/>
        <v>0.23741311224983225</v>
      </c>
      <c r="L159" s="209">
        <f t="shared" si="57"/>
        <v>0</v>
      </c>
      <c r="M159" s="209">
        <f t="shared" si="58"/>
        <v>4.3981664133091132E-2</v>
      </c>
      <c r="N159" s="209">
        <f t="shared" si="59"/>
        <v>7.9971356945888046E-5</v>
      </c>
      <c r="O159" s="209">
        <f t="shared" si="60"/>
        <v>3.963396164609851E-3</v>
      </c>
      <c r="P159" s="235">
        <f t="shared" si="61"/>
        <v>100.00000000000001</v>
      </c>
      <c r="Q159" s="270">
        <f>VLOOKUP(B:B,'پیوست 4'!$C$13:$J$170,8,0)</f>
        <v>148958.86669900001</v>
      </c>
      <c r="R159" s="1">
        <f t="shared" si="62"/>
        <v>0.86006181772686463</v>
      </c>
      <c r="S159" s="264">
        <f t="shared" si="63"/>
        <v>86.00618177268646</v>
      </c>
      <c r="T159" s="264">
        <f t="shared" si="64"/>
        <v>2.8312041742889136</v>
      </c>
      <c r="U159" s="264" t="str">
        <f>VLOOKUP(D159:D314,پیوست1!$E$5:G285,3,0)</f>
        <v>در سهام</v>
      </c>
    </row>
    <row r="160" spans="1:22" x14ac:dyDescent="0.55000000000000004">
      <c r="A160" s="343">
        <v>11384</v>
      </c>
      <c r="B160" s="220">
        <v>209</v>
      </c>
      <c r="C160" s="206">
        <v>155</v>
      </c>
      <c r="D160" s="91" t="s">
        <v>574</v>
      </c>
      <c r="E160" s="92">
        <v>230691.76662899999</v>
      </c>
      <c r="F160" s="388">
        <v>80.85284400741422</v>
      </c>
      <c r="G160" s="388">
        <v>3.9027082172847347</v>
      </c>
      <c r="H160" s="388">
        <v>13.169830185610557</v>
      </c>
      <c r="I160" s="388">
        <v>1.0167471453505295E-2</v>
      </c>
      <c r="J160" s="388">
        <v>2.0644501182369854</v>
      </c>
      <c r="K160" s="209">
        <f t="shared" si="56"/>
        <v>0.30739918560450435</v>
      </c>
      <c r="L160" s="209">
        <f t="shared" si="57"/>
        <v>1.4837936035191573E-2</v>
      </c>
      <c r="M160" s="209">
        <f t="shared" si="58"/>
        <v>5.007115239180783E-2</v>
      </c>
      <c r="N160" s="209">
        <f t="shared" si="59"/>
        <v>3.8656308047469149E-5</v>
      </c>
      <c r="O160" s="209">
        <f t="shared" si="60"/>
        <v>7.8489543918699774E-3</v>
      </c>
      <c r="P160" s="235">
        <f t="shared" si="61"/>
        <v>100</v>
      </c>
      <c r="Q160" s="270">
        <f>VLOOKUP(B:B,'پیوست 4'!$C$13:$J$170,8,0)</f>
        <v>207100.72775600001</v>
      </c>
      <c r="R160" s="1">
        <f t="shared" si="62"/>
        <v>0.89773783773159432</v>
      </c>
      <c r="S160" s="264">
        <f t="shared" si="63"/>
        <v>89.773783773159437</v>
      </c>
      <c r="T160" s="286">
        <f t="shared" si="64"/>
        <v>8.9209397657452172</v>
      </c>
      <c r="U160" s="264" t="str">
        <f>VLOOKUP(D160:D316,پیوست1!$E$5:G301,3,0)</f>
        <v>در سهام</v>
      </c>
    </row>
    <row r="161" spans="1:22" x14ac:dyDescent="0.55000000000000004">
      <c r="A161" s="343">
        <v>11132</v>
      </c>
      <c r="B161" s="220">
        <v>126</v>
      </c>
      <c r="C161" s="210">
        <v>156</v>
      </c>
      <c r="D161" s="172" t="s">
        <v>549</v>
      </c>
      <c r="E161" s="173">
        <v>1287843.849318</v>
      </c>
      <c r="F161" s="386">
        <v>78.209661921082429</v>
      </c>
      <c r="G161" s="386">
        <v>8.6620457190514095</v>
      </c>
      <c r="H161" s="386">
        <v>12.440743485578155</v>
      </c>
      <c r="I161" s="386">
        <v>3.5754443729242786E-5</v>
      </c>
      <c r="J161" s="386">
        <v>0.68751311984427554</v>
      </c>
      <c r="K161" s="209">
        <f t="shared" si="56"/>
        <v>1.6599650092533573</v>
      </c>
      <c r="L161" s="209">
        <f t="shared" si="57"/>
        <v>0.18384803678971298</v>
      </c>
      <c r="M161" s="209">
        <f t="shared" si="58"/>
        <v>0.26404920271864246</v>
      </c>
      <c r="N161" s="209">
        <f t="shared" si="59"/>
        <v>7.5887203777647685E-7</v>
      </c>
      <c r="O161" s="209">
        <f t="shared" si="60"/>
        <v>1.4592157724651528E-2</v>
      </c>
      <c r="P161" s="235">
        <f t="shared" si="61"/>
        <v>99.999999999999986</v>
      </c>
      <c r="Q161" s="270">
        <f>VLOOKUP(B:B,'پیوست 4'!$C$13:$J$170,8,0)</f>
        <v>1093705.4777619999</v>
      </c>
      <c r="R161" s="1">
        <f t="shared" si="62"/>
        <v>0.8492531748637</v>
      </c>
      <c r="S161" s="264">
        <f t="shared" si="63"/>
        <v>84.925317486370005</v>
      </c>
      <c r="T161" s="286">
        <f t="shared" si="64"/>
        <v>6.7156555652875767</v>
      </c>
      <c r="U161" s="264" t="str">
        <f>VLOOKUP(D161:D317,پیوست1!$E$5:G324,3,0)</f>
        <v>در سهام</v>
      </c>
    </row>
    <row r="162" spans="1:22" x14ac:dyDescent="0.55000000000000004">
      <c r="A162" s="343">
        <v>10851</v>
      </c>
      <c r="B162" s="220">
        <v>9</v>
      </c>
      <c r="C162" s="206">
        <v>157</v>
      </c>
      <c r="D162" s="91" t="s">
        <v>539</v>
      </c>
      <c r="E162" s="92">
        <v>7375661.0901819998</v>
      </c>
      <c r="F162" s="388">
        <v>76.645164379985388</v>
      </c>
      <c r="G162" s="388">
        <v>18.880212866382951</v>
      </c>
      <c r="H162" s="388">
        <v>3.170229265494426</v>
      </c>
      <c r="I162" s="388">
        <v>7.7492881890647682E-3</v>
      </c>
      <c r="J162" s="388">
        <v>1.2966441999481697</v>
      </c>
      <c r="K162" s="209">
        <f t="shared" si="56"/>
        <v>9.316676794689517</v>
      </c>
      <c r="L162" s="209">
        <f t="shared" si="57"/>
        <v>2.295002463807907</v>
      </c>
      <c r="M162" s="209">
        <f t="shared" si="58"/>
        <v>0.38536027250520644</v>
      </c>
      <c r="N162" s="209">
        <f t="shared" si="59"/>
        <v>9.4197219133728533E-4</v>
      </c>
      <c r="O162" s="209">
        <f t="shared" si="60"/>
        <v>0.15761483488683686</v>
      </c>
      <c r="P162" s="235">
        <f t="shared" si="61"/>
        <v>100</v>
      </c>
      <c r="Q162" s="270">
        <f>VLOOKUP(B:B,'پیوست 4'!$C$13:$J$170,8,0)</f>
        <v>5790950.4266309999</v>
      </c>
      <c r="R162" s="1">
        <f t="shared" si="62"/>
        <v>0.7851432374434254</v>
      </c>
      <c r="S162" s="264">
        <f t="shared" si="63"/>
        <v>78.514323744342533</v>
      </c>
      <c r="T162" s="286">
        <f t="shared" si="64"/>
        <v>1.8691593643571451</v>
      </c>
      <c r="U162" s="264" t="str">
        <f>VLOOKUP(D162:D318,پیوست1!$E$5:G315,3,0)</f>
        <v>در سهام</v>
      </c>
    </row>
    <row r="163" spans="1:22" x14ac:dyDescent="0.55000000000000004">
      <c r="A163" s="343">
        <v>11334</v>
      </c>
      <c r="B163" s="220">
        <v>194</v>
      </c>
      <c r="C163" s="210">
        <v>158</v>
      </c>
      <c r="D163" s="172" t="s">
        <v>573</v>
      </c>
      <c r="E163" s="173">
        <v>225847.11339000001</v>
      </c>
      <c r="F163" s="386">
        <v>75.99794384336046</v>
      </c>
      <c r="G163" s="386">
        <v>7.2372132374332976</v>
      </c>
      <c r="H163" s="386">
        <v>6.3186836738259586</v>
      </c>
      <c r="I163" s="386">
        <v>2.6902149979857312E-4</v>
      </c>
      <c r="J163" s="386">
        <v>10.445890223880488</v>
      </c>
      <c r="K163" s="209">
        <f t="shared" si="56"/>
        <v>0.28287313482864201</v>
      </c>
      <c r="L163" s="209">
        <f t="shared" si="57"/>
        <v>2.6937744527873252E-2</v>
      </c>
      <c r="M163" s="209">
        <f t="shared" si="58"/>
        <v>2.3518871280119032E-2</v>
      </c>
      <c r="N163" s="209">
        <f t="shared" si="59"/>
        <v>1.0013291299192647E-6</v>
      </c>
      <c r="O163" s="209">
        <f t="shared" si="60"/>
        <v>3.8880811299253186E-2</v>
      </c>
      <c r="P163" s="235">
        <f t="shared" si="61"/>
        <v>100</v>
      </c>
      <c r="Q163" s="270">
        <f>VLOOKUP(B:B,'پیوست 4'!$C$13:$J$170,8,0)</f>
        <v>170792.30248099999</v>
      </c>
      <c r="R163" s="1">
        <f t="shared" si="62"/>
        <v>0.75622973398854287</v>
      </c>
      <c r="S163" s="264">
        <f t="shared" si="63"/>
        <v>75.622973398854285</v>
      </c>
      <c r="T163" s="264">
        <f t="shared" si="64"/>
        <v>-0.37497044450617523</v>
      </c>
      <c r="U163" s="264" t="str">
        <f>VLOOKUP(D163:D319,پیوست1!$E$5:G321,3,0)</f>
        <v>در سهام</v>
      </c>
    </row>
    <row r="164" spans="1:22" x14ac:dyDescent="0.55000000000000004">
      <c r="A164" s="343">
        <v>10589</v>
      </c>
      <c r="B164" s="220">
        <v>26</v>
      </c>
      <c r="C164" s="206">
        <v>159</v>
      </c>
      <c r="D164" s="91" t="s">
        <v>518</v>
      </c>
      <c r="E164" s="92">
        <v>553936.17558299995</v>
      </c>
      <c r="F164" s="388">
        <v>75.087072504185613</v>
      </c>
      <c r="G164" s="388">
        <v>5.3820818269745354</v>
      </c>
      <c r="H164" s="388">
        <v>18.437855920364957</v>
      </c>
      <c r="I164" s="388">
        <v>8.9769855711153165E-4</v>
      </c>
      <c r="J164" s="388">
        <v>1.0920920499177844</v>
      </c>
      <c r="K164" s="209">
        <f t="shared" si="56"/>
        <v>0.68548856978887474</v>
      </c>
      <c r="L164" s="209">
        <f t="shared" si="57"/>
        <v>4.9134364292252979E-2</v>
      </c>
      <c r="M164" s="209">
        <f t="shared" si="58"/>
        <v>0.16832377482981203</v>
      </c>
      <c r="N164" s="209">
        <f t="shared" si="59"/>
        <v>8.1953135139423346E-6</v>
      </c>
      <c r="O164" s="209">
        <f t="shared" si="60"/>
        <v>9.9699800832455127E-3</v>
      </c>
      <c r="P164" s="235">
        <f t="shared" si="61"/>
        <v>100</v>
      </c>
      <c r="Q164" s="270">
        <f>VLOOKUP(B:B,'پیوست 4'!$C$13:$J$170,8,0)</f>
        <v>418099.86563199997</v>
      </c>
      <c r="R164" s="1">
        <f t="shared" si="62"/>
        <v>0.75477985381973534</v>
      </c>
      <c r="S164" s="264">
        <f t="shared" si="63"/>
        <v>75.477985381973539</v>
      </c>
      <c r="T164" s="286">
        <f t="shared" si="64"/>
        <v>0.39091287778792605</v>
      </c>
      <c r="U164" s="264" t="str">
        <f>VLOOKUP(D164:D319,پیوست1!$E$5:G314,3,0)</f>
        <v>در سهام</v>
      </c>
    </row>
    <row r="165" spans="1:22" x14ac:dyDescent="0.55000000000000004">
      <c r="A165" s="343">
        <v>10600</v>
      </c>
      <c r="B165" s="220">
        <v>20</v>
      </c>
      <c r="C165" s="210">
        <v>160</v>
      </c>
      <c r="D165" s="172" t="s">
        <v>521</v>
      </c>
      <c r="E165" s="173">
        <v>3976119.4716449999</v>
      </c>
      <c r="F165" s="386">
        <v>73.92729950942649</v>
      </c>
      <c r="G165" s="386">
        <v>20.275216531774511</v>
      </c>
      <c r="H165" s="386">
        <v>3.8314531204827991</v>
      </c>
      <c r="I165" s="386">
        <v>1.2456594388746388E-5</v>
      </c>
      <c r="J165" s="386">
        <v>1.9660183817218053</v>
      </c>
      <c r="K165" s="209">
        <f t="shared" si="56"/>
        <v>4.8443954136461436</v>
      </c>
      <c r="L165" s="209">
        <f t="shared" si="57"/>
        <v>1.3286183403018355</v>
      </c>
      <c r="M165" s="209">
        <f t="shared" si="58"/>
        <v>0.25107198623020649</v>
      </c>
      <c r="N165" s="209">
        <f t="shared" si="59"/>
        <v>8.1627043226161303E-7</v>
      </c>
      <c r="O165" s="209">
        <f t="shared" si="60"/>
        <v>0.12883157500353029</v>
      </c>
      <c r="P165" s="235">
        <f t="shared" si="61"/>
        <v>100</v>
      </c>
      <c r="Q165" s="270">
        <f>VLOOKUP(B:B,'پیوست 4'!$C$13:$J$170,8,0)</f>
        <v>2967396.111755</v>
      </c>
      <c r="R165" s="1">
        <f t="shared" si="62"/>
        <v>0.7463045647688572</v>
      </c>
      <c r="S165" s="264">
        <f t="shared" si="63"/>
        <v>74.630456476885726</v>
      </c>
      <c r="T165" s="286">
        <f t="shared" si="64"/>
        <v>0.70315696745923617</v>
      </c>
      <c r="U165" s="264" t="str">
        <f>VLOOKUP(D165:D321,پیوست1!$E$5:G313,3,0)</f>
        <v>در سهام</v>
      </c>
    </row>
    <row r="166" spans="1:22" x14ac:dyDescent="0.55000000000000004">
      <c r="A166" s="343">
        <v>11087</v>
      </c>
      <c r="B166" s="220">
        <v>119</v>
      </c>
      <c r="C166" s="206">
        <v>161</v>
      </c>
      <c r="D166" s="91" t="s">
        <v>546</v>
      </c>
      <c r="E166" s="92">
        <v>230106.13595200001</v>
      </c>
      <c r="F166" s="388">
        <v>73.721448817590996</v>
      </c>
      <c r="G166" s="388">
        <v>2.8893250373586992</v>
      </c>
      <c r="H166" s="388">
        <v>22.571124597487341</v>
      </c>
      <c r="I166" s="388">
        <v>1.8620728890984258E-2</v>
      </c>
      <c r="J166" s="388">
        <v>0.7994808186719804</v>
      </c>
      <c r="K166" s="209">
        <f t="shared" si="56"/>
        <v>0.27957438492781284</v>
      </c>
      <c r="L166" s="209">
        <f t="shared" si="57"/>
        <v>1.0957208290558445E-2</v>
      </c>
      <c r="M166" s="209">
        <f t="shared" si="58"/>
        <v>8.5596639481206452E-2</v>
      </c>
      <c r="N166" s="209">
        <f t="shared" si="59"/>
        <v>7.061552519790253E-5</v>
      </c>
      <c r="O166" s="209">
        <f t="shared" si="60"/>
        <v>3.0318769059306584E-3</v>
      </c>
      <c r="P166" s="235">
        <f t="shared" si="61"/>
        <v>100</v>
      </c>
      <c r="Q166" s="270">
        <f>VLOOKUP(B:B,'پیوست 4'!$C$13:$J$170,8,0)</f>
        <v>184144.239394</v>
      </c>
      <c r="R166" s="1">
        <f t="shared" si="62"/>
        <v>0.80025784028815461</v>
      </c>
      <c r="S166" s="264">
        <f t="shared" si="63"/>
        <v>80.025784028815465</v>
      </c>
      <c r="T166" s="264">
        <f t="shared" si="64"/>
        <v>6.304335211224469</v>
      </c>
      <c r="U166" s="264" t="str">
        <f>VLOOKUP(D166:D322,پیوست1!$E$5:G303,3,0)</f>
        <v>در سهام</v>
      </c>
    </row>
    <row r="167" spans="1:22" x14ac:dyDescent="0.55000000000000004">
      <c r="A167" s="343">
        <v>10630</v>
      </c>
      <c r="B167" s="220">
        <v>19</v>
      </c>
      <c r="C167" s="210">
        <v>162</v>
      </c>
      <c r="D167" s="172" t="s">
        <v>523</v>
      </c>
      <c r="E167" s="173">
        <v>177084.527684</v>
      </c>
      <c r="F167" s="386">
        <v>73.505893549028869</v>
      </c>
      <c r="G167" s="386">
        <v>0</v>
      </c>
      <c r="H167" s="386">
        <v>4.3210641275966504</v>
      </c>
      <c r="I167" s="386">
        <v>8.0026682510857423</v>
      </c>
      <c r="J167" s="386">
        <v>14.170374072288741</v>
      </c>
      <c r="K167" s="209">
        <f t="shared" si="56"/>
        <v>0.21452509137111883</v>
      </c>
      <c r="L167" s="209">
        <f t="shared" si="57"/>
        <v>0</v>
      </c>
      <c r="M167" s="209">
        <f t="shared" si="58"/>
        <v>1.261091637740362E-2</v>
      </c>
      <c r="N167" s="209">
        <f t="shared" si="59"/>
        <v>2.3355584904655606E-2</v>
      </c>
      <c r="O167" s="209">
        <f t="shared" si="60"/>
        <v>4.135587836359058E-2</v>
      </c>
      <c r="P167" s="235">
        <f t="shared" si="61"/>
        <v>100</v>
      </c>
      <c r="Q167" s="270">
        <f>VLOOKUP(B:B,'پیوست 4'!$C$13:$J$170,8,0)</f>
        <v>132673.83466200001</v>
      </c>
      <c r="R167" s="1">
        <f t="shared" si="62"/>
        <v>0.74921189556860079</v>
      </c>
      <c r="S167" s="264">
        <f t="shared" si="63"/>
        <v>74.921189556860085</v>
      </c>
      <c r="T167" s="286">
        <f t="shared" si="64"/>
        <v>1.4152960078312162</v>
      </c>
      <c r="U167" s="264" t="str">
        <f>VLOOKUP(D167:D323,پیوست1!$E$5:G306,3,0)</f>
        <v>در سهام</v>
      </c>
    </row>
    <row r="168" spans="1:22" x14ac:dyDescent="0.55000000000000004">
      <c r="A168" s="343">
        <v>10789</v>
      </c>
      <c r="B168" s="220">
        <v>43</v>
      </c>
      <c r="C168" s="206">
        <v>163</v>
      </c>
      <c r="D168" s="91" t="s">
        <v>532</v>
      </c>
      <c r="E168" s="92">
        <v>1072991.381847</v>
      </c>
      <c r="F168" s="388">
        <v>72.636592397437823</v>
      </c>
      <c r="G168" s="388">
        <v>19.468744490396759</v>
      </c>
      <c r="H168" s="388">
        <v>4.2154192015886043</v>
      </c>
      <c r="I168" s="388">
        <v>0</v>
      </c>
      <c r="J168" s="388">
        <v>3.6792439105768153</v>
      </c>
      <c r="K168" s="209">
        <f t="shared" si="56"/>
        <v>1.2844790123901748</v>
      </c>
      <c r="L168" s="209">
        <f t="shared" si="57"/>
        <v>0.34427817812091616</v>
      </c>
      <c r="M168" s="209">
        <f t="shared" si="58"/>
        <v>7.454393597156278E-2</v>
      </c>
      <c r="N168" s="209">
        <f t="shared" si="59"/>
        <v>0</v>
      </c>
      <c r="O168" s="209">
        <f t="shared" si="60"/>
        <v>6.5062407646300502E-2</v>
      </c>
      <c r="P168" s="235">
        <f t="shared" si="61"/>
        <v>100</v>
      </c>
      <c r="Q168" s="270">
        <f>VLOOKUP(B:B,'پیوست 4'!$C$13:$J$170,8,0)</f>
        <v>791239.83997500001</v>
      </c>
      <c r="R168" s="1">
        <f t="shared" si="62"/>
        <v>0.73741490692403766</v>
      </c>
      <c r="S168" s="264">
        <f t="shared" si="63"/>
        <v>73.741490692403772</v>
      </c>
      <c r="T168" s="286">
        <f t="shared" si="64"/>
        <v>1.1048982949659489</v>
      </c>
      <c r="U168" s="264" t="str">
        <f>VLOOKUP(D168:D324,پیوست1!$E$5:G331,3,0)</f>
        <v>در سهام</v>
      </c>
    </row>
    <row r="169" spans="1:22" x14ac:dyDescent="0.55000000000000004">
      <c r="A169" s="343">
        <v>11223</v>
      </c>
      <c r="B169" s="220">
        <v>160</v>
      </c>
      <c r="C169" s="210">
        <v>164</v>
      </c>
      <c r="D169" s="172" t="s">
        <v>562</v>
      </c>
      <c r="E169" s="173">
        <v>3533737.3504590001</v>
      </c>
      <c r="F169" s="386">
        <v>72.526138213835537</v>
      </c>
      <c r="G169" s="386">
        <v>1.4875754319312875</v>
      </c>
      <c r="H169" s="386">
        <v>25.424848888453365</v>
      </c>
      <c r="I169" s="386">
        <v>2.7051829100725898E-7</v>
      </c>
      <c r="J169" s="386">
        <v>0.56143719526152269</v>
      </c>
      <c r="K169" s="209">
        <f t="shared" si="56"/>
        <v>4.2238076945595537</v>
      </c>
      <c r="L169" s="209">
        <f t="shared" si="57"/>
        <v>8.6634042710280343E-2</v>
      </c>
      <c r="M169" s="209">
        <f t="shared" si="58"/>
        <v>1.4807030266996473</v>
      </c>
      <c r="N169" s="209">
        <f t="shared" si="59"/>
        <v>1.5754557835503064E-8</v>
      </c>
      <c r="O169" s="209">
        <f t="shared" si="60"/>
        <v>3.2697215152497537E-2</v>
      </c>
      <c r="P169" s="235">
        <f t="shared" si="61"/>
        <v>100</v>
      </c>
      <c r="Q169" s="270">
        <f>VLOOKUP(B:B,'پیوست 4'!$C$13:$J$170,8,0)</f>
        <v>2665830.4214929999</v>
      </c>
      <c r="R169" s="1">
        <f t="shared" ref="R169:R170" si="65">Q169/E169</f>
        <v>0.75439404718257652</v>
      </c>
      <c r="S169" s="264">
        <f t="shared" ref="S169:S170" si="66">R169*100</f>
        <v>75.439404718257649</v>
      </c>
      <c r="T169" s="286">
        <f t="shared" ref="T169:T170" si="67">S169-F169</f>
        <v>2.9132665044221113</v>
      </c>
      <c r="U169" s="264" t="str">
        <f>VLOOKUP(D169:D325,پیوست1!$E$5:G299,3,0)</f>
        <v>در سهام</v>
      </c>
    </row>
    <row r="170" spans="1:22" x14ac:dyDescent="0.55000000000000004">
      <c r="A170" s="343">
        <v>11463</v>
      </c>
      <c r="B170" s="220">
        <v>239</v>
      </c>
      <c r="C170" s="206">
        <v>165</v>
      </c>
      <c r="D170" s="91" t="s">
        <v>577</v>
      </c>
      <c r="E170" s="92">
        <v>168183.59540399999</v>
      </c>
      <c r="F170" s="388">
        <v>69.187572536406662</v>
      </c>
      <c r="G170" s="388">
        <v>0</v>
      </c>
      <c r="H170" s="388">
        <v>14.593216252388727</v>
      </c>
      <c r="I170" s="388">
        <v>1.1775451562572085E-2</v>
      </c>
      <c r="J170" s="388">
        <v>16.207435759642049</v>
      </c>
      <c r="K170" s="209">
        <f t="shared" si="56"/>
        <v>0.19177281486415218</v>
      </c>
      <c r="L170" s="209">
        <f t="shared" si="57"/>
        <v>0</v>
      </c>
      <c r="M170" s="209">
        <f t="shared" si="58"/>
        <v>4.0449202884943816E-2</v>
      </c>
      <c r="N170" s="209">
        <f t="shared" si="59"/>
        <v>3.2638975608844378E-5</v>
      </c>
      <c r="O170" s="209">
        <f t="shared" si="60"/>
        <v>4.4923466215279644E-2</v>
      </c>
      <c r="P170" s="235">
        <f t="shared" si="61"/>
        <v>100.00000000000001</v>
      </c>
      <c r="Q170" s="270">
        <f>VLOOKUP(B:B,'پیوست 4'!$C$13:$J$170,8,0)</f>
        <v>117511.540291</v>
      </c>
      <c r="R170" s="1">
        <f t="shared" si="65"/>
        <v>0.69870988314122562</v>
      </c>
      <c r="S170" s="264">
        <f t="shared" si="66"/>
        <v>69.870988314122556</v>
      </c>
      <c r="T170" s="286">
        <f t="shared" si="67"/>
        <v>0.68341577771589357</v>
      </c>
      <c r="U170" s="264" t="str">
        <f>VLOOKUP(D170:D326,پیوست1!$E$5:G335,3,0)</f>
        <v>در سهام</v>
      </c>
    </row>
    <row r="171" spans="1:22" x14ac:dyDescent="0.55000000000000004">
      <c r="B171" s="222"/>
      <c r="C171" s="133"/>
      <c r="D171" s="96" t="s">
        <v>412</v>
      </c>
      <c r="E171" s="95">
        <f>SUM(E105:E170)</f>
        <v>60677081.44499401</v>
      </c>
      <c r="F171" s="390">
        <f>K171</f>
        <v>87.334446332232801</v>
      </c>
      <c r="G171" s="390">
        <f>L171</f>
        <v>5.1100231166354266</v>
      </c>
      <c r="H171" s="390">
        <f>M171</f>
        <v>5.0563005778588606</v>
      </c>
      <c r="I171" s="390">
        <f>N171</f>
        <v>0.63634592173950155</v>
      </c>
      <c r="J171" s="390">
        <f>O171</f>
        <v>1.8628840515333887</v>
      </c>
      <c r="K171" s="218">
        <f>SUM(K105:K170)</f>
        <v>87.334446332232801</v>
      </c>
      <c r="L171" s="218">
        <f t="shared" ref="L171:O171" si="68">SUM(L105:L170)</f>
        <v>5.1100231166354266</v>
      </c>
      <c r="M171" s="218">
        <f t="shared" si="68"/>
        <v>5.0563005778588606</v>
      </c>
      <c r="N171" s="218">
        <f t="shared" si="68"/>
        <v>0.63634592173950155</v>
      </c>
      <c r="O171" s="218">
        <f t="shared" si="68"/>
        <v>1.8628840515333887</v>
      </c>
      <c r="P171" s="217">
        <f>K171+L171+M171+N171+O171</f>
        <v>99.999999999999986</v>
      </c>
      <c r="Q171" s="270"/>
      <c r="R171" s="1">
        <f t="shared" ref="R171:R174" si="69">Q171/E171</f>
        <v>0</v>
      </c>
      <c r="S171" s="264">
        <f t="shared" ref="S171:S174" si="70">R171*100</f>
        <v>0</v>
      </c>
      <c r="T171" s="286">
        <f t="shared" ref="T171:T174" si="71">S171-F171</f>
        <v>-87.334446332232801</v>
      </c>
      <c r="U171" s="264" t="e">
        <f>VLOOKUP(D171:D335,پیوست1!$E$5:G336,3,0)</f>
        <v>#N/A</v>
      </c>
      <c r="V171" s="344">
        <f t="shared" ref="V171:V174" si="72">100-P171</f>
        <v>0</v>
      </c>
    </row>
    <row r="172" spans="1:22" ht="21.75" x14ac:dyDescent="0.55000000000000004">
      <c r="B172" s="222"/>
      <c r="C172" s="418" t="s">
        <v>55</v>
      </c>
      <c r="D172" s="418"/>
      <c r="E172" s="93">
        <f>E83+E104+E171</f>
        <v>1834611793.0397382</v>
      </c>
      <c r="F172" s="391">
        <f t="shared" ref="F172:I172" si="73">K172</f>
        <v>13.975801248545864</v>
      </c>
      <c r="G172" s="391">
        <f t="shared" si="73"/>
        <v>34.525190692275579</v>
      </c>
      <c r="H172" s="391">
        <f t="shared" si="73"/>
        <v>49.351940464939972</v>
      </c>
      <c r="I172" s="392">
        <f t="shared" si="73"/>
        <v>0.19524709885135008</v>
      </c>
      <c r="J172" s="390">
        <f>O172</f>
        <v>1.951820495387228</v>
      </c>
      <c r="K172" s="218">
        <f>(K83*($E$83/$E$172))+(K104*($E$104/$E$172))+(K171*($E$171/$E$172))</f>
        <v>13.975801248545864</v>
      </c>
      <c r="L172" s="218">
        <f>(L83*($E$83/$E$172))+(L104*($E$104/$E$172))+(L171*($E$171/$E$172))</f>
        <v>34.525190692275579</v>
      </c>
      <c r="M172" s="218">
        <f>(M83*($E$83/$E$172))+(M104*($E$104/$E$172))+(M171*($E$171/$E$172))</f>
        <v>49.351940464939972</v>
      </c>
      <c r="N172" s="218">
        <f>(N83*($E$83/$E$172))+(N104*($E$104/$E$172))+(N171*($E$171/$E$172))</f>
        <v>0.19524709885135008</v>
      </c>
      <c r="O172" s="218">
        <f>(O83*($E$83/$E$172))+(O104*($E$104/$E$172))+(O171*($E$171/$E$172))</f>
        <v>1.951820495387228</v>
      </c>
      <c r="P172" s="217">
        <f>K172+L172+M172+N172+O172</f>
        <v>99.999999999999986</v>
      </c>
      <c r="Q172" s="270"/>
      <c r="R172" s="1">
        <f t="shared" si="69"/>
        <v>0</v>
      </c>
      <c r="S172" s="264">
        <f t="shared" si="70"/>
        <v>0</v>
      </c>
      <c r="T172" s="286">
        <f t="shared" si="71"/>
        <v>-13.975801248545864</v>
      </c>
      <c r="U172" s="264" t="e">
        <f>VLOOKUP(D172:D336,پیوست1!$E$5:G337,3,0)</f>
        <v>#N/A</v>
      </c>
      <c r="V172" s="344">
        <f t="shared" si="72"/>
        <v>0</v>
      </c>
    </row>
    <row r="173" spans="1:22" s="265" customFormat="1" ht="21" x14ac:dyDescent="0.55000000000000004">
      <c r="A173" s="343"/>
      <c r="B173" s="223"/>
      <c r="C173" s="62"/>
      <c r="D173" s="419" t="s">
        <v>56</v>
      </c>
      <c r="E173" s="419"/>
      <c r="F173" s="419"/>
      <c r="G173" s="419"/>
      <c r="H173" s="419"/>
      <c r="I173" s="419"/>
      <c r="J173" s="419"/>
      <c r="K173" s="89"/>
      <c r="L173" s="89"/>
      <c r="M173" s="89"/>
      <c r="N173" s="89"/>
      <c r="O173" s="89"/>
      <c r="P173" s="236"/>
      <c r="Q173" s="270"/>
      <c r="R173" s="1" t="e">
        <f t="shared" si="69"/>
        <v>#DIV/0!</v>
      </c>
      <c r="S173" s="264" t="e">
        <f t="shared" si="70"/>
        <v>#DIV/0!</v>
      </c>
      <c r="T173" s="286" t="e">
        <f t="shared" si="71"/>
        <v>#DIV/0!</v>
      </c>
      <c r="U173" s="264" t="e">
        <f>VLOOKUP(D173:D337,پیوست1!$E$5:G338,3,0)</f>
        <v>#N/A</v>
      </c>
      <c r="V173" s="344">
        <f t="shared" si="72"/>
        <v>100</v>
      </c>
    </row>
    <row r="174" spans="1:22" s="265" customFormat="1" ht="42" customHeight="1" x14ac:dyDescent="0.55000000000000004">
      <c r="A174" s="343"/>
      <c r="B174" s="223"/>
      <c r="C174" s="62"/>
      <c r="D174" s="417" t="s">
        <v>57</v>
      </c>
      <c r="E174" s="417"/>
      <c r="F174" s="417"/>
      <c r="G174" s="417"/>
      <c r="H174" s="417"/>
      <c r="I174" s="417"/>
      <c r="J174" s="417"/>
      <c r="K174" s="89"/>
      <c r="L174" s="89"/>
      <c r="M174" s="89"/>
      <c r="N174" s="89"/>
      <c r="O174" s="89"/>
      <c r="P174" s="236"/>
      <c r="Q174" s="270"/>
      <c r="R174" s="1" t="e">
        <f t="shared" si="69"/>
        <v>#DIV/0!</v>
      </c>
      <c r="S174" s="264" t="e">
        <f t="shared" si="70"/>
        <v>#DIV/0!</v>
      </c>
      <c r="T174" s="286" t="e">
        <f t="shared" si="71"/>
        <v>#DIV/0!</v>
      </c>
      <c r="U174" s="264" t="e">
        <f>VLOOKUP(D174:D338,پیوست1!$E$5:G339,3,0)</f>
        <v>#N/A</v>
      </c>
      <c r="V174" s="344">
        <f t="shared" si="72"/>
        <v>100</v>
      </c>
    </row>
    <row r="176" spans="1:22" x14ac:dyDescent="0.55000000000000004">
      <c r="F176" s="46"/>
      <c r="G176" s="48"/>
      <c r="H176" s="48"/>
      <c r="I176" s="50"/>
      <c r="J176" s="50"/>
    </row>
  </sheetData>
  <sheetProtection algorithmName="SHA-512" hashValue="QPq6seUz+1QzJrt50fo8GtkgK1OC6tZNAiIHktZsAQCJE1bEVjjo4cD01AZMRhnVp4oeJ7ORTNbGS+DaIyluVw==" saltValue="205PxZT0AKLbsFOsQpqnpg==" spinCount="100000" sheet="1" objects="1" scenarios="1"/>
  <sortState ref="A105:U171">
    <sortCondition descending="1" ref="F105:F171"/>
  </sortState>
  <mergeCells count="10">
    <mergeCell ref="D174:J174"/>
    <mergeCell ref="C172:D172"/>
    <mergeCell ref="D173:J173"/>
    <mergeCell ref="D2:D3"/>
    <mergeCell ref="F2:J2"/>
    <mergeCell ref="A2:A3"/>
    <mergeCell ref="D1:E1"/>
    <mergeCell ref="B2:B3"/>
    <mergeCell ref="C2:C3"/>
    <mergeCell ref="E2:E3"/>
  </mergeCells>
  <printOptions horizontalCentered="1" verticalCentered="1"/>
  <pageMargins left="0.25" right="0.25" top="0.75" bottom="0.75" header="0.3" footer="0.3"/>
  <pageSetup paperSize="9" scale="78" fitToHeight="0" orientation="portrait" r:id="rId1"/>
  <rowBreaks count="2" manualBreakCount="2">
    <brk id="70" min="1" max="9" man="1"/>
    <brk id="132" min="1" max="9" man="1"/>
  </rowBreaks>
  <colBreaks count="1" manualBreakCount="1">
    <brk id="10" max="185" man="1"/>
  </colBreaks>
  <ignoredErrors>
    <ignoredError sqref="F83:J8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76"/>
  <sheetViews>
    <sheetView rightToLeft="1" view="pageBreakPreview" topLeftCell="B1" zoomScaleNormal="100" zoomScaleSheetLayoutView="100" workbookViewId="0">
      <pane ySplit="4" topLeftCell="A149" activePane="bottomLeft" state="frozen"/>
      <selection activeCell="B1" sqref="B1"/>
      <selection pane="bottomLeft" activeCell="I172" sqref="I172"/>
    </sheetView>
  </sheetViews>
  <sheetFormatPr defaultColWidth="9.140625" defaultRowHeight="15.75" x14ac:dyDescent="0.4"/>
  <cols>
    <col min="1" max="1" width="3.5703125" style="281" hidden="1" customWidth="1"/>
    <col min="2" max="2" width="4" style="14" bestFit="1" customWidth="1"/>
    <col min="3" max="3" width="26" style="67" bestFit="1" customWidth="1"/>
    <col min="4" max="4" width="10.5703125" style="15" bestFit="1" customWidth="1"/>
    <col min="5" max="5" width="11"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77"/>
      <c r="B1" s="422" t="s">
        <v>246</v>
      </c>
      <c r="C1" s="422"/>
      <c r="D1" s="422"/>
      <c r="E1" s="422"/>
      <c r="F1" s="422"/>
      <c r="G1" s="422"/>
      <c r="H1" s="422"/>
      <c r="I1" s="422"/>
      <c r="J1" s="422"/>
      <c r="K1" s="159" t="s">
        <v>584</v>
      </c>
      <c r="L1" s="159" t="s">
        <v>317</v>
      </c>
      <c r="M1" s="158"/>
      <c r="N1" s="158"/>
      <c r="O1" s="158"/>
      <c r="P1" s="158"/>
      <c r="Q1" s="158"/>
    </row>
    <row r="2" spans="1:17" x14ac:dyDescent="0.4">
      <c r="A2" s="425" t="s">
        <v>163</v>
      </c>
      <c r="B2" s="429" t="s">
        <v>48</v>
      </c>
      <c r="C2" s="423" t="s">
        <v>58</v>
      </c>
      <c r="D2" s="423" t="s">
        <v>59</v>
      </c>
      <c r="E2" s="423"/>
      <c r="F2" s="423"/>
      <c r="G2" s="423"/>
      <c r="H2" s="423"/>
      <c r="I2" s="423"/>
      <c r="J2" s="423"/>
      <c r="K2" s="423"/>
      <c r="L2" s="423" t="s">
        <v>60</v>
      </c>
      <c r="M2" s="423"/>
      <c r="N2" s="423"/>
      <c r="O2" s="423"/>
      <c r="P2" s="423"/>
      <c r="Q2" s="423"/>
    </row>
    <row r="3" spans="1:17" x14ac:dyDescent="0.4">
      <c r="A3" s="425"/>
      <c r="B3" s="429"/>
      <c r="C3" s="423"/>
      <c r="D3" s="424" t="s">
        <v>257</v>
      </c>
      <c r="E3" s="424"/>
      <c r="F3" s="424"/>
      <c r="G3" s="161" t="s">
        <v>584</v>
      </c>
      <c r="H3" s="424" t="s">
        <v>256</v>
      </c>
      <c r="I3" s="424"/>
      <c r="J3" s="156" t="s">
        <v>584</v>
      </c>
      <c r="K3" s="160"/>
      <c r="L3" s="424" t="s">
        <v>257</v>
      </c>
      <c r="M3" s="424"/>
      <c r="N3" s="161" t="s">
        <v>584</v>
      </c>
      <c r="O3" s="154" t="s">
        <v>256</v>
      </c>
      <c r="P3" s="156" t="s">
        <v>584</v>
      </c>
      <c r="Q3" s="157"/>
    </row>
    <row r="4" spans="1:17" s="200" customFormat="1" ht="31.5" x14ac:dyDescent="0.4">
      <c r="A4" s="425"/>
      <c r="B4" s="429"/>
      <c r="C4" s="423"/>
      <c r="D4" s="155" t="s">
        <v>61</v>
      </c>
      <c r="E4" s="199" t="s">
        <v>62</v>
      </c>
      <c r="F4" s="313" t="s">
        <v>63</v>
      </c>
      <c r="G4" s="199" t="s">
        <v>64</v>
      </c>
      <c r="H4" s="199" t="s">
        <v>65</v>
      </c>
      <c r="I4" s="199" t="s">
        <v>62</v>
      </c>
      <c r="J4" s="142" t="s">
        <v>63</v>
      </c>
      <c r="K4" s="199" t="s">
        <v>64</v>
      </c>
      <c r="L4" s="199" t="s">
        <v>66</v>
      </c>
      <c r="M4" s="199" t="s">
        <v>67</v>
      </c>
      <c r="N4" s="142" t="s">
        <v>63</v>
      </c>
      <c r="O4" s="199" t="s">
        <v>66</v>
      </c>
      <c r="P4" s="199" t="s">
        <v>67</v>
      </c>
      <c r="Q4" s="142" t="s">
        <v>63</v>
      </c>
    </row>
    <row r="5" spans="1:17" s="200" customFormat="1" x14ac:dyDescent="0.4">
      <c r="A5" s="278">
        <v>104</v>
      </c>
      <c r="B5" s="119">
        <v>1</v>
      </c>
      <c r="C5" s="119" t="s">
        <v>409</v>
      </c>
      <c r="D5" s="163">
        <v>6630321.8999150004</v>
      </c>
      <c r="E5" s="163">
        <v>31588272.469829999</v>
      </c>
      <c r="F5" s="314">
        <f t="shared" ref="F5:F36" si="0">D5-E5</f>
        <v>-24957950.569914997</v>
      </c>
      <c r="G5" s="120">
        <f t="shared" ref="G5:G36" si="1">D5+E5</f>
        <v>38218594.369745001</v>
      </c>
      <c r="H5" s="120">
        <v>1570884.7303619999</v>
      </c>
      <c r="I5" s="120">
        <v>8502916.7762860004</v>
      </c>
      <c r="J5" s="120">
        <f t="shared" ref="J5:J36" si="2">H5-I5</f>
        <v>-6932032.0459240004</v>
      </c>
      <c r="K5" s="120">
        <f t="shared" ref="K5:K36" si="3">H5+I5</f>
        <v>10073801.506648</v>
      </c>
      <c r="L5" s="121">
        <v>338627426.50161397</v>
      </c>
      <c r="M5" s="121">
        <v>348967327.237616</v>
      </c>
      <c r="N5" s="121">
        <f t="shared" ref="N5:N36" si="4">L5-M5</f>
        <v>-10339900.736002028</v>
      </c>
      <c r="O5" s="121">
        <v>36715410.399164997</v>
      </c>
      <c r="P5" s="121">
        <v>32997226.728976998</v>
      </c>
      <c r="Q5" s="121">
        <f t="shared" ref="Q5:Q36" si="5">O5-P5</f>
        <v>3718183.6701879986</v>
      </c>
    </row>
    <row r="6" spans="1:17" s="200" customFormat="1" x14ac:dyDescent="0.4">
      <c r="A6" s="278">
        <v>5</v>
      </c>
      <c r="B6" s="174">
        <v>2</v>
      </c>
      <c r="C6" s="71" t="s">
        <v>428</v>
      </c>
      <c r="D6" s="175">
        <v>11322701.096096</v>
      </c>
      <c r="E6" s="175">
        <v>6793749.1894359998</v>
      </c>
      <c r="F6" s="22">
        <f t="shared" si="0"/>
        <v>4528951.9066599999</v>
      </c>
      <c r="G6" s="22">
        <f t="shared" si="1"/>
        <v>18116450.285531998</v>
      </c>
      <c r="H6" s="22">
        <v>504936.35084199999</v>
      </c>
      <c r="I6" s="22">
        <v>1366581.603806</v>
      </c>
      <c r="J6" s="22">
        <f t="shared" si="2"/>
        <v>-861645.25296399998</v>
      </c>
      <c r="K6" s="22">
        <f t="shared" si="3"/>
        <v>1871517.954648</v>
      </c>
      <c r="L6" s="66">
        <v>111934820</v>
      </c>
      <c r="M6" s="66">
        <v>96457543</v>
      </c>
      <c r="N6" s="66">
        <f t="shared" si="4"/>
        <v>15477277</v>
      </c>
      <c r="O6" s="66">
        <v>7608142</v>
      </c>
      <c r="P6" s="66">
        <v>8119540</v>
      </c>
      <c r="Q6" s="66">
        <f t="shared" si="5"/>
        <v>-511398</v>
      </c>
    </row>
    <row r="7" spans="1:17" s="200" customFormat="1" x14ac:dyDescent="0.4">
      <c r="A7" s="278">
        <v>123</v>
      </c>
      <c r="B7" s="119">
        <v>3</v>
      </c>
      <c r="C7" s="119" t="s">
        <v>445</v>
      </c>
      <c r="D7" s="163">
        <v>6285310.7310260003</v>
      </c>
      <c r="E7" s="163">
        <v>8359041.6295290003</v>
      </c>
      <c r="F7" s="314">
        <f t="shared" si="0"/>
        <v>-2073730.8985029999</v>
      </c>
      <c r="G7" s="120">
        <f t="shared" si="1"/>
        <v>14644352.360555001</v>
      </c>
      <c r="H7" s="120">
        <v>1310789.856531</v>
      </c>
      <c r="I7" s="120">
        <v>1797812.69692</v>
      </c>
      <c r="J7" s="120">
        <f t="shared" si="2"/>
        <v>-487022.84038900002</v>
      </c>
      <c r="K7" s="120">
        <f t="shared" si="3"/>
        <v>3108602.5534509998</v>
      </c>
      <c r="L7" s="121">
        <v>192994168</v>
      </c>
      <c r="M7" s="121">
        <v>159535884</v>
      </c>
      <c r="N7" s="121">
        <f t="shared" si="4"/>
        <v>33458284</v>
      </c>
      <c r="O7" s="121">
        <v>23740873</v>
      </c>
      <c r="P7" s="121">
        <v>18846616</v>
      </c>
      <c r="Q7" s="121">
        <f t="shared" si="5"/>
        <v>4894257</v>
      </c>
    </row>
    <row r="8" spans="1:17" s="200" customFormat="1" x14ac:dyDescent="0.4">
      <c r="A8" s="278">
        <v>107</v>
      </c>
      <c r="B8" s="174">
        <v>4</v>
      </c>
      <c r="C8" s="71" t="s">
        <v>438</v>
      </c>
      <c r="D8" s="175">
        <v>5423793.242106</v>
      </c>
      <c r="E8" s="175">
        <v>2047208.4050680001</v>
      </c>
      <c r="F8" s="22">
        <f t="shared" si="0"/>
        <v>3376584.8370380001</v>
      </c>
      <c r="G8" s="22">
        <f t="shared" si="1"/>
        <v>7471001.6471739998</v>
      </c>
      <c r="H8" s="22">
        <v>487367.56763300003</v>
      </c>
      <c r="I8" s="22">
        <v>814730.79744400003</v>
      </c>
      <c r="J8" s="22">
        <f t="shared" si="2"/>
        <v>-327363.229811</v>
      </c>
      <c r="K8" s="22">
        <f t="shared" si="3"/>
        <v>1302098.3650770001</v>
      </c>
      <c r="L8" s="66">
        <v>76847890</v>
      </c>
      <c r="M8" s="66">
        <v>50401869</v>
      </c>
      <c r="N8" s="66">
        <f t="shared" si="4"/>
        <v>26446021</v>
      </c>
      <c r="O8" s="66">
        <v>4651598</v>
      </c>
      <c r="P8" s="66">
        <v>4438002</v>
      </c>
      <c r="Q8" s="66">
        <f t="shared" si="5"/>
        <v>213596</v>
      </c>
    </row>
    <row r="9" spans="1:17" s="200" customFormat="1" x14ac:dyDescent="0.4">
      <c r="A9" s="278">
        <v>183</v>
      </c>
      <c r="B9" s="119">
        <v>5</v>
      </c>
      <c r="C9" s="119" t="s">
        <v>458</v>
      </c>
      <c r="D9" s="163">
        <v>6572541.4436499998</v>
      </c>
      <c r="E9" s="163">
        <v>6242123.4478949998</v>
      </c>
      <c r="F9" s="314">
        <f t="shared" si="0"/>
        <v>330417.99575500004</v>
      </c>
      <c r="G9" s="120">
        <f t="shared" si="1"/>
        <v>12814664.891545</v>
      </c>
      <c r="H9" s="120">
        <v>1292942.7428890001</v>
      </c>
      <c r="I9" s="120">
        <v>1042095.118178</v>
      </c>
      <c r="J9" s="120">
        <f t="shared" si="2"/>
        <v>250847.62471100013</v>
      </c>
      <c r="K9" s="120">
        <f t="shared" si="3"/>
        <v>2335037.8610669998</v>
      </c>
      <c r="L9" s="121">
        <v>59163342.985927001</v>
      </c>
      <c r="M9" s="121">
        <v>30988357.827810999</v>
      </c>
      <c r="N9" s="121">
        <f t="shared" si="4"/>
        <v>28174985.158116002</v>
      </c>
      <c r="O9" s="121">
        <v>7612569.3349919999</v>
      </c>
      <c r="P9" s="121">
        <v>4276193.4340390004</v>
      </c>
      <c r="Q9" s="121">
        <f t="shared" si="5"/>
        <v>3336375.9009529995</v>
      </c>
    </row>
    <row r="10" spans="1:17" s="200" customFormat="1" x14ac:dyDescent="0.4">
      <c r="A10" s="278">
        <v>132</v>
      </c>
      <c r="B10" s="174">
        <v>6</v>
      </c>
      <c r="C10" s="71" t="s">
        <v>447</v>
      </c>
      <c r="D10" s="175">
        <v>4690067.2816340001</v>
      </c>
      <c r="E10" s="175">
        <v>3233966.8246729998</v>
      </c>
      <c r="F10" s="22">
        <f t="shared" si="0"/>
        <v>1456100.4569610003</v>
      </c>
      <c r="G10" s="22">
        <f t="shared" si="1"/>
        <v>7924034.1063069999</v>
      </c>
      <c r="H10" s="22">
        <v>1063546.2246389999</v>
      </c>
      <c r="I10" s="22">
        <v>627057.45042500005</v>
      </c>
      <c r="J10" s="22">
        <f t="shared" si="2"/>
        <v>436488.77421399986</v>
      </c>
      <c r="K10" s="22">
        <f t="shared" si="3"/>
        <v>1690603.6750639998</v>
      </c>
      <c r="L10" s="66">
        <v>91519501</v>
      </c>
      <c r="M10" s="66">
        <v>61052499</v>
      </c>
      <c r="N10" s="66">
        <f t="shared" si="4"/>
        <v>30467002</v>
      </c>
      <c r="O10" s="66">
        <v>6305487</v>
      </c>
      <c r="P10" s="66">
        <v>7504938</v>
      </c>
      <c r="Q10" s="66">
        <f t="shared" si="5"/>
        <v>-1199451</v>
      </c>
    </row>
    <row r="11" spans="1:17" s="200" customFormat="1" x14ac:dyDescent="0.4">
      <c r="A11" s="278">
        <v>16</v>
      </c>
      <c r="B11" s="119">
        <v>7</v>
      </c>
      <c r="C11" s="119" t="s">
        <v>433</v>
      </c>
      <c r="D11" s="163">
        <v>4537322.8671289999</v>
      </c>
      <c r="E11" s="163">
        <v>5240996.2685439996</v>
      </c>
      <c r="F11" s="314">
        <f t="shared" si="0"/>
        <v>-703673.40141499974</v>
      </c>
      <c r="G11" s="120">
        <f t="shared" si="1"/>
        <v>9778319.1356729995</v>
      </c>
      <c r="H11" s="120">
        <v>0</v>
      </c>
      <c r="I11" s="120">
        <v>147198.75720600001</v>
      </c>
      <c r="J11" s="120">
        <f t="shared" si="2"/>
        <v>-147198.75720600001</v>
      </c>
      <c r="K11" s="120">
        <f t="shared" si="3"/>
        <v>147198.75720600001</v>
      </c>
      <c r="L11" s="121">
        <v>27850019</v>
      </c>
      <c r="M11" s="121">
        <v>16950903</v>
      </c>
      <c r="N11" s="121">
        <f t="shared" si="4"/>
        <v>10899116</v>
      </c>
      <c r="O11" s="121">
        <v>3015016</v>
      </c>
      <c r="P11" s="121">
        <v>1625427</v>
      </c>
      <c r="Q11" s="121">
        <f t="shared" si="5"/>
        <v>1389589</v>
      </c>
    </row>
    <row r="12" spans="1:17" s="200" customFormat="1" x14ac:dyDescent="0.4">
      <c r="A12" s="278">
        <v>115</v>
      </c>
      <c r="B12" s="174">
        <v>8</v>
      </c>
      <c r="C12" s="71" t="s">
        <v>442</v>
      </c>
      <c r="D12" s="175">
        <v>4344046.1699109999</v>
      </c>
      <c r="E12" s="175">
        <v>3171895.8140219999</v>
      </c>
      <c r="F12" s="22">
        <f t="shared" si="0"/>
        <v>1172150.355889</v>
      </c>
      <c r="G12" s="22">
        <f t="shared" si="1"/>
        <v>7515941.9839329999</v>
      </c>
      <c r="H12" s="22">
        <v>274773.058678</v>
      </c>
      <c r="I12" s="22">
        <v>592138.677883</v>
      </c>
      <c r="J12" s="22">
        <f t="shared" si="2"/>
        <v>-317365.619205</v>
      </c>
      <c r="K12" s="22">
        <f t="shared" si="3"/>
        <v>866911.736561</v>
      </c>
      <c r="L12" s="66">
        <v>38643741</v>
      </c>
      <c r="M12" s="66">
        <v>26864955</v>
      </c>
      <c r="N12" s="66">
        <f t="shared" si="4"/>
        <v>11778786</v>
      </c>
      <c r="O12" s="66">
        <v>3079651</v>
      </c>
      <c r="P12" s="66">
        <v>2914001</v>
      </c>
      <c r="Q12" s="66">
        <f t="shared" si="5"/>
        <v>165650</v>
      </c>
    </row>
    <row r="13" spans="1:17" s="200" customFormat="1" x14ac:dyDescent="0.4">
      <c r="A13" s="278">
        <v>210</v>
      </c>
      <c r="B13" s="119">
        <v>9</v>
      </c>
      <c r="C13" s="119" t="s">
        <v>466</v>
      </c>
      <c r="D13" s="163">
        <v>3538301.5062409998</v>
      </c>
      <c r="E13" s="163">
        <v>2012536.0046049999</v>
      </c>
      <c r="F13" s="314">
        <f t="shared" si="0"/>
        <v>1525765.5016359999</v>
      </c>
      <c r="G13" s="120">
        <f t="shared" si="1"/>
        <v>5550837.5108460002</v>
      </c>
      <c r="H13" s="120">
        <v>670002.99572999997</v>
      </c>
      <c r="I13" s="120">
        <v>455682.67718599999</v>
      </c>
      <c r="J13" s="120">
        <f t="shared" si="2"/>
        <v>214320.31854399998</v>
      </c>
      <c r="K13" s="120">
        <f t="shared" si="3"/>
        <v>1125685.672916</v>
      </c>
      <c r="L13" s="121">
        <v>65797739</v>
      </c>
      <c r="M13" s="121">
        <v>52302294</v>
      </c>
      <c r="N13" s="121">
        <f t="shared" si="4"/>
        <v>13495445</v>
      </c>
      <c r="O13" s="121">
        <v>10319497</v>
      </c>
      <c r="P13" s="121">
        <v>5410372</v>
      </c>
      <c r="Q13" s="121">
        <f t="shared" si="5"/>
        <v>4909125</v>
      </c>
    </row>
    <row r="14" spans="1:17" s="200" customFormat="1" x14ac:dyDescent="0.4">
      <c r="A14" s="278">
        <v>105</v>
      </c>
      <c r="B14" s="174">
        <v>10</v>
      </c>
      <c r="C14" s="71" t="s">
        <v>435</v>
      </c>
      <c r="D14" s="175">
        <v>3699824.2837640001</v>
      </c>
      <c r="E14" s="175">
        <v>351635.92824099999</v>
      </c>
      <c r="F14" s="22">
        <f t="shared" si="0"/>
        <v>3348188.355523</v>
      </c>
      <c r="G14" s="22">
        <f t="shared" si="1"/>
        <v>4051460.2120050001</v>
      </c>
      <c r="H14" s="22">
        <v>365807.20985300001</v>
      </c>
      <c r="I14" s="22">
        <v>55772.242790999997</v>
      </c>
      <c r="J14" s="22">
        <f t="shared" si="2"/>
        <v>310034.96706200001</v>
      </c>
      <c r="K14" s="22">
        <f t="shared" si="3"/>
        <v>421579.452644</v>
      </c>
      <c r="L14" s="66">
        <v>31532275</v>
      </c>
      <c r="M14" s="66">
        <v>27492912</v>
      </c>
      <c r="N14" s="66">
        <f t="shared" si="4"/>
        <v>4039363</v>
      </c>
      <c r="O14" s="66">
        <v>1097742</v>
      </c>
      <c r="P14" s="66">
        <v>1412769</v>
      </c>
      <c r="Q14" s="66">
        <f t="shared" si="5"/>
        <v>-315027</v>
      </c>
    </row>
    <row r="15" spans="1:17" s="200" customFormat="1" x14ac:dyDescent="0.4">
      <c r="A15" s="278">
        <v>195</v>
      </c>
      <c r="B15" s="119">
        <v>11</v>
      </c>
      <c r="C15" s="119" t="s">
        <v>460</v>
      </c>
      <c r="D15" s="163">
        <v>3113144.3782899999</v>
      </c>
      <c r="E15" s="163">
        <v>1655600.6052290001</v>
      </c>
      <c r="F15" s="314">
        <f t="shared" si="0"/>
        <v>1457543.7730609998</v>
      </c>
      <c r="G15" s="120">
        <f t="shared" si="1"/>
        <v>4768744.983519</v>
      </c>
      <c r="H15" s="120">
        <v>324182.42887399998</v>
      </c>
      <c r="I15" s="120">
        <v>465020.05708100001</v>
      </c>
      <c r="J15" s="120">
        <f t="shared" si="2"/>
        <v>-140837.62820700003</v>
      </c>
      <c r="K15" s="120">
        <f t="shared" si="3"/>
        <v>789202.48595499992</v>
      </c>
      <c r="L15" s="121">
        <v>27487904</v>
      </c>
      <c r="M15" s="121">
        <v>13621447</v>
      </c>
      <c r="N15" s="121">
        <f t="shared" si="4"/>
        <v>13866457</v>
      </c>
      <c r="O15" s="121">
        <v>2413647</v>
      </c>
      <c r="P15" s="121">
        <v>1596858</v>
      </c>
      <c r="Q15" s="121">
        <f t="shared" si="5"/>
        <v>816789</v>
      </c>
    </row>
    <row r="16" spans="1:17" s="200" customFormat="1" x14ac:dyDescent="0.4">
      <c r="A16" s="278">
        <v>11</v>
      </c>
      <c r="B16" s="174">
        <v>12</v>
      </c>
      <c r="C16" s="71" t="s">
        <v>424</v>
      </c>
      <c r="D16" s="175">
        <v>2822906.9630339998</v>
      </c>
      <c r="E16" s="175">
        <v>1980900.349164</v>
      </c>
      <c r="F16" s="22">
        <f t="shared" si="0"/>
        <v>842006.61386999977</v>
      </c>
      <c r="G16" s="22">
        <f t="shared" si="1"/>
        <v>4803807.312198</v>
      </c>
      <c r="H16" s="22">
        <v>94723.649695</v>
      </c>
      <c r="I16" s="22">
        <v>210295.072782</v>
      </c>
      <c r="J16" s="22">
        <f t="shared" si="2"/>
        <v>-115571.423087</v>
      </c>
      <c r="K16" s="22">
        <f t="shared" si="3"/>
        <v>305018.72247699997</v>
      </c>
      <c r="L16" s="66">
        <v>29263504</v>
      </c>
      <c r="M16" s="66">
        <v>23824722</v>
      </c>
      <c r="N16" s="66">
        <f t="shared" si="4"/>
        <v>5438782</v>
      </c>
      <c r="O16" s="66">
        <v>2948284</v>
      </c>
      <c r="P16" s="66">
        <v>2196208</v>
      </c>
      <c r="Q16" s="66">
        <f t="shared" si="5"/>
        <v>752076</v>
      </c>
    </row>
    <row r="17" spans="1:17" s="200" customFormat="1" x14ac:dyDescent="0.4">
      <c r="A17" s="278">
        <v>113</v>
      </c>
      <c r="B17" s="119">
        <v>13</v>
      </c>
      <c r="C17" s="119" t="s">
        <v>440</v>
      </c>
      <c r="D17" s="163">
        <v>2761260.8684760001</v>
      </c>
      <c r="E17" s="163">
        <v>880307.09251700004</v>
      </c>
      <c r="F17" s="314">
        <f t="shared" si="0"/>
        <v>1880953.775959</v>
      </c>
      <c r="G17" s="120">
        <f t="shared" si="1"/>
        <v>3641567.9609930003</v>
      </c>
      <c r="H17" s="120">
        <v>58820.398792</v>
      </c>
      <c r="I17" s="120">
        <v>56016.261213999998</v>
      </c>
      <c r="J17" s="120">
        <f t="shared" si="2"/>
        <v>2804.1375780000017</v>
      </c>
      <c r="K17" s="120">
        <f t="shared" si="3"/>
        <v>114836.66000599999</v>
      </c>
      <c r="L17" s="121">
        <v>63964510</v>
      </c>
      <c r="M17" s="121">
        <v>52455508</v>
      </c>
      <c r="N17" s="121">
        <f t="shared" si="4"/>
        <v>11509002</v>
      </c>
      <c r="O17" s="121">
        <v>4123021</v>
      </c>
      <c r="P17" s="121">
        <v>5148427</v>
      </c>
      <c r="Q17" s="121">
        <f t="shared" si="5"/>
        <v>-1025406</v>
      </c>
    </row>
    <row r="18" spans="1:17" s="200" customFormat="1" x14ac:dyDescent="0.4">
      <c r="A18" s="278">
        <v>130</v>
      </c>
      <c r="B18" s="174">
        <v>14</v>
      </c>
      <c r="C18" s="71" t="s">
        <v>446</v>
      </c>
      <c r="D18" s="175">
        <v>2367730.359919</v>
      </c>
      <c r="E18" s="175">
        <v>6239524.5997890001</v>
      </c>
      <c r="F18" s="22">
        <f t="shared" si="0"/>
        <v>-3871794.2398700002</v>
      </c>
      <c r="G18" s="22">
        <f t="shared" si="1"/>
        <v>8607254.9597079996</v>
      </c>
      <c r="H18" s="22">
        <v>409254.702078</v>
      </c>
      <c r="I18" s="22">
        <v>1836386.1680000001</v>
      </c>
      <c r="J18" s="22">
        <f t="shared" si="2"/>
        <v>-1427131.4659220001</v>
      </c>
      <c r="K18" s="22">
        <f t="shared" si="3"/>
        <v>2245640.8700780002</v>
      </c>
      <c r="L18" s="66">
        <v>71124852</v>
      </c>
      <c r="M18" s="66">
        <v>69655687</v>
      </c>
      <c r="N18" s="66">
        <f t="shared" si="4"/>
        <v>1469165</v>
      </c>
      <c r="O18" s="66">
        <v>6273572</v>
      </c>
      <c r="P18" s="66">
        <v>6680718</v>
      </c>
      <c r="Q18" s="66">
        <f t="shared" si="5"/>
        <v>-407146</v>
      </c>
    </row>
    <row r="19" spans="1:17" s="200" customFormat="1" x14ac:dyDescent="0.4">
      <c r="A19" s="278">
        <v>250</v>
      </c>
      <c r="B19" s="119">
        <v>15</v>
      </c>
      <c r="C19" s="119" t="s">
        <v>485</v>
      </c>
      <c r="D19" s="163">
        <v>2484256.263758</v>
      </c>
      <c r="E19" s="163">
        <v>869107.36791399994</v>
      </c>
      <c r="F19" s="314">
        <f t="shared" si="0"/>
        <v>1615148.8958439999</v>
      </c>
      <c r="G19" s="120">
        <f t="shared" si="1"/>
        <v>3353363.631672</v>
      </c>
      <c r="H19" s="120">
        <v>546917.63535400003</v>
      </c>
      <c r="I19" s="120">
        <v>316649.18757000001</v>
      </c>
      <c r="J19" s="120">
        <f t="shared" si="2"/>
        <v>230268.44778400002</v>
      </c>
      <c r="K19" s="120">
        <f t="shared" si="3"/>
        <v>863566.82292399998</v>
      </c>
      <c r="L19" s="121">
        <v>74174932</v>
      </c>
      <c r="M19" s="121">
        <v>35146136</v>
      </c>
      <c r="N19" s="121">
        <f t="shared" si="4"/>
        <v>39028796</v>
      </c>
      <c r="O19" s="121">
        <v>4624008</v>
      </c>
      <c r="P19" s="121">
        <v>4890873</v>
      </c>
      <c r="Q19" s="121">
        <f t="shared" si="5"/>
        <v>-266865</v>
      </c>
    </row>
    <row r="20" spans="1:17" s="200" customFormat="1" x14ac:dyDescent="0.4">
      <c r="A20" s="278">
        <v>248</v>
      </c>
      <c r="B20" s="174">
        <v>16</v>
      </c>
      <c r="C20" s="71" t="s">
        <v>410</v>
      </c>
      <c r="D20" s="175">
        <v>983448.37006600003</v>
      </c>
      <c r="E20" s="175">
        <v>1955905.6041089999</v>
      </c>
      <c r="F20" s="22">
        <f t="shared" si="0"/>
        <v>-972457.23404299992</v>
      </c>
      <c r="G20" s="22">
        <f t="shared" si="1"/>
        <v>2939353.9741750001</v>
      </c>
      <c r="H20" s="22">
        <v>125070.81329999999</v>
      </c>
      <c r="I20" s="22">
        <v>11688.21357</v>
      </c>
      <c r="J20" s="22">
        <f t="shared" si="2"/>
        <v>113382.59972999999</v>
      </c>
      <c r="K20" s="22">
        <f t="shared" si="3"/>
        <v>136759.02687</v>
      </c>
      <c r="L20" s="66">
        <v>28825013.228966001</v>
      </c>
      <c r="M20" s="66">
        <v>23819761.337391</v>
      </c>
      <c r="N20" s="66">
        <f t="shared" si="4"/>
        <v>5005251.8915750012</v>
      </c>
      <c r="O20" s="66">
        <v>1456601.5482709999</v>
      </c>
      <c r="P20" s="66">
        <v>1436015.754894</v>
      </c>
      <c r="Q20" s="66">
        <f t="shared" si="5"/>
        <v>20585.793376999907</v>
      </c>
    </row>
    <row r="21" spans="1:17" s="200" customFormat="1" x14ac:dyDescent="0.4">
      <c r="A21" s="278">
        <v>42</v>
      </c>
      <c r="B21" s="119">
        <v>17</v>
      </c>
      <c r="C21" s="119" t="s">
        <v>430</v>
      </c>
      <c r="D21" s="163">
        <v>2626276.3936700001</v>
      </c>
      <c r="E21" s="163">
        <v>2246925.4866320002</v>
      </c>
      <c r="F21" s="314">
        <f t="shared" si="0"/>
        <v>379350.90703799995</v>
      </c>
      <c r="G21" s="120">
        <f t="shared" si="1"/>
        <v>4873201.8803020008</v>
      </c>
      <c r="H21" s="120">
        <v>378929.175292</v>
      </c>
      <c r="I21" s="120">
        <v>434488.36394800001</v>
      </c>
      <c r="J21" s="120">
        <f t="shared" si="2"/>
        <v>-55559.188656000013</v>
      </c>
      <c r="K21" s="120">
        <f t="shared" si="3"/>
        <v>813417.53924000007</v>
      </c>
      <c r="L21" s="121">
        <v>12564166</v>
      </c>
      <c r="M21" s="121">
        <v>7581695</v>
      </c>
      <c r="N21" s="121">
        <f t="shared" si="4"/>
        <v>4982471</v>
      </c>
      <c r="O21" s="121">
        <v>1032476</v>
      </c>
      <c r="P21" s="121">
        <v>1025654</v>
      </c>
      <c r="Q21" s="121">
        <f t="shared" si="5"/>
        <v>6822</v>
      </c>
    </row>
    <row r="22" spans="1:17" s="200" customFormat="1" x14ac:dyDescent="0.4">
      <c r="A22" s="278">
        <v>214</v>
      </c>
      <c r="B22" s="174">
        <v>18</v>
      </c>
      <c r="C22" s="71" t="s">
        <v>467</v>
      </c>
      <c r="D22" s="175">
        <v>1822082.611848</v>
      </c>
      <c r="E22" s="175">
        <v>2531249.0410040002</v>
      </c>
      <c r="F22" s="22">
        <f t="shared" si="0"/>
        <v>-709166.42915600026</v>
      </c>
      <c r="G22" s="22">
        <f t="shared" si="1"/>
        <v>4353331.6528520007</v>
      </c>
      <c r="H22" s="22">
        <v>5909.4183419999999</v>
      </c>
      <c r="I22" s="22">
        <v>77385.696421999994</v>
      </c>
      <c r="J22" s="22">
        <f t="shared" si="2"/>
        <v>-71476.278079999989</v>
      </c>
      <c r="K22" s="22">
        <f t="shared" si="3"/>
        <v>83295.114763999998</v>
      </c>
      <c r="L22" s="66">
        <v>46106065.198813997</v>
      </c>
      <c r="M22" s="66">
        <v>41484310.094136998</v>
      </c>
      <c r="N22" s="66">
        <f t="shared" si="4"/>
        <v>4621755.1046769992</v>
      </c>
      <c r="O22" s="66">
        <v>4239039.0178469997</v>
      </c>
      <c r="P22" s="66">
        <v>4499640.6237690002</v>
      </c>
      <c r="Q22" s="66">
        <f t="shared" si="5"/>
        <v>-260601.60592200048</v>
      </c>
    </row>
    <row r="23" spans="1:17" s="200" customFormat="1" x14ac:dyDescent="0.4">
      <c r="A23" s="278">
        <v>121</v>
      </c>
      <c r="B23" s="119">
        <v>19</v>
      </c>
      <c r="C23" s="119" t="s">
        <v>444</v>
      </c>
      <c r="D23" s="163">
        <v>1772421.2011609999</v>
      </c>
      <c r="E23" s="163">
        <v>1446314.927346</v>
      </c>
      <c r="F23" s="314">
        <f t="shared" si="0"/>
        <v>326106.27381499996</v>
      </c>
      <c r="G23" s="120">
        <f t="shared" si="1"/>
        <v>3218736.1285069999</v>
      </c>
      <c r="H23" s="120">
        <v>88482.206804999994</v>
      </c>
      <c r="I23" s="120">
        <v>300400.87256599998</v>
      </c>
      <c r="J23" s="120">
        <f t="shared" si="2"/>
        <v>-211918.66576099998</v>
      </c>
      <c r="K23" s="120">
        <f t="shared" si="3"/>
        <v>388883.07937099994</v>
      </c>
      <c r="L23" s="121">
        <v>51423874.674411997</v>
      </c>
      <c r="M23" s="121">
        <v>48161815.681758001</v>
      </c>
      <c r="N23" s="121">
        <f t="shared" si="4"/>
        <v>3262058.9926539958</v>
      </c>
      <c r="O23" s="121">
        <v>4844547.5163690001</v>
      </c>
      <c r="P23" s="121">
        <v>4378317.2401799997</v>
      </c>
      <c r="Q23" s="121">
        <f t="shared" si="5"/>
        <v>466230.27618900035</v>
      </c>
    </row>
    <row r="24" spans="1:17" s="200" customFormat="1" x14ac:dyDescent="0.4">
      <c r="A24" s="278">
        <v>196</v>
      </c>
      <c r="B24" s="174">
        <v>20</v>
      </c>
      <c r="C24" s="71" t="s">
        <v>461</v>
      </c>
      <c r="D24" s="175">
        <v>1607967.260454</v>
      </c>
      <c r="E24" s="175">
        <v>1935847.530789</v>
      </c>
      <c r="F24" s="22">
        <f t="shared" si="0"/>
        <v>-327880.27033500001</v>
      </c>
      <c r="G24" s="22">
        <f t="shared" si="1"/>
        <v>3543814.791243</v>
      </c>
      <c r="H24" s="22">
        <v>93197.001718</v>
      </c>
      <c r="I24" s="22">
        <v>279392.831014</v>
      </c>
      <c r="J24" s="22">
        <f t="shared" si="2"/>
        <v>-186195.82929600001</v>
      </c>
      <c r="K24" s="22">
        <f t="shared" si="3"/>
        <v>372589.83273199998</v>
      </c>
      <c r="L24" s="66">
        <v>27756037.680730999</v>
      </c>
      <c r="M24" s="66">
        <v>24176462.878832001</v>
      </c>
      <c r="N24" s="66">
        <f t="shared" si="4"/>
        <v>3579574.8018989973</v>
      </c>
      <c r="O24" s="66">
        <v>1118199.3572849999</v>
      </c>
      <c r="P24" s="66">
        <v>1663682.1100580001</v>
      </c>
      <c r="Q24" s="66">
        <f t="shared" si="5"/>
        <v>-545482.75277300016</v>
      </c>
    </row>
    <row r="25" spans="1:17" s="200" customFormat="1" x14ac:dyDescent="0.4">
      <c r="A25" s="278">
        <v>118</v>
      </c>
      <c r="B25" s="119">
        <v>21</v>
      </c>
      <c r="C25" s="119" t="s">
        <v>443</v>
      </c>
      <c r="D25" s="163">
        <v>1671703.9041780001</v>
      </c>
      <c r="E25" s="163">
        <v>1456366.9995530001</v>
      </c>
      <c r="F25" s="314">
        <f t="shared" si="0"/>
        <v>215336.90462499997</v>
      </c>
      <c r="G25" s="120">
        <f t="shared" si="1"/>
        <v>3128070.9037310001</v>
      </c>
      <c r="H25" s="120">
        <v>692842.76073600003</v>
      </c>
      <c r="I25" s="120">
        <v>291622.23399199999</v>
      </c>
      <c r="J25" s="120">
        <f t="shared" si="2"/>
        <v>401220.52674400003</v>
      </c>
      <c r="K25" s="120">
        <f t="shared" si="3"/>
        <v>984464.99472800002</v>
      </c>
      <c r="L25" s="121">
        <v>68151784.452925995</v>
      </c>
      <c r="M25" s="121">
        <v>39905111.187395997</v>
      </c>
      <c r="N25" s="121">
        <f t="shared" si="4"/>
        <v>28246673.265529998</v>
      </c>
      <c r="O25" s="121">
        <v>10258663.532869</v>
      </c>
      <c r="P25" s="121">
        <v>5249671.5946030002</v>
      </c>
      <c r="Q25" s="121">
        <f t="shared" si="5"/>
        <v>5008991.9382659998</v>
      </c>
    </row>
    <row r="26" spans="1:17" s="200" customFormat="1" x14ac:dyDescent="0.4">
      <c r="A26" s="278">
        <v>136</v>
      </c>
      <c r="B26" s="174">
        <v>22</v>
      </c>
      <c r="C26" s="71" t="s">
        <v>449</v>
      </c>
      <c r="D26" s="175">
        <v>1236758.607235</v>
      </c>
      <c r="E26" s="175">
        <v>1581692.476122</v>
      </c>
      <c r="F26" s="22">
        <f t="shared" si="0"/>
        <v>-344933.86888700002</v>
      </c>
      <c r="G26" s="22">
        <f t="shared" si="1"/>
        <v>2818451.0833569998</v>
      </c>
      <c r="H26" s="22">
        <v>231800.44072099999</v>
      </c>
      <c r="I26" s="22">
        <v>365597.68795699999</v>
      </c>
      <c r="J26" s="22">
        <f t="shared" si="2"/>
        <v>-133797.247236</v>
      </c>
      <c r="K26" s="22">
        <f t="shared" si="3"/>
        <v>597398.12867799995</v>
      </c>
      <c r="L26" s="66">
        <v>8972995</v>
      </c>
      <c r="M26" s="66">
        <v>10870099</v>
      </c>
      <c r="N26" s="66">
        <f t="shared" si="4"/>
        <v>-1897104</v>
      </c>
      <c r="O26" s="66">
        <v>499999</v>
      </c>
      <c r="P26" s="66">
        <v>1339907</v>
      </c>
      <c r="Q26" s="66">
        <f t="shared" si="5"/>
        <v>-839908</v>
      </c>
    </row>
    <row r="27" spans="1:17" s="200" customFormat="1" x14ac:dyDescent="0.4">
      <c r="A27" s="278">
        <v>208</v>
      </c>
      <c r="B27" s="119">
        <v>23</v>
      </c>
      <c r="C27" s="119" t="s">
        <v>465</v>
      </c>
      <c r="D27" s="163">
        <v>717866.29138499999</v>
      </c>
      <c r="E27" s="163">
        <v>4608227.8453369997</v>
      </c>
      <c r="F27" s="314">
        <f t="shared" si="0"/>
        <v>-3890361.5539519996</v>
      </c>
      <c r="G27" s="120">
        <f t="shared" si="1"/>
        <v>5326094.1367219994</v>
      </c>
      <c r="H27" s="120">
        <v>0</v>
      </c>
      <c r="I27" s="120">
        <v>1321228.8564619999</v>
      </c>
      <c r="J27" s="120">
        <f t="shared" si="2"/>
        <v>-1321228.8564619999</v>
      </c>
      <c r="K27" s="120">
        <f t="shared" si="3"/>
        <v>1321228.8564619999</v>
      </c>
      <c r="L27" s="121">
        <v>12618075.036166999</v>
      </c>
      <c r="M27" s="121">
        <v>22664106.418869</v>
      </c>
      <c r="N27" s="121">
        <f t="shared" si="4"/>
        <v>-10046031.382702</v>
      </c>
      <c r="O27" s="121">
        <v>0</v>
      </c>
      <c r="P27" s="121">
        <v>1873814.339657</v>
      </c>
      <c r="Q27" s="121">
        <f t="shared" si="5"/>
        <v>-1873814.339657</v>
      </c>
    </row>
    <row r="28" spans="1:17" s="200" customFormat="1" x14ac:dyDescent="0.4">
      <c r="A28" s="278">
        <v>231</v>
      </c>
      <c r="B28" s="174">
        <v>24</v>
      </c>
      <c r="C28" s="71" t="s">
        <v>478</v>
      </c>
      <c r="D28" s="175">
        <v>2506233.0181860002</v>
      </c>
      <c r="E28" s="175">
        <v>770397.17096000002</v>
      </c>
      <c r="F28" s="22">
        <f t="shared" si="0"/>
        <v>1735835.8472260002</v>
      </c>
      <c r="G28" s="22">
        <f t="shared" si="1"/>
        <v>3276630.189146</v>
      </c>
      <c r="H28" s="22">
        <v>796818.33104199998</v>
      </c>
      <c r="I28" s="22">
        <v>441540.73733600002</v>
      </c>
      <c r="J28" s="22">
        <f t="shared" si="2"/>
        <v>355277.59370599996</v>
      </c>
      <c r="K28" s="22">
        <f t="shared" si="3"/>
        <v>1238359.0683780001</v>
      </c>
      <c r="L28" s="66">
        <v>53709122</v>
      </c>
      <c r="M28" s="66">
        <v>3003552</v>
      </c>
      <c r="N28" s="66">
        <f t="shared" si="4"/>
        <v>50705570</v>
      </c>
      <c r="O28" s="66">
        <v>0</v>
      </c>
      <c r="P28" s="66">
        <v>0</v>
      </c>
      <c r="Q28" s="66">
        <f t="shared" si="5"/>
        <v>0</v>
      </c>
    </row>
    <row r="29" spans="1:17" s="200" customFormat="1" x14ac:dyDescent="0.4">
      <c r="A29" s="278">
        <v>219</v>
      </c>
      <c r="B29" s="119">
        <v>25</v>
      </c>
      <c r="C29" s="119" t="s">
        <v>472</v>
      </c>
      <c r="D29" s="163">
        <v>1144703.98355</v>
      </c>
      <c r="E29" s="163">
        <v>924293.12473000004</v>
      </c>
      <c r="F29" s="314">
        <f t="shared" si="0"/>
        <v>220410.85881999996</v>
      </c>
      <c r="G29" s="120">
        <f t="shared" si="1"/>
        <v>2068997.10828</v>
      </c>
      <c r="H29" s="120">
        <v>40774.082301000002</v>
      </c>
      <c r="I29" s="120">
        <v>185252.63905299999</v>
      </c>
      <c r="J29" s="120">
        <f t="shared" si="2"/>
        <v>-144478.556752</v>
      </c>
      <c r="K29" s="120">
        <f t="shared" si="3"/>
        <v>226026.72135399998</v>
      </c>
      <c r="L29" s="121">
        <v>24039476</v>
      </c>
      <c r="M29" s="121">
        <v>13590120</v>
      </c>
      <c r="N29" s="121">
        <f t="shared" si="4"/>
        <v>10449356</v>
      </c>
      <c r="O29" s="121">
        <v>1717567</v>
      </c>
      <c r="P29" s="121">
        <v>2166728</v>
      </c>
      <c r="Q29" s="121">
        <f t="shared" si="5"/>
        <v>-449161</v>
      </c>
    </row>
    <row r="30" spans="1:17" s="200" customFormat="1" x14ac:dyDescent="0.4">
      <c r="A30" s="278">
        <v>254</v>
      </c>
      <c r="B30" s="174">
        <v>26</v>
      </c>
      <c r="C30" s="71" t="s">
        <v>486</v>
      </c>
      <c r="D30" s="175">
        <v>1005172.636172</v>
      </c>
      <c r="E30" s="175">
        <v>161235.81658399999</v>
      </c>
      <c r="F30" s="22">
        <f t="shared" si="0"/>
        <v>843936.81958799995</v>
      </c>
      <c r="G30" s="22">
        <f t="shared" si="1"/>
        <v>1166408.452756</v>
      </c>
      <c r="H30" s="22">
        <v>22099.598259999999</v>
      </c>
      <c r="I30" s="22">
        <v>93289.413031999997</v>
      </c>
      <c r="J30" s="22">
        <f t="shared" si="2"/>
        <v>-71189.814771999998</v>
      </c>
      <c r="K30" s="22">
        <f t="shared" si="3"/>
        <v>115389.011292</v>
      </c>
      <c r="L30" s="66">
        <v>42327720</v>
      </c>
      <c r="M30" s="66">
        <v>5961133</v>
      </c>
      <c r="N30" s="66">
        <f t="shared" si="4"/>
        <v>36366587</v>
      </c>
      <c r="O30" s="66">
        <v>2916742</v>
      </c>
      <c r="P30" s="66">
        <v>1412369</v>
      </c>
      <c r="Q30" s="66">
        <f t="shared" si="5"/>
        <v>1504373</v>
      </c>
    </row>
    <row r="31" spans="1:17" s="200" customFormat="1" x14ac:dyDescent="0.4">
      <c r="A31" s="278">
        <v>154</v>
      </c>
      <c r="B31" s="119">
        <v>27</v>
      </c>
      <c r="C31" s="119" t="s">
        <v>453</v>
      </c>
      <c r="D31" s="163">
        <v>945049.91437899997</v>
      </c>
      <c r="E31" s="163">
        <v>1095351.081574</v>
      </c>
      <c r="F31" s="314">
        <f t="shared" si="0"/>
        <v>-150301.16719499999</v>
      </c>
      <c r="G31" s="120">
        <f t="shared" si="1"/>
        <v>2040400.9959529999</v>
      </c>
      <c r="H31" s="120">
        <v>20563.508656000002</v>
      </c>
      <c r="I31" s="120">
        <v>49905.356250999997</v>
      </c>
      <c r="J31" s="120">
        <f t="shared" si="2"/>
        <v>-29341.847594999996</v>
      </c>
      <c r="K31" s="120">
        <f t="shared" si="3"/>
        <v>70468.864906999996</v>
      </c>
      <c r="L31" s="121">
        <v>12822734</v>
      </c>
      <c r="M31" s="121">
        <v>11845143</v>
      </c>
      <c r="N31" s="121">
        <f t="shared" si="4"/>
        <v>977591</v>
      </c>
      <c r="O31" s="121">
        <v>1665412</v>
      </c>
      <c r="P31" s="121">
        <v>945018</v>
      </c>
      <c r="Q31" s="121">
        <f t="shared" si="5"/>
        <v>720394</v>
      </c>
    </row>
    <row r="32" spans="1:17" s="200" customFormat="1" x14ac:dyDescent="0.4">
      <c r="A32" s="278">
        <v>3</v>
      </c>
      <c r="B32" s="174">
        <v>28</v>
      </c>
      <c r="C32" s="71" t="s">
        <v>432</v>
      </c>
      <c r="D32" s="175">
        <v>761093.37642999995</v>
      </c>
      <c r="E32" s="175">
        <v>216163.070561</v>
      </c>
      <c r="F32" s="22">
        <f t="shared" si="0"/>
        <v>544930.30586899992</v>
      </c>
      <c r="G32" s="22">
        <f t="shared" si="1"/>
        <v>977256.44699099998</v>
      </c>
      <c r="H32" s="22">
        <v>103557.43554599999</v>
      </c>
      <c r="I32" s="22">
        <v>65123.476142</v>
      </c>
      <c r="J32" s="22">
        <f t="shared" si="2"/>
        <v>38433.959403999994</v>
      </c>
      <c r="K32" s="22">
        <f t="shared" si="3"/>
        <v>168680.91168799999</v>
      </c>
      <c r="L32" s="66">
        <v>11326494</v>
      </c>
      <c r="M32" s="66">
        <v>7477717</v>
      </c>
      <c r="N32" s="66">
        <f t="shared" si="4"/>
        <v>3848777</v>
      </c>
      <c r="O32" s="66">
        <v>1187946</v>
      </c>
      <c r="P32" s="66">
        <v>1081527</v>
      </c>
      <c r="Q32" s="66">
        <f t="shared" si="5"/>
        <v>106419</v>
      </c>
    </row>
    <row r="33" spans="1:17" s="200" customFormat="1" x14ac:dyDescent="0.4">
      <c r="A33" s="278">
        <v>243</v>
      </c>
      <c r="B33" s="119">
        <v>29</v>
      </c>
      <c r="C33" s="119" t="s">
        <v>481</v>
      </c>
      <c r="D33" s="163">
        <v>1180068.789508</v>
      </c>
      <c r="E33" s="163">
        <v>280370.26444399997</v>
      </c>
      <c r="F33" s="314">
        <f t="shared" si="0"/>
        <v>899698.52506400004</v>
      </c>
      <c r="G33" s="120">
        <f t="shared" si="1"/>
        <v>1460439.0539520001</v>
      </c>
      <c r="H33" s="120">
        <v>269660.50495199999</v>
      </c>
      <c r="I33" s="120">
        <v>0</v>
      </c>
      <c r="J33" s="120">
        <f t="shared" si="2"/>
        <v>269660.50495199999</v>
      </c>
      <c r="K33" s="120">
        <f t="shared" si="3"/>
        <v>269660.50495199999</v>
      </c>
      <c r="L33" s="121">
        <v>9531321</v>
      </c>
      <c r="M33" s="121">
        <v>974680.6</v>
      </c>
      <c r="N33" s="121">
        <f t="shared" si="4"/>
        <v>8556640.4000000004</v>
      </c>
      <c r="O33" s="121">
        <v>1996821</v>
      </c>
      <c r="P33" s="121">
        <v>0</v>
      </c>
      <c r="Q33" s="121">
        <f t="shared" si="5"/>
        <v>1996821</v>
      </c>
    </row>
    <row r="34" spans="1:17" s="200" customFormat="1" x14ac:dyDescent="0.4">
      <c r="A34" s="278">
        <v>138</v>
      </c>
      <c r="B34" s="174">
        <v>30</v>
      </c>
      <c r="C34" s="71" t="s">
        <v>450</v>
      </c>
      <c r="D34" s="175">
        <v>724898.15509500005</v>
      </c>
      <c r="E34" s="175">
        <v>55431.781712000004</v>
      </c>
      <c r="F34" s="22">
        <f t="shared" si="0"/>
        <v>669466.37338300003</v>
      </c>
      <c r="G34" s="22">
        <f t="shared" si="1"/>
        <v>780329.93680700008</v>
      </c>
      <c r="H34" s="22">
        <v>35021.749649999998</v>
      </c>
      <c r="I34" s="22">
        <v>0.452237</v>
      </c>
      <c r="J34" s="22">
        <f t="shared" si="2"/>
        <v>35021.297413</v>
      </c>
      <c r="K34" s="22">
        <f t="shared" si="3"/>
        <v>35022.201886999996</v>
      </c>
      <c r="L34" s="66">
        <v>25816921.083859999</v>
      </c>
      <c r="M34" s="66">
        <v>23518637.204776999</v>
      </c>
      <c r="N34" s="66">
        <f t="shared" si="4"/>
        <v>2298283.8790830001</v>
      </c>
      <c r="O34" s="66">
        <v>1709234.1052359999</v>
      </c>
      <c r="P34" s="66">
        <v>1868022.5368639999</v>
      </c>
      <c r="Q34" s="66">
        <f t="shared" si="5"/>
        <v>-158788.43162799999</v>
      </c>
    </row>
    <row r="35" spans="1:17" s="200" customFormat="1" x14ac:dyDescent="0.4">
      <c r="A35" s="278">
        <v>172</v>
      </c>
      <c r="B35" s="119">
        <v>31</v>
      </c>
      <c r="C35" s="119" t="s">
        <v>455</v>
      </c>
      <c r="D35" s="163">
        <v>1160237.9374009999</v>
      </c>
      <c r="E35" s="163">
        <v>432122.93031099997</v>
      </c>
      <c r="F35" s="314">
        <f t="shared" si="0"/>
        <v>728115.00708999997</v>
      </c>
      <c r="G35" s="120">
        <f t="shared" si="1"/>
        <v>1592360.8677119999</v>
      </c>
      <c r="H35" s="120">
        <v>72216.259898000004</v>
      </c>
      <c r="I35" s="120">
        <v>47054.120193000002</v>
      </c>
      <c r="J35" s="120">
        <f t="shared" si="2"/>
        <v>25162.139705000001</v>
      </c>
      <c r="K35" s="120">
        <f t="shared" si="3"/>
        <v>119270.380091</v>
      </c>
      <c r="L35" s="121">
        <v>184062960.16687599</v>
      </c>
      <c r="M35" s="121">
        <v>167381031.454611</v>
      </c>
      <c r="N35" s="121">
        <f t="shared" si="4"/>
        <v>16681928.712264985</v>
      </c>
      <c r="O35" s="121">
        <v>38657586.989004001</v>
      </c>
      <c r="P35" s="121">
        <v>34465372.238805003</v>
      </c>
      <c r="Q35" s="121">
        <f t="shared" si="5"/>
        <v>4192214.7501989976</v>
      </c>
    </row>
    <row r="36" spans="1:17" s="200" customFormat="1" x14ac:dyDescent="0.4">
      <c r="A36" s="278">
        <v>218</v>
      </c>
      <c r="B36" s="174">
        <v>32</v>
      </c>
      <c r="C36" s="71" t="s">
        <v>420</v>
      </c>
      <c r="D36" s="175">
        <v>861155.24793800001</v>
      </c>
      <c r="E36" s="175">
        <v>2020207.688605</v>
      </c>
      <c r="F36" s="22">
        <f t="shared" si="0"/>
        <v>-1159052.4406670001</v>
      </c>
      <c r="G36" s="22">
        <f t="shared" si="1"/>
        <v>2881362.9365429999</v>
      </c>
      <c r="H36" s="22">
        <v>0</v>
      </c>
      <c r="I36" s="22">
        <v>345614.01799600001</v>
      </c>
      <c r="J36" s="22">
        <f t="shared" si="2"/>
        <v>-345614.01799600001</v>
      </c>
      <c r="K36" s="22">
        <f t="shared" si="3"/>
        <v>345614.01799600001</v>
      </c>
      <c r="L36" s="66">
        <v>32962684.611329</v>
      </c>
      <c r="M36" s="66">
        <v>25664912.704486001</v>
      </c>
      <c r="N36" s="66">
        <f t="shared" si="4"/>
        <v>7297771.9068429992</v>
      </c>
      <c r="O36" s="66">
        <v>3079301.7628620001</v>
      </c>
      <c r="P36" s="66">
        <v>2939727.5926640001</v>
      </c>
      <c r="Q36" s="66">
        <f t="shared" si="5"/>
        <v>139574.17019800004</v>
      </c>
    </row>
    <row r="37" spans="1:17" s="200" customFormat="1" x14ac:dyDescent="0.4">
      <c r="A37" s="278">
        <v>217</v>
      </c>
      <c r="B37" s="119">
        <v>33</v>
      </c>
      <c r="C37" s="119" t="s">
        <v>470</v>
      </c>
      <c r="D37" s="163">
        <v>686229.09758099995</v>
      </c>
      <c r="E37" s="163">
        <v>561167.48830700002</v>
      </c>
      <c r="F37" s="314">
        <f t="shared" ref="F37:F68" si="6">D37-E37</f>
        <v>125061.60927399993</v>
      </c>
      <c r="G37" s="120">
        <f t="shared" ref="G37:G68" si="7">D37+E37</f>
        <v>1247396.585888</v>
      </c>
      <c r="H37" s="120">
        <v>4615.3062550000004</v>
      </c>
      <c r="I37" s="120">
        <v>30040.895444999998</v>
      </c>
      <c r="J37" s="120">
        <f t="shared" ref="J37:J68" si="8">H37-I37</f>
        <v>-25425.589189999999</v>
      </c>
      <c r="K37" s="120">
        <f t="shared" ref="K37:K68" si="9">H37+I37</f>
        <v>34656.201699999998</v>
      </c>
      <c r="L37" s="121">
        <v>5756630</v>
      </c>
      <c r="M37" s="121">
        <v>5544895</v>
      </c>
      <c r="N37" s="121">
        <f t="shared" ref="N37:N68" si="10">L37-M37</f>
        <v>211735</v>
      </c>
      <c r="O37" s="121">
        <v>224843</v>
      </c>
      <c r="P37" s="121">
        <v>266940</v>
      </c>
      <c r="Q37" s="121">
        <f t="shared" ref="Q37:Q68" si="11">O37-P37</f>
        <v>-42097</v>
      </c>
    </row>
    <row r="38" spans="1:17" s="200" customFormat="1" x14ac:dyDescent="0.4">
      <c r="A38" s="278">
        <v>7</v>
      </c>
      <c r="B38" s="174">
        <v>34</v>
      </c>
      <c r="C38" s="71" t="s">
        <v>423</v>
      </c>
      <c r="D38" s="175">
        <v>741560.21239600005</v>
      </c>
      <c r="E38" s="175">
        <v>169441.09740699999</v>
      </c>
      <c r="F38" s="22">
        <f t="shared" si="6"/>
        <v>572119.11498900002</v>
      </c>
      <c r="G38" s="22">
        <f t="shared" si="7"/>
        <v>911001.30980300007</v>
      </c>
      <c r="H38" s="22">
        <v>99303.886541</v>
      </c>
      <c r="I38" s="22">
        <v>64458.529159999998</v>
      </c>
      <c r="J38" s="22">
        <f t="shared" si="8"/>
        <v>34845.357381000002</v>
      </c>
      <c r="K38" s="22">
        <f t="shared" si="9"/>
        <v>163762.41570099999</v>
      </c>
      <c r="L38" s="66">
        <v>10602486</v>
      </c>
      <c r="M38" s="66">
        <v>6316683</v>
      </c>
      <c r="N38" s="66">
        <f t="shared" si="10"/>
        <v>4285803</v>
      </c>
      <c r="O38" s="66">
        <v>952597</v>
      </c>
      <c r="P38" s="66">
        <v>756238</v>
      </c>
      <c r="Q38" s="66">
        <f t="shared" si="11"/>
        <v>196359</v>
      </c>
    </row>
    <row r="39" spans="1:17" s="200" customFormat="1" x14ac:dyDescent="0.4">
      <c r="A39" s="278">
        <v>178</v>
      </c>
      <c r="B39" s="119">
        <v>35</v>
      </c>
      <c r="C39" s="119" t="s">
        <v>457</v>
      </c>
      <c r="D39" s="163">
        <v>543177.20471900003</v>
      </c>
      <c r="E39" s="163">
        <v>68512.977776999993</v>
      </c>
      <c r="F39" s="314">
        <f t="shared" si="6"/>
        <v>474664.22694200004</v>
      </c>
      <c r="G39" s="120">
        <f t="shared" si="7"/>
        <v>611690.18249600008</v>
      </c>
      <c r="H39" s="120">
        <v>16208.289201</v>
      </c>
      <c r="I39" s="120">
        <v>39702.199999999997</v>
      </c>
      <c r="J39" s="120">
        <f t="shared" si="8"/>
        <v>-23493.910798999997</v>
      </c>
      <c r="K39" s="120">
        <f t="shared" si="9"/>
        <v>55910.489200999997</v>
      </c>
      <c r="L39" s="121">
        <v>14590450</v>
      </c>
      <c r="M39" s="121">
        <v>8702279</v>
      </c>
      <c r="N39" s="121">
        <f t="shared" si="10"/>
        <v>5888171</v>
      </c>
      <c r="O39" s="121">
        <v>983960</v>
      </c>
      <c r="P39" s="121">
        <v>910883</v>
      </c>
      <c r="Q39" s="121">
        <f t="shared" si="11"/>
        <v>73077</v>
      </c>
    </row>
    <row r="40" spans="1:17" s="200" customFormat="1" x14ac:dyDescent="0.4">
      <c r="A40" s="278">
        <v>262</v>
      </c>
      <c r="B40" s="174">
        <v>36</v>
      </c>
      <c r="C40" s="71" t="s">
        <v>489</v>
      </c>
      <c r="D40" s="175">
        <v>854231.53460500005</v>
      </c>
      <c r="E40" s="175">
        <v>725215.96571300004</v>
      </c>
      <c r="F40" s="22">
        <f t="shared" si="6"/>
        <v>129015.56889200001</v>
      </c>
      <c r="G40" s="22">
        <f t="shared" si="7"/>
        <v>1579447.5003180001</v>
      </c>
      <c r="H40" s="22">
        <v>221504.850298</v>
      </c>
      <c r="I40" s="22">
        <v>184080.58236100001</v>
      </c>
      <c r="J40" s="22">
        <f t="shared" si="8"/>
        <v>37424.267936999997</v>
      </c>
      <c r="K40" s="22">
        <f t="shared" si="9"/>
        <v>405585.43265900004</v>
      </c>
      <c r="L40" s="66">
        <v>6172843</v>
      </c>
      <c r="M40" s="66">
        <v>4159837</v>
      </c>
      <c r="N40" s="66">
        <f t="shared" si="10"/>
        <v>2013006</v>
      </c>
      <c r="O40" s="66">
        <v>1130581</v>
      </c>
      <c r="P40" s="66">
        <v>938998</v>
      </c>
      <c r="Q40" s="66">
        <f t="shared" si="11"/>
        <v>191583</v>
      </c>
    </row>
    <row r="41" spans="1:17" s="200" customFormat="1" x14ac:dyDescent="0.4">
      <c r="A41" s="278">
        <v>56</v>
      </c>
      <c r="B41" s="119">
        <v>37</v>
      </c>
      <c r="C41" s="119" t="s">
        <v>427</v>
      </c>
      <c r="D41" s="163">
        <v>857644.937133</v>
      </c>
      <c r="E41" s="163">
        <v>848187.20740800002</v>
      </c>
      <c r="F41" s="314">
        <f t="shared" si="6"/>
        <v>9457.7297249999829</v>
      </c>
      <c r="G41" s="120">
        <f t="shared" si="7"/>
        <v>1705832.144541</v>
      </c>
      <c r="H41" s="120">
        <v>202332.51775900001</v>
      </c>
      <c r="I41" s="120">
        <v>161894.51783299999</v>
      </c>
      <c r="J41" s="120">
        <f t="shared" si="8"/>
        <v>40437.999926000019</v>
      </c>
      <c r="K41" s="120">
        <f t="shared" si="9"/>
        <v>364227.035592</v>
      </c>
      <c r="L41" s="121">
        <v>7440282</v>
      </c>
      <c r="M41" s="121">
        <v>1762314</v>
      </c>
      <c r="N41" s="121">
        <f t="shared" si="10"/>
        <v>5677968</v>
      </c>
      <c r="O41" s="121">
        <v>2510168</v>
      </c>
      <c r="P41" s="121">
        <v>758164</v>
      </c>
      <c r="Q41" s="121">
        <f t="shared" si="11"/>
        <v>1752004</v>
      </c>
    </row>
    <row r="42" spans="1:17" s="200" customFormat="1" x14ac:dyDescent="0.4">
      <c r="A42" s="278">
        <v>114</v>
      </c>
      <c r="B42" s="174">
        <v>38</v>
      </c>
      <c r="C42" s="71" t="s">
        <v>441</v>
      </c>
      <c r="D42" s="175">
        <v>359411.50674799999</v>
      </c>
      <c r="E42" s="175">
        <v>430455.03365</v>
      </c>
      <c r="F42" s="22">
        <f t="shared" si="6"/>
        <v>-71043.526902000012</v>
      </c>
      <c r="G42" s="22">
        <f t="shared" si="7"/>
        <v>789866.54039800004</v>
      </c>
      <c r="H42" s="22">
        <v>0</v>
      </c>
      <c r="I42" s="22">
        <v>0</v>
      </c>
      <c r="J42" s="22">
        <f t="shared" si="8"/>
        <v>0</v>
      </c>
      <c r="K42" s="22">
        <f t="shared" si="9"/>
        <v>0</v>
      </c>
      <c r="L42" s="66">
        <v>934783.94867900002</v>
      </c>
      <c r="M42" s="66">
        <v>4248645.0936650001</v>
      </c>
      <c r="N42" s="66">
        <f t="shared" si="10"/>
        <v>-3313861.1449859999</v>
      </c>
      <c r="O42" s="66">
        <v>0</v>
      </c>
      <c r="P42" s="66">
        <v>171223.81527399999</v>
      </c>
      <c r="Q42" s="66">
        <f t="shared" si="11"/>
        <v>-171223.81527399999</v>
      </c>
    </row>
    <row r="43" spans="1:17" s="200" customFormat="1" x14ac:dyDescent="0.4">
      <c r="A43" s="278">
        <v>225</v>
      </c>
      <c r="B43" s="119">
        <v>39</v>
      </c>
      <c r="C43" s="119" t="s">
        <v>475</v>
      </c>
      <c r="D43" s="163">
        <v>493963.96334700001</v>
      </c>
      <c r="E43" s="163">
        <v>409691.773468</v>
      </c>
      <c r="F43" s="314">
        <f t="shared" si="6"/>
        <v>84272.189879000012</v>
      </c>
      <c r="G43" s="120">
        <f t="shared" si="7"/>
        <v>903655.73681499995</v>
      </c>
      <c r="H43" s="120">
        <v>67605.235130999994</v>
      </c>
      <c r="I43" s="120">
        <v>90369.535334999993</v>
      </c>
      <c r="J43" s="120">
        <f t="shared" si="8"/>
        <v>-22764.300203999999</v>
      </c>
      <c r="K43" s="120">
        <f t="shared" si="9"/>
        <v>157974.77046599999</v>
      </c>
      <c r="L43" s="121">
        <v>2643808</v>
      </c>
      <c r="M43" s="121">
        <v>988152</v>
      </c>
      <c r="N43" s="121">
        <f t="shared" si="10"/>
        <v>1655656</v>
      </c>
      <c r="O43" s="121">
        <v>198737</v>
      </c>
      <c r="P43" s="121">
        <v>179103</v>
      </c>
      <c r="Q43" s="121">
        <f t="shared" si="11"/>
        <v>19634</v>
      </c>
    </row>
    <row r="44" spans="1:17" s="200" customFormat="1" x14ac:dyDescent="0.4">
      <c r="A44" s="278">
        <v>230</v>
      </c>
      <c r="B44" s="174">
        <v>40</v>
      </c>
      <c r="C44" s="71" t="s">
        <v>477</v>
      </c>
      <c r="D44" s="175">
        <v>432699.73506699997</v>
      </c>
      <c r="E44" s="175">
        <v>368320.85874300002</v>
      </c>
      <c r="F44" s="22">
        <f t="shared" si="6"/>
        <v>64378.876323999953</v>
      </c>
      <c r="G44" s="22">
        <f t="shared" si="7"/>
        <v>801020.59380999999</v>
      </c>
      <c r="H44" s="22">
        <v>43656.297850000003</v>
      </c>
      <c r="I44" s="22">
        <v>39365.238867</v>
      </c>
      <c r="J44" s="22">
        <f t="shared" si="8"/>
        <v>4291.0589830000026</v>
      </c>
      <c r="K44" s="22">
        <f t="shared" si="9"/>
        <v>83021.53671700001</v>
      </c>
      <c r="L44" s="66">
        <v>1763975</v>
      </c>
      <c r="M44" s="66">
        <v>1046821</v>
      </c>
      <c r="N44" s="66">
        <f t="shared" si="10"/>
        <v>717154</v>
      </c>
      <c r="O44" s="66">
        <v>202007</v>
      </c>
      <c r="P44" s="66">
        <v>167000</v>
      </c>
      <c r="Q44" s="66">
        <f t="shared" si="11"/>
        <v>35007</v>
      </c>
    </row>
    <row r="45" spans="1:17" s="200" customFormat="1" x14ac:dyDescent="0.4">
      <c r="A45" s="278">
        <v>6</v>
      </c>
      <c r="B45" s="119">
        <v>41</v>
      </c>
      <c r="C45" s="119" t="s">
        <v>426</v>
      </c>
      <c r="D45" s="163">
        <v>344259.03821199998</v>
      </c>
      <c r="E45" s="163">
        <v>127847.862824</v>
      </c>
      <c r="F45" s="314">
        <f t="shared" si="6"/>
        <v>216411.17538799997</v>
      </c>
      <c r="G45" s="120">
        <f t="shared" si="7"/>
        <v>472106.901036</v>
      </c>
      <c r="H45" s="120">
        <v>4917.344951</v>
      </c>
      <c r="I45" s="120">
        <v>6319.6834339999996</v>
      </c>
      <c r="J45" s="120">
        <f t="shared" si="8"/>
        <v>-1402.3384829999995</v>
      </c>
      <c r="K45" s="120">
        <f t="shared" si="9"/>
        <v>11237.028385</v>
      </c>
      <c r="L45" s="121">
        <v>5672283</v>
      </c>
      <c r="M45" s="121">
        <v>2547490</v>
      </c>
      <c r="N45" s="121">
        <f t="shared" si="10"/>
        <v>3124793</v>
      </c>
      <c r="O45" s="121">
        <v>520401</v>
      </c>
      <c r="P45" s="121">
        <v>524576</v>
      </c>
      <c r="Q45" s="121">
        <f t="shared" si="11"/>
        <v>-4175</v>
      </c>
    </row>
    <row r="46" spans="1:17" s="200" customFormat="1" x14ac:dyDescent="0.4">
      <c r="A46" s="278">
        <v>201</v>
      </c>
      <c r="B46" s="174">
        <v>42</v>
      </c>
      <c r="C46" s="71" t="s">
        <v>463</v>
      </c>
      <c r="D46" s="175">
        <v>344216.20133700001</v>
      </c>
      <c r="E46" s="175">
        <v>188361.994267</v>
      </c>
      <c r="F46" s="22">
        <f t="shared" si="6"/>
        <v>155854.20707</v>
      </c>
      <c r="G46" s="22">
        <f t="shared" si="7"/>
        <v>532578.19560400001</v>
      </c>
      <c r="H46" s="22">
        <v>18528.864248999998</v>
      </c>
      <c r="I46" s="22">
        <v>13383.857421000001</v>
      </c>
      <c r="J46" s="22">
        <f t="shared" si="8"/>
        <v>5145.0068279999978</v>
      </c>
      <c r="K46" s="22">
        <f t="shared" si="9"/>
        <v>31912.721669999999</v>
      </c>
      <c r="L46" s="66">
        <v>266130</v>
      </c>
      <c r="M46" s="66">
        <v>0</v>
      </c>
      <c r="N46" s="66">
        <f t="shared" si="10"/>
        <v>266130</v>
      </c>
      <c r="O46" s="66">
        <v>0</v>
      </c>
      <c r="P46" s="66">
        <v>0</v>
      </c>
      <c r="Q46" s="66">
        <f t="shared" si="11"/>
        <v>0</v>
      </c>
    </row>
    <row r="47" spans="1:17" s="200" customFormat="1" x14ac:dyDescent="0.4">
      <c r="A47" s="278">
        <v>2</v>
      </c>
      <c r="B47" s="119">
        <v>43</v>
      </c>
      <c r="C47" s="119" t="s">
        <v>429</v>
      </c>
      <c r="D47" s="163">
        <v>196832.58783500001</v>
      </c>
      <c r="E47" s="163">
        <v>202453.95481600001</v>
      </c>
      <c r="F47" s="314">
        <f t="shared" si="6"/>
        <v>-5621.3669809999992</v>
      </c>
      <c r="G47" s="120">
        <f t="shared" si="7"/>
        <v>399286.54265100003</v>
      </c>
      <c r="H47" s="120">
        <v>0</v>
      </c>
      <c r="I47" s="120">
        <v>12.919814000000001</v>
      </c>
      <c r="J47" s="120">
        <f t="shared" si="8"/>
        <v>-12.919814000000001</v>
      </c>
      <c r="K47" s="120">
        <f t="shared" si="9"/>
        <v>12.919814000000001</v>
      </c>
      <c r="L47" s="121">
        <v>1577152.0122519999</v>
      </c>
      <c r="M47" s="121">
        <v>2585750.4745769999</v>
      </c>
      <c r="N47" s="121">
        <f t="shared" si="10"/>
        <v>-1008598.462325</v>
      </c>
      <c r="O47" s="121">
        <v>45722.877164999998</v>
      </c>
      <c r="P47" s="121">
        <v>290037.519332</v>
      </c>
      <c r="Q47" s="121">
        <f t="shared" si="11"/>
        <v>-244314.64216699998</v>
      </c>
    </row>
    <row r="48" spans="1:17" s="200" customFormat="1" x14ac:dyDescent="0.4">
      <c r="A48" s="278">
        <v>207</v>
      </c>
      <c r="B48" s="174">
        <v>44</v>
      </c>
      <c r="C48" s="71" t="s">
        <v>464</v>
      </c>
      <c r="D48" s="175">
        <v>296210.79912899999</v>
      </c>
      <c r="E48" s="175">
        <v>295984.00592800003</v>
      </c>
      <c r="F48" s="22">
        <f t="shared" si="6"/>
        <v>226.79320099996403</v>
      </c>
      <c r="G48" s="22">
        <f t="shared" si="7"/>
        <v>592194.80505700002</v>
      </c>
      <c r="H48" s="22">
        <v>0</v>
      </c>
      <c r="I48" s="22">
        <v>60255.241379999999</v>
      </c>
      <c r="J48" s="22">
        <f t="shared" si="8"/>
        <v>-60255.241379999999</v>
      </c>
      <c r="K48" s="22">
        <f t="shared" si="9"/>
        <v>60255.241379999999</v>
      </c>
      <c r="L48" s="66">
        <v>5481834.0999999996</v>
      </c>
      <c r="M48" s="66">
        <v>1162450.2</v>
      </c>
      <c r="N48" s="66">
        <f t="shared" si="10"/>
        <v>4319383.8999999994</v>
      </c>
      <c r="O48" s="66">
        <v>0</v>
      </c>
      <c r="P48" s="66">
        <v>0</v>
      </c>
      <c r="Q48" s="66">
        <f t="shared" si="11"/>
        <v>0</v>
      </c>
    </row>
    <row r="49" spans="1:17" s="200" customFormat="1" x14ac:dyDescent="0.4">
      <c r="A49" s="278">
        <v>1</v>
      </c>
      <c r="B49" s="119">
        <v>45</v>
      </c>
      <c r="C49" s="119" t="s">
        <v>431</v>
      </c>
      <c r="D49" s="163">
        <v>1132746.572621</v>
      </c>
      <c r="E49" s="163">
        <v>12658040.548099</v>
      </c>
      <c r="F49" s="314">
        <f t="shared" si="6"/>
        <v>-11525293.975478001</v>
      </c>
      <c r="G49" s="120">
        <f t="shared" si="7"/>
        <v>13790787.120719999</v>
      </c>
      <c r="H49" s="120">
        <v>894102.18770899996</v>
      </c>
      <c r="I49" s="120">
        <v>2207144.4549949998</v>
      </c>
      <c r="J49" s="120">
        <f t="shared" si="8"/>
        <v>-1313042.2672859998</v>
      </c>
      <c r="K49" s="120">
        <f t="shared" si="9"/>
        <v>3101246.6427039998</v>
      </c>
      <c r="L49" s="121">
        <v>13624594</v>
      </c>
      <c r="M49" s="121">
        <v>116416348</v>
      </c>
      <c r="N49" s="121">
        <f t="shared" si="10"/>
        <v>-102791754</v>
      </c>
      <c r="O49" s="121">
        <v>22093</v>
      </c>
      <c r="P49" s="121">
        <v>11622293</v>
      </c>
      <c r="Q49" s="121">
        <f t="shared" si="11"/>
        <v>-11600200</v>
      </c>
    </row>
    <row r="50" spans="1:17" s="200" customFormat="1" x14ac:dyDescent="0.4">
      <c r="A50" s="278">
        <v>249</v>
      </c>
      <c r="B50" s="174">
        <v>46</v>
      </c>
      <c r="C50" s="71" t="s">
        <v>484</v>
      </c>
      <c r="D50" s="175">
        <v>229210.057264</v>
      </c>
      <c r="E50" s="175">
        <v>237140.09169</v>
      </c>
      <c r="F50" s="22">
        <f t="shared" si="6"/>
        <v>-7930.0344259999983</v>
      </c>
      <c r="G50" s="22">
        <f t="shared" si="7"/>
        <v>466350.14895399997</v>
      </c>
      <c r="H50" s="22">
        <v>25262.042749</v>
      </c>
      <c r="I50" s="22">
        <v>15970.239154999999</v>
      </c>
      <c r="J50" s="22">
        <f t="shared" si="8"/>
        <v>9291.8035940000009</v>
      </c>
      <c r="K50" s="22">
        <f t="shared" si="9"/>
        <v>41232.281904000003</v>
      </c>
      <c r="L50" s="66">
        <v>92272.832555000001</v>
      </c>
      <c r="M50" s="66">
        <v>67783.983888999996</v>
      </c>
      <c r="N50" s="66">
        <f t="shared" si="10"/>
        <v>24488.848666000005</v>
      </c>
      <c r="O50" s="66">
        <v>357.97010399999999</v>
      </c>
      <c r="P50" s="66">
        <v>5450.4743900000003</v>
      </c>
      <c r="Q50" s="66">
        <f t="shared" si="11"/>
        <v>-5092.5042860000003</v>
      </c>
    </row>
    <row r="51" spans="1:17" s="200" customFormat="1" x14ac:dyDescent="0.4">
      <c r="A51" s="278">
        <v>255</v>
      </c>
      <c r="B51" s="119">
        <v>47</v>
      </c>
      <c r="C51" s="119" t="s">
        <v>487</v>
      </c>
      <c r="D51" s="163">
        <v>179348.98455699999</v>
      </c>
      <c r="E51" s="163">
        <v>152993.58871700001</v>
      </c>
      <c r="F51" s="314">
        <f t="shared" si="6"/>
        <v>26355.395839999983</v>
      </c>
      <c r="G51" s="120">
        <f t="shared" si="7"/>
        <v>332342.57327399997</v>
      </c>
      <c r="H51" s="120">
        <v>107113.008298</v>
      </c>
      <c r="I51" s="120">
        <v>0</v>
      </c>
      <c r="J51" s="120">
        <f t="shared" si="8"/>
        <v>107113.008298</v>
      </c>
      <c r="K51" s="120">
        <f t="shared" si="9"/>
        <v>107113.008298</v>
      </c>
      <c r="L51" s="121">
        <v>3111240</v>
      </c>
      <c r="M51" s="121">
        <v>2914943</v>
      </c>
      <c r="N51" s="121">
        <f t="shared" si="10"/>
        <v>196297</v>
      </c>
      <c r="O51" s="121">
        <v>209909</v>
      </c>
      <c r="P51" s="121">
        <v>231720</v>
      </c>
      <c r="Q51" s="121">
        <f t="shared" si="11"/>
        <v>-21811</v>
      </c>
    </row>
    <row r="52" spans="1:17" s="200" customFormat="1" x14ac:dyDescent="0.4">
      <c r="A52" s="278">
        <v>272</v>
      </c>
      <c r="B52" s="174">
        <v>48</v>
      </c>
      <c r="C52" s="71" t="s">
        <v>494</v>
      </c>
      <c r="D52" s="175">
        <v>304800.90646199998</v>
      </c>
      <c r="E52" s="175">
        <v>143510.30225400001</v>
      </c>
      <c r="F52" s="22">
        <f t="shared" si="6"/>
        <v>161290.60420799998</v>
      </c>
      <c r="G52" s="22">
        <f t="shared" si="7"/>
        <v>448311.20871599996</v>
      </c>
      <c r="H52" s="22">
        <v>73122.066762000002</v>
      </c>
      <c r="I52" s="22">
        <v>25604.194017999998</v>
      </c>
      <c r="J52" s="22">
        <f t="shared" si="8"/>
        <v>47517.872744000008</v>
      </c>
      <c r="K52" s="22">
        <f t="shared" si="9"/>
        <v>98726.260779999997</v>
      </c>
      <c r="L52" s="66">
        <v>3284877.22</v>
      </c>
      <c r="M52" s="66">
        <v>200053.04</v>
      </c>
      <c r="N52" s="66">
        <f t="shared" si="10"/>
        <v>3084824.18</v>
      </c>
      <c r="O52" s="66">
        <v>380700.67</v>
      </c>
      <c r="P52" s="66">
        <v>0</v>
      </c>
      <c r="Q52" s="66">
        <f t="shared" si="11"/>
        <v>380700.67</v>
      </c>
    </row>
    <row r="53" spans="1:17" s="200" customFormat="1" x14ac:dyDescent="0.4">
      <c r="A53" s="278">
        <v>212</v>
      </c>
      <c r="B53" s="119">
        <v>49</v>
      </c>
      <c r="C53" s="119" t="s">
        <v>468</v>
      </c>
      <c r="D53" s="163">
        <v>200242.30234200001</v>
      </c>
      <c r="E53" s="163">
        <v>277256.05790900002</v>
      </c>
      <c r="F53" s="314">
        <f t="shared" si="6"/>
        <v>-77013.755567000015</v>
      </c>
      <c r="G53" s="120">
        <f t="shared" si="7"/>
        <v>477498.36025100003</v>
      </c>
      <c r="H53" s="120">
        <v>17064.659177000001</v>
      </c>
      <c r="I53" s="120">
        <v>36030.020579000004</v>
      </c>
      <c r="J53" s="120">
        <f t="shared" si="8"/>
        <v>-18965.361402000002</v>
      </c>
      <c r="K53" s="120">
        <f t="shared" si="9"/>
        <v>53094.679756000005</v>
      </c>
      <c r="L53" s="121">
        <v>5743</v>
      </c>
      <c r="M53" s="121">
        <v>43</v>
      </c>
      <c r="N53" s="121">
        <f t="shared" si="10"/>
        <v>5700</v>
      </c>
      <c r="O53" s="121">
        <v>9</v>
      </c>
      <c r="P53" s="121">
        <v>23</v>
      </c>
      <c r="Q53" s="121">
        <f t="shared" si="11"/>
        <v>-14</v>
      </c>
    </row>
    <row r="54" spans="1:17" s="200" customFormat="1" x14ac:dyDescent="0.4">
      <c r="A54" s="278">
        <v>108</v>
      </c>
      <c r="B54" s="174">
        <v>50</v>
      </c>
      <c r="C54" s="71" t="s">
        <v>439</v>
      </c>
      <c r="D54" s="175">
        <v>196125.320095</v>
      </c>
      <c r="E54" s="175">
        <v>108760.67008500001</v>
      </c>
      <c r="F54" s="22">
        <f t="shared" si="6"/>
        <v>87364.650009999998</v>
      </c>
      <c r="G54" s="22">
        <f t="shared" si="7"/>
        <v>304885.99018000002</v>
      </c>
      <c r="H54" s="22">
        <v>6653.6748820000003</v>
      </c>
      <c r="I54" s="22">
        <v>18977.835331999999</v>
      </c>
      <c r="J54" s="22">
        <f t="shared" si="8"/>
        <v>-12324.160449999999</v>
      </c>
      <c r="K54" s="22">
        <f t="shared" si="9"/>
        <v>25631.510213999998</v>
      </c>
      <c r="L54" s="66">
        <v>1680421</v>
      </c>
      <c r="M54" s="66">
        <v>754126</v>
      </c>
      <c r="N54" s="66">
        <f t="shared" si="10"/>
        <v>926295</v>
      </c>
      <c r="O54" s="66">
        <v>173877</v>
      </c>
      <c r="P54" s="66">
        <v>262461</v>
      </c>
      <c r="Q54" s="66">
        <f t="shared" si="11"/>
        <v>-88584</v>
      </c>
    </row>
    <row r="55" spans="1:17" s="200" customFormat="1" x14ac:dyDescent="0.4">
      <c r="A55" s="278">
        <v>259</v>
      </c>
      <c r="B55" s="119">
        <v>51</v>
      </c>
      <c r="C55" s="119" t="s">
        <v>488</v>
      </c>
      <c r="D55" s="163">
        <v>264508.69961000001</v>
      </c>
      <c r="E55" s="163">
        <v>308223.68007399997</v>
      </c>
      <c r="F55" s="314">
        <f t="shared" si="6"/>
        <v>-43714.980463999964</v>
      </c>
      <c r="G55" s="120">
        <f t="shared" si="7"/>
        <v>572732.37968400004</v>
      </c>
      <c r="H55" s="120">
        <v>5086.5065029999996</v>
      </c>
      <c r="I55" s="120">
        <v>97376.025508999999</v>
      </c>
      <c r="J55" s="120">
        <f t="shared" si="8"/>
        <v>-92289.519006000002</v>
      </c>
      <c r="K55" s="120">
        <f t="shared" si="9"/>
        <v>102462.532012</v>
      </c>
      <c r="L55" s="121">
        <v>2776960</v>
      </c>
      <c r="M55" s="121">
        <v>353204</v>
      </c>
      <c r="N55" s="121">
        <f t="shared" si="10"/>
        <v>2423756</v>
      </c>
      <c r="O55" s="121">
        <v>0</v>
      </c>
      <c r="P55" s="121">
        <v>163925</v>
      </c>
      <c r="Q55" s="121">
        <f t="shared" si="11"/>
        <v>-163925</v>
      </c>
    </row>
    <row r="56" spans="1:17" s="200" customFormat="1" x14ac:dyDescent="0.4">
      <c r="A56" s="278">
        <v>53</v>
      </c>
      <c r="B56" s="174">
        <v>52</v>
      </c>
      <c r="C56" s="71" t="s">
        <v>425</v>
      </c>
      <c r="D56" s="175">
        <v>282227.05103500001</v>
      </c>
      <c r="E56" s="175">
        <v>83591.962587999995</v>
      </c>
      <c r="F56" s="22">
        <f t="shared" si="6"/>
        <v>198635.08844700002</v>
      </c>
      <c r="G56" s="22">
        <f t="shared" si="7"/>
        <v>365819.01362300001</v>
      </c>
      <c r="H56" s="22">
        <v>23639.940360000001</v>
      </c>
      <c r="I56" s="22">
        <v>12086.600596</v>
      </c>
      <c r="J56" s="22">
        <f t="shared" si="8"/>
        <v>11553.339764</v>
      </c>
      <c r="K56" s="22">
        <f t="shared" si="9"/>
        <v>35726.540955999997</v>
      </c>
      <c r="L56" s="66">
        <v>1398973.01477</v>
      </c>
      <c r="M56" s="66">
        <v>322680.435627</v>
      </c>
      <c r="N56" s="66">
        <f t="shared" si="10"/>
        <v>1076292.5791430001</v>
      </c>
      <c r="O56" s="66">
        <v>241555.728951</v>
      </c>
      <c r="P56" s="66">
        <v>127129.219482</v>
      </c>
      <c r="Q56" s="66">
        <f t="shared" si="11"/>
        <v>114426.509469</v>
      </c>
    </row>
    <row r="57" spans="1:17" s="200" customFormat="1" x14ac:dyDescent="0.4">
      <c r="A57" s="278">
        <v>247</v>
      </c>
      <c r="B57" s="119">
        <v>53</v>
      </c>
      <c r="C57" s="119" t="s">
        <v>483</v>
      </c>
      <c r="D57" s="163">
        <v>272649.55893</v>
      </c>
      <c r="E57" s="163">
        <v>166373.892926</v>
      </c>
      <c r="F57" s="314">
        <f t="shared" si="6"/>
        <v>106275.666004</v>
      </c>
      <c r="G57" s="120">
        <f t="shared" si="7"/>
        <v>439023.451856</v>
      </c>
      <c r="H57" s="120">
        <v>121679.23609599999</v>
      </c>
      <c r="I57" s="120">
        <v>166373.892926</v>
      </c>
      <c r="J57" s="120">
        <f t="shared" si="8"/>
        <v>-44694.656830000007</v>
      </c>
      <c r="K57" s="120">
        <f t="shared" si="9"/>
        <v>288053.12902200001</v>
      </c>
      <c r="L57" s="121">
        <v>746478</v>
      </c>
      <c r="M57" s="121">
        <v>575549</v>
      </c>
      <c r="N57" s="121">
        <f t="shared" si="10"/>
        <v>170929</v>
      </c>
      <c r="O57" s="121">
        <v>101679</v>
      </c>
      <c r="P57" s="121">
        <v>88678</v>
      </c>
      <c r="Q57" s="121">
        <f t="shared" si="11"/>
        <v>13001</v>
      </c>
    </row>
    <row r="58" spans="1:17" s="200" customFormat="1" x14ac:dyDescent="0.4">
      <c r="A58" s="278">
        <v>241</v>
      </c>
      <c r="B58" s="174">
        <v>54</v>
      </c>
      <c r="C58" s="71" t="s">
        <v>480</v>
      </c>
      <c r="D58" s="175">
        <v>149508.58224700001</v>
      </c>
      <c r="E58" s="175">
        <v>30815.570806</v>
      </c>
      <c r="F58" s="22">
        <f t="shared" si="6"/>
        <v>118693.01144100001</v>
      </c>
      <c r="G58" s="22">
        <f t="shared" si="7"/>
        <v>180324.15305300002</v>
      </c>
      <c r="H58" s="22">
        <v>0</v>
      </c>
      <c r="I58" s="22">
        <v>0</v>
      </c>
      <c r="J58" s="22">
        <f t="shared" si="8"/>
        <v>0</v>
      </c>
      <c r="K58" s="22">
        <f t="shared" si="9"/>
        <v>0</v>
      </c>
      <c r="L58" s="66">
        <v>9038304</v>
      </c>
      <c r="M58" s="66">
        <v>2873691</v>
      </c>
      <c r="N58" s="66">
        <f t="shared" si="10"/>
        <v>6164613</v>
      </c>
      <c r="O58" s="66">
        <v>554294</v>
      </c>
      <c r="P58" s="66">
        <v>355419</v>
      </c>
      <c r="Q58" s="66">
        <f t="shared" si="11"/>
        <v>198875</v>
      </c>
    </row>
    <row r="59" spans="1:17" s="200" customFormat="1" x14ac:dyDescent="0.4">
      <c r="A59" s="278">
        <v>253</v>
      </c>
      <c r="B59" s="119">
        <v>55</v>
      </c>
      <c r="C59" s="119" t="s">
        <v>492</v>
      </c>
      <c r="D59" s="163">
        <v>246071.67260699999</v>
      </c>
      <c r="E59" s="163">
        <v>68950.282040000006</v>
      </c>
      <c r="F59" s="314">
        <f t="shared" si="6"/>
        <v>177121.39056699997</v>
      </c>
      <c r="G59" s="120">
        <f t="shared" si="7"/>
        <v>315021.95464700001</v>
      </c>
      <c r="H59" s="120">
        <v>81863.006145000007</v>
      </c>
      <c r="I59" s="120">
        <v>41654.478276000002</v>
      </c>
      <c r="J59" s="120">
        <f t="shared" si="8"/>
        <v>40208.527869000005</v>
      </c>
      <c r="K59" s="120">
        <f t="shared" si="9"/>
        <v>123517.484421</v>
      </c>
      <c r="L59" s="121">
        <v>6024881</v>
      </c>
      <c r="M59" s="121">
        <v>0</v>
      </c>
      <c r="N59" s="121">
        <f t="shared" si="10"/>
        <v>6024881</v>
      </c>
      <c r="O59" s="121">
        <v>408347</v>
      </c>
      <c r="P59" s="121">
        <v>0</v>
      </c>
      <c r="Q59" s="121">
        <f t="shared" si="11"/>
        <v>408347</v>
      </c>
    </row>
    <row r="60" spans="1:17" s="200" customFormat="1" x14ac:dyDescent="0.4">
      <c r="A60" s="278">
        <v>220</v>
      </c>
      <c r="B60" s="174">
        <v>56</v>
      </c>
      <c r="C60" s="71" t="s">
        <v>471</v>
      </c>
      <c r="D60" s="175">
        <v>218597.927945</v>
      </c>
      <c r="E60" s="175">
        <v>247059.95224700001</v>
      </c>
      <c r="F60" s="22">
        <f t="shared" si="6"/>
        <v>-28462.024302000005</v>
      </c>
      <c r="G60" s="22">
        <f t="shared" si="7"/>
        <v>465657.88019200001</v>
      </c>
      <c r="H60" s="22">
        <v>8406.827276</v>
      </c>
      <c r="I60" s="22">
        <v>112189.955134</v>
      </c>
      <c r="J60" s="22">
        <f t="shared" si="8"/>
        <v>-103783.12785800001</v>
      </c>
      <c r="K60" s="22">
        <f t="shared" si="9"/>
        <v>120596.78241</v>
      </c>
      <c r="L60" s="66">
        <v>1416258.664787</v>
      </c>
      <c r="M60" s="66">
        <v>833761.57147900003</v>
      </c>
      <c r="N60" s="66">
        <f t="shared" si="10"/>
        <v>582497.09330800001</v>
      </c>
      <c r="O60" s="66">
        <v>350802.95556999999</v>
      </c>
      <c r="P60" s="66">
        <v>158974.29192600001</v>
      </c>
      <c r="Q60" s="66">
        <f t="shared" si="11"/>
        <v>191828.66364399999</v>
      </c>
    </row>
    <row r="61" spans="1:17" s="200" customFormat="1" x14ac:dyDescent="0.4">
      <c r="A61" s="278">
        <v>271</v>
      </c>
      <c r="B61" s="119">
        <v>57</v>
      </c>
      <c r="C61" s="119" t="s">
        <v>493</v>
      </c>
      <c r="D61" s="163">
        <v>148799.31958400001</v>
      </c>
      <c r="E61" s="163">
        <v>131206.56380900001</v>
      </c>
      <c r="F61" s="314">
        <f t="shared" si="6"/>
        <v>17592.755774999998</v>
      </c>
      <c r="G61" s="120">
        <f t="shared" si="7"/>
        <v>280005.883393</v>
      </c>
      <c r="H61" s="120">
        <v>8406.8273910000007</v>
      </c>
      <c r="I61" s="120">
        <v>34906.429251000001</v>
      </c>
      <c r="J61" s="120">
        <f t="shared" si="8"/>
        <v>-26499.601860000002</v>
      </c>
      <c r="K61" s="120">
        <f t="shared" si="9"/>
        <v>43313.256642</v>
      </c>
      <c r="L61" s="121">
        <v>462025.19649499998</v>
      </c>
      <c r="M61" s="121">
        <v>329141.34762399999</v>
      </c>
      <c r="N61" s="121">
        <f t="shared" si="10"/>
        <v>132883.84887099999</v>
      </c>
      <c r="O61" s="121">
        <v>151576.833461</v>
      </c>
      <c r="P61" s="121">
        <v>159.986187</v>
      </c>
      <c r="Q61" s="121">
        <f t="shared" si="11"/>
        <v>151416.847274</v>
      </c>
    </row>
    <row r="62" spans="1:17" s="200" customFormat="1" x14ac:dyDescent="0.4">
      <c r="A62" s="278">
        <v>263</v>
      </c>
      <c r="B62" s="174">
        <v>58</v>
      </c>
      <c r="C62" s="71" t="s">
        <v>491</v>
      </c>
      <c r="D62" s="175">
        <v>283775.223206</v>
      </c>
      <c r="E62" s="175">
        <v>63397.9</v>
      </c>
      <c r="F62" s="22">
        <f t="shared" si="6"/>
        <v>220377.323206</v>
      </c>
      <c r="G62" s="22">
        <f t="shared" si="7"/>
        <v>347173.12320600002</v>
      </c>
      <c r="H62" s="22">
        <v>66380.119267999995</v>
      </c>
      <c r="I62" s="22">
        <v>63397.9</v>
      </c>
      <c r="J62" s="22">
        <f t="shared" si="8"/>
        <v>2982.2192679999935</v>
      </c>
      <c r="K62" s="22">
        <f t="shared" si="9"/>
        <v>129778.019268</v>
      </c>
      <c r="L62" s="66">
        <v>7097707</v>
      </c>
      <c r="M62" s="66">
        <v>0</v>
      </c>
      <c r="N62" s="66">
        <f t="shared" si="10"/>
        <v>7097707</v>
      </c>
      <c r="O62" s="66">
        <v>1240502</v>
      </c>
      <c r="P62" s="66">
        <v>0</v>
      </c>
      <c r="Q62" s="66">
        <f t="shared" si="11"/>
        <v>1240502</v>
      </c>
    </row>
    <row r="63" spans="1:17" s="200" customFormat="1" x14ac:dyDescent="0.4">
      <c r="A63" s="278">
        <v>235</v>
      </c>
      <c r="B63" s="119">
        <v>59</v>
      </c>
      <c r="C63" s="119" t="s">
        <v>479</v>
      </c>
      <c r="D63" s="163">
        <v>75730.282175</v>
      </c>
      <c r="E63" s="163">
        <v>77045.491712000003</v>
      </c>
      <c r="F63" s="314">
        <f t="shared" si="6"/>
        <v>-1315.2095370000025</v>
      </c>
      <c r="G63" s="120">
        <f t="shared" si="7"/>
        <v>152775.77388699999</v>
      </c>
      <c r="H63" s="120">
        <v>4945.3503449999998</v>
      </c>
      <c r="I63" s="120">
        <v>12738.709798</v>
      </c>
      <c r="J63" s="120">
        <f t="shared" si="8"/>
        <v>-7793.359453</v>
      </c>
      <c r="K63" s="120">
        <f t="shared" si="9"/>
        <v>17684.060142999999</v>
      </c>
      <c r="L63" s="121">
        <v>3077585</v>
      </c>
      <c r="M63" s="121">
        <v>2403376</v>
      </c>
      <c r="N63" s="121">
        <f t="shared" si="10"/>
        <v>674209</v>
      </c>
      <c r="O63" s="121">
        <v>251727</v>
      </c>
      <c r="P63" s="121">
        <v>217486</v>
      </c>
      <c r="Q63" s="121">
        <f t="shared" si="11"/>
        <v>34241</v>
      </c>
    </row>
    <row r="64" spans="1:17" s="200" customFormat="1" x14ac:dyDescent="0.4">
      <c r="A64" s="278">
        <v>277</v>
      </c>
      <c r="B64" s="174">
        <v>60</v>
      </c>
      <c r="C64" s="71" t="s">
        <v>495</v>
      </c>
      <c r="D64" s="175">
        <v>139558.984061</v>
      </c>
      <c r="E64" s="175">
        <v>117571.763615</v>
      </c>
      <c r="F64" s="22">
        <f t="shared" si="6"/>
        <v>21987.220445999992</v>
      </c>
      <c r="G64" s="22">
        <f t="shared" si="7"/>
        <v>257130.747676</v>
      </c>
      <c r="H64" s="22">
        <v>24937.115136</v>
      </c>
      <c r="I64" s="22">
        <v>20648.993401</v>
      </c>
      <c r="J64" s="22">
        <f t="shared" si="8"/>
        <v>4288.1217350000006</v>
      </c>
      <c r="K64" s="22">
        <f t="shared" si="9"/>
        <v>45586.108537</v>
      </c>
      <c r="L64" s="66">
        <v>337860</v>
      </c>
      <c r="M64" s="66">
        <v>28401</v>
      </c>
      <c r="N64" s="66">
        <f t="shared" si="10"/>
        <v>309459</v>
      </c>
      <c r="O64" s="66">
        <v>98478</v>
      </c>
      <c r="P64" s="66">
        <v>194</v>
      </c>
      <c r="Q64" s="66">
        <f t="shared" si="11"/>
        <v>98284</v>
      </c>
    </row>
    <row r="65" spans="1:17" s="200" customFormat="1" x14ac:dyDescent="0.4">
      <c r="A65" s="278">
        <v>261</v>
      </c>
      <c r="B65" s="119">
        <v>61</v>
      </c>
      <c r="C65" s="119" t="s">
        <v>490</v>
      </c>
      <c r="D65" s="163">
        <v>89676.366632999998</v>
      </c>
      <c r="E65" s="163">
        <v>76454.400248000005</v>
      </c>
      <c r="F65" s="314">
        <f t="shared" si="6"/>
        <v>13221.966384999992</v>
      </c>
      <c r="G65" s="120">
        <f t="shared" si="7"/>
        <v>166130.76688100002</v>
      </c>
      <c r="H65" s="120">
        <v>0</v>
      </c>
      <c r="I65" s="120">
        <v>4405.3854570000003</v>
      </c>
      <c r="J65" s="120">
        <f t="shared" si="8"/>
        <v>-4405.3854570000003</v>
      </c>
      <c r="K65" s="120">
        <f t="shared" si="9"/>
        <v>4405.3854570000003</v>
      </c>
      <c r="L65" s="121">
        <v>2550855.8340119999</v>
      </c>
      <c r="M65" s="121">
        <v>2289091.2587549998</v>
      </c>
      <c r="N65" s="121">
        <f t="shared" si="10"/>
        <v>261764.57525700005</v>
      </c>
      <c r="O65" s="121">
        <v>366511.03116299998</v>
      </c>
      <c r="P65" s="121">
        <v>526929.98652300006</v>
      </c>
      <c r="Q65" s="121">
        <f t="shared" si="11"/>
        <v>-160418.95536000008</v>
      </c>
    </row>
    <row r="66" spans="1:17" s="200" customFormat="1" x14ac:dyDescent="0.4">
      <c r="A66" s="278">
        <v>102</v>
      </c>
      <c r="B66" s="174">
        <v>62</v>
      </c>
      <c r="C66" s="71" t="s">
        <v>434</v>
      </c>
      <c r="D66" s="175">
        <v>35842.885667000002</v>
      </c>
      <c r="E66" s="175">
        <v>114824.391304</v>
      </c>
      <c r="F66" s="22">
        <f t="shared" si="6"/>
        <v>-78981.505636999995</v>
      </c>
      <c r="G66" s="22">
        <f t="shared" si="7"/>
        <v>150667.27697100001</v>
      </c>
      <c r="H66" s="22">
        <v>0</v>
      </c>
      <c r="I66" s="22">
        <v>1196.553715</v>
      </c>
      <c r="J66" s="22">
        <f t="shared" si="8"/>
        <v>-1196.553715</v>
      </c>
      <c r="K66" s="22">
        <f t="shared" si="9"/>
        <v>1196.553715</v>
      </c>
      <c r="L66" s="66">
        <v>739373.19416299998</v>
      </c>
      <c r="M66" s="66">
        <v>981290.38971400005</v>
      </c>
      <c r="N66" s="66">
        <f t="shared" si="10"/>
        <v>-241917.19555100007</v>
      </c>
      <c r="O66" s="66">
        <v>800.13141299999995</v>
      </c>
      <c r="P66" s="66">
        <v>5567.7069389999997</v>
      </c>
      <c r="Q66" s="66">
        <f t="shared" si="11"/>
        <v>-4767.5755259999996</v>
      </c>
    </row>
    <row r="67" spans="1:17" s="200" customFormat="1" x14ac:dyDescent="0.4">
      <c r="A67" s="278">
        <v>110</v>
      </c>
      <c r="B67" s="119">
        <v>63</v>
      </c>
      <c r="C67" s="119" t="s">
        <v>437</v>
      </c>
      <c r="D67" s="163">
        <v>64293.627355999997</v>
      </c>
      <c r="E67" s="163">
        <v>0</v>
      </c>
      <c r="F67" s="314">
        <f t="shared" si="6"/>
        <v>64293.627355999997</v>
      </c>
      <c r="G67" s="120">
        <f t="shared" si="7"/>
        <v>64293.627355999997</v>
      </c>
      <c r="H67" s="120">
        <v>23193.387787</v>
      </c>
      <c r="I67" s="120">
        <v>0</v>
      </c>
      <c r="J67" s="120">
        <f t="shared" si="8"/>
        <v>23193.387787</v>
      </c>
      <c r="K67" s="120">
        <f t="shared" si="9"/>
        <v>23193.387787</v>
      </c>
      <c r="L67" s="121">
        <v>1142953</v>
      </c>
      <c r="M67" s="121">
        <v>726902</v>
      </c>
      <c r="N67" s="121">
        <f t="shared" si="10"/>
        <v>416051</v>
      </c>
      <c r="O67" s="121">
        <v>306681</v>
      </c>
      <c r="P67" s="121">
        <v>81537</v>
      </c>
      <c r="Q67" s="121">
        <f t="shared" si="11"/>
        <v>225144</v>
      </c>
    </row>
    <row r="68" spans="1:17" s="200" customFormat="1" x14ac:dyDescent="0.4">
      <c r="A68" s="278">
        <v>139</v>
      </c>
      <c r="B68" s="174">
        <v>64</v>
      </c>
      <c r="C68" s="71" t="s">
        <v>451</v>
      </c>
      <c r="D68" s="175">
        <v>59556.901916000003</v>
      </c>
      <c r="E68" s="175">
        <v>16579.669708000001</v>
      </c>
      <c r="F68" s="22">
        <f t="shared" si="6"/>
        <v>42977.232208000001</v>
      </c>
      <c r="G68" s="22">
        <f t="shared" si="7"/>
        <v>76136.571624000004</v>
      </c>
      <c r="H68" s="22">
        <v>33630.660616000001</v>
      </c>
      <c r="I68" s="22">
        <v>14974.669707999999</v>
      </c>
      <c r="J68" s="22">
        <f t="shared" si="8"/>
        <v>18655.990908</v>
      </c>
      <c r="K68" s="22">
        <f t="shared" si="9"/>
        <v>48605.330324000002</v>
      </c>
      <c r="L68" s="66">
        <v>48524</v>
      </c>
      <c r="M68" s="66">
        <v>6350</v>
      </c>
      <c r="N68" s="66">
        <f t="shared" si="10"/>
        <v>42174</v>
      </c>
      <c r="O68" s="66">
        <v>48524</v>
      </c>
      <c r="P68" s="66">
        <v>4802</v>
      </c>
      <c r="Q68" s="66">
        <f t="shared" si="11"/>
        <v>43722</v>
      </c>
    </row>
    <row r="69" spans="1:17" s="200" customFormat="1" x14ac:dyDescent="0.4">
      <c r="A69" s="278">
        <v>223</v>
      </c>
      <c r="B69" s="119">
        <v>65</v>
      </c>
      <c r="C69" s="119" t="s">
        <v>473</v>
      </c>
      <c r="D69" s="163">
        <v>16443.214609999999</v>
      </c>
      <c r="E69" s="163">
        <v>12723.497466000001</v>
      </c>
      <c r="F69" s="314">
        <f t="shared" ref="F69:F83" si="12">D69-E69</f>
        <v>3719.7171439999984</v>
      </c>
      <c r="G69" s="120">
        <f t="shared" ref="G69:G83" si="13">D69+E69</f>
        <v>29166.712076</v>
      </c>
      <c r="H69" s="120">
        <v>305.75212399999998</v>
      </c>
      <c r="I69" s="120">
        <v>558.93547100000001</v>
      </c>
      <c r="J69" s="120">
        <f t="shared" ref="J69:J83" si="14">H69-I69</f>
        <v>-253.18334700000003</v>
      </c>
      <c r="K69" s="120">
        <f t="shared" ref="K69:K83" si="15">H69+I69</f>
        <v>864.68759499999999</v>
      </c>
      <c r="L69" s="121">
        <v>34904</v>
      </c>
      <c r="M69" s="121">
        <v>235530</v>
      </c>
      <c r="N69" s="121">
        <f t="shared" ref="N69:N83" si="16">L69-M69</f>
        <v>-200626</v>
      </c>
      <c r="O69" s="121">
        <v>430</v>
      </c>
      <c r="P69" s="121">
        <v>838</v>
      </c>
      <c r="Q69" s="121">
        <f t="shared" ref="Q69:Q83" si="17">O69-P69</f>
        <v>-408</v>
      </c>
    </row>
    <row r="70" spans="1:17" s="200" customFormat="1" x14ac:dyDescent="0.4">
      <c r="A70" s="278">
        <v>215</v>
      </c>
      <c r="B70" s="174">
        <v>66</v>
      </c>
      <c r="C70" s="71" t="s">
        <v>469</v>
      </c>
      <c r="D70" s="175">
        <v>15408.608851000001</v>
      </c>
      <c r="E70" s="175">
        <v>12167.032235000001</v>
      </c>
      <c r="F70" s="22">
        <f t="shared" si="12"/>
        <v>3241.5766160000003</v>
      </c>
      <c r="G70" s="22">
        <f t="shared" si="13"/>
        <v>27575.641086000003</v>
      </c>
      <c r="H70" s="22">
        <v>0</v>
      </c>
      <c r="I70" s="22">
        <v>628.56937500000004</v>
      </c>
      <c r="J70" s="22">
        <f t="shared" si="14"/>
        <v>-628.56937500000004</v>
      </c>
      <c r="K70" s="22">
        <f t="shared" si="15"/>
        <v>628.56937500000004</v>
      </c>
      <c r="L70" s="66">
        <v>211343.91612099999</v>
      </c>
      <c r="M70" s="66">
        <v>101884.51117899999</v>
      </c>
      <c r="N70" s="66">
        <f t="shared" si="16"/>
        <v>109459.40494199999</v>
      </c>
      <c r="O70" s="66">
        <v>11389.661378000001</v>
      </c>
      <c r="P70" s="66">
        <v>5003.5309020000004</v>
      </c>
      <c r="Q70" s="66">
        <f t="shared" si="17"/>
        <v>6386.1304760000003</v>
      </c>
    </row>
    <row r="71" spans="1:17" s="200" customFormat="1" x14ac:dyDescent="0.4">
      <c r="A71" s="278">
        <v>131</v>
      </c>
      <c r="B71" s="119">
        <v>67</v>
      </c>
      <c r="C71" s="119" t="s">
        <v>448</v>
      </c>
      <c r="D71" s="163">
        <v>37166.098822</v>
      </c>
      <c r="E71" s="163">
        <v>46481.442992999997</v>
      </c>
      <c r="F71" s="314">
        <f t="shared" si="12"/>
        <v>-9315.344170999997</v>
      </c>
      <c r="G71" s="120">
        <f t="shared" si="13"/>
        <v>83647.541815000004</v>
      </c>
      <c r="H71" s="120">
        <v>24560.964926000001</v>
      </c>
      <c r="I71" s="120">
        <v>20244.536844999999</v>
      </c>
      <c r="J71" s="120">
        <f t="shared" si="14"/>
        <v>4316.4280810000018</v>
      </c>
      <c r="K71" s="120">
        <f t="shared" si="15"/>
        <v>44805.501770999996</v>
      </c>
      <c r="L71" s="121">
        <v>112546</v>
      </c>
      <c r="M71" s="121">
        <v>6220</v>
      </c>
      <c r="N71" s="121">
        <f t="shared" si="16"/>
        <v>106326</v>
      </c>
      <c r="O71" s="121">
        <v>39363</v>
      </c>
      <c r="P71" s="121">
        <v>540</v>
      </c>
      <c r="Q71" s="121">
        <f t="shared" si="17"/>
        <v>38823</v>
      </c>
    </row>
    <row r="72" spans="1:17" s="200" customFormat="1" x14ac:dyDescent="0.4">
      <c r="A72" s="278">
        <v>191</v>
      </c>
      <c r="B72" s="174">
        <v>68</v>
      </c>
      <c r="C72" s="71" t="s">
        <v>459</v>
      </c>
      <c r="D72" s="175">
        <v>13355.796388000001</v>
      </c>
      <c r="E72" s="175">
        <v>6380.9732050000002</v>
      </c>
      <c r="F72" s="22">
        <f t="shared" si="12"/>
        <v>6974.8231830000004</v>
      </c>
      <c r="G72" s="22">
        <f t="shared" si="13"/>
        <v>19736.769593000001</v>
      </c>
      <c r="H72" s="22">
        <v>0</v>
      </c>
      <c r="I72" s="22">
        <v>0</v>
      </c>
      <c r="J72" s="22">
        <f t="shared" si="14"/>
        <v>0</v>
      </c>
      <c r="K72" s="22">
        <f t="shared" si="15"/>
        <v>0</v>
      </c>
      <c r="L72" s="66">
        <v>4129186</v>
      </c>
      <c r="M72" s="66">
        <v>2058961</v>
      </c>
      <c r="N72" s="66">
        <f t="shared" si="16"/>
        <v>2070225</v>
      </c>
      <c r="O72" s="66">
        <v>0</v>
      </c>
      <c r="P72" s="66">
        <v>0</v>
      </c>
      <c r="Q72" s="66">
        <f t="shared" si="17"/>
        <v>0</v>
      </c>
    </row>
    <row r="73" spans="1:17" s="200" customFormat="1" x14ac:dyDescent="0.4">
      <c r="A73" s="278">
        <v>197</v>
      </c>
      <c r="B73" s="119">
        <v>69</v>
      </c>
      <c r="C73" s="119" t="s">
        <v>462</v>
      </c>
      <c r="D73" s="163">
        <v>21181.366568000001</v>
      </c>
      <c r="E73" s="163">
        <v>36387.879289999997</v>
      </c>
      <c r="F73" s="314">
        <f t="shared" si="12"/>
        <v>-15206.512721999996</v>
      </c>
      <c r="G73" s="120">
        <f t="shared" si="13"/>
        <v>57569.245857999995</v>
      </c>
      <c r="H73" s="120">
        <v>0</v>
      </c>
      <c r="I73" s="120">
        <v>3039.0034350000001</v>
      </c>
      <c r="J73" s="120">
        <f t="shared" si="14"/>
        <v>-3039.0034350000001</v>
      </c>
      <c r="K73" s="120">
        <f t="shared" si="15"/>
        <v>3039.0034350000001</v>
      </c>
      <c r="L73" s="121">
        <v>764753</v>
      </c>
      <c r="M73" s="121">
        <v>490234</v>
      </c>
      <c r="N73" s="121">
        <f t="shared" si="16"/>
        <v>274519</v>
      </c>
      <c r="O73" s="121">
        <v>414985</v>
      </c>
      <c r="P73" s="121">
        <v>4071</v>
      </c>
      <c r="Q73" s="121">
        <f t="shared" si="17"/>
        <v>410914</v>
      </c>
    </row>
    <row r="74" spans="1:17" s="200" customFormat="1" x14ac:dyDescent="0.4">
      <c r="A74" s="278">
        <v>279</v>
      </c>
      <c r="B74" s="174">
        <v>70</v>
      </c>
      <c r="C74" s="71" t="s">
        <v>496</v>
      </c>
      <c r="D74" s="175">
        <v>105745.31580700001</v>
      </c>
      <c r="E74" s="175">
        <v>56260.275432000002</v>
      </c>
      <c r="F74" s="22">
        <f t="shared" si="12"/>
        <v>49485.040375000004</v>
      </c>
      <c r="G74" s="22">
        <f t="shared" si="13"/>
        <v>162005.591239</v>
      </c>
      <c r="H74" s="22">
        <v>74266.635930000004</v>
      </c>
      <c r="I74" s="22">
        <v>48536.555432000001</v>
      </c>
      <c r="J74" s="22">
        <f t="shared" si="14"/>
        <v>25730.080498000003</v>
      </c>
      <c r="K74" s="22">
        <f t="shared" si="15"/>
        <v>122803.19136200001</v>
      </c>
      <c r="L74" s="66">
        <v>1692907</v>
      </c>
      <c r="M74" s="66">
        <v>0</v>
      </c>
      <c r="N74" s="66">
        <f t="shared" si="16"/>
        <v>1692907</v>
      </c>
      <c r="O74" s="66">
        <v>14095</v>
      </c>
      <c r="P74" s="66">
        <v>0</v>
      </c>
      <c r="Q74" s="66">
        <f t="shared" si="17"/>
        <v>14095</v>
      </c>
    </row>
    <row r="75" spans="1:17" s="200" customFormat="1" x14ac:dyDescent="0.4">
      <c r="A75" s="278">
        <v>106</v>
      </c>
      <c r="B75" s="119">
        <v>71</v>
      </c>
      <c r="C75" s="119" t="s">
        <v>436</v>
      </c>
      <c r="D75" s="163">
        <v>17172.963551000001</v>
      </c>
      <c r="E75" s="163">
        <v>0</v>
      </c>
      <c r="F75" s="314">
        <f t="shared" si="12"/>
        <v>17172.963551000001</v>
      </c>
      <c r="G75" s="120">
        <f t="shared" si="13"/>
        <v>17172.963551000001</v>
      </c>
      <c r="H75" s="120">
        <v>5936.7227320000002</v>
      </c>
      <c r="I75" s="120">
        <v>0</v>
      </c>
      <c r="J75" s="120">
        <f t="shared" si="14"/>
        <v>5936.7227320000002</v>
      </c>
      <c r="K75" s="120">
        <f t="shared" si="15"/>
        <v>5936.7227320000002</v>
      </c>
      <c r="L75" s="121">
        <v>216069</v>
      </c>
      <c r="M75" s="121">
        <v>0</v>
      </c>
      <c r="N75" s="121">
        <f t="shared" si="16"/>
        <v>216069</v>
      </c>
      <c r="O75" s="121">
        <v>40027</v>
      </c>
      <c r="P75" s="121">
        <v>0</v>
      </c>
      <c r="Q75" s="121">
        <f t="shared" si="17"/>
        <v>40027</v>
      </c>
    </row>
    <row r="76" spans="1:17" s="200" customFormat="1" x14ac:dyDescent="0.4">
      <c r="A76" s="278">
        <v>246</v>
      </c>
      <c r="B76" s="174">
        <v>72</v>
      </c>
      <c r="C76" s="71" t="s">
        <v>482</v>
      </c>
      <c r="D76" s="175">
        <v>0</v>
      </c>
      <c r="E76" s="175">
        <v>907.16840999999999</v>
      </c>
      <c r="F76" s="22">
        <f t="shared" si="12"/>
        <v>-907.16840999999999</v>
      </c>
      <c r="G76" s="22">
        <f t="shared" si="13"/>
        <v>907.16840999999999</v>
      </c>
      <c r="H76" s="22">
        <v>0</v>
      </c>
      <c r="I76" s="22">
        <v>0</v>
      </c>
      <c r="J76" s="22">
        <f t="shared" si="14"/>
        <v>0</v>
      </c>
      <c r="K76" s="22">
        <f t="shared" si="15"/>
        <v>0</v>
      </c>
      <c r="L76" s="66">
        <v>31896</v>
      </c>
      <c r="M76" s="66">
        <v>36123</v>
      </c>
      <c r="N76" s="66">
        <f t="shared" si="16"/>
        <v>-4227</v>
      </c>
      <c r="O76" s="66">
        <v>1546</v>
      </c>
      <c r="P76" s="66">
        <v>457</v>
      </c>
      <c r="Q76" s="66">
        <f t="shared" si="17"/>
        <v>1089</v>
      </c>
    </row>
    <row r="77" spans="1:17" s="200" customFormat="1" x14ac:dyDescent="0.4">
      <c r="A77" s="278">
        <v>175</v>
      </c>
      <c r="B77" s="119">
        <v>73</v>
      </c>
      <c r="C77" s="119" t="s">
        <v>456</v>
      </c>
      <c r="D77" s="163">
        <v>958.64043300000003</v>
      </c>
      <c r="E77" s="163">
        <v>447.90896099999998</v>
      </c>
      <c r="F77" s="314">
        <f t="shared" si="12"/>
        <v>510.73147200000005</v>
      </c>
      <c r="G77" s="120">
        <f t="shared" si="13"/>
        <v>1406.5493940000001</v>
      </c>
      <c r="H77" s="120">
        <v>0</v>
      </c>
      <c r="I77" s="120">
        <v>0</v>
      </c>
      <c r="J77" s="120">
        <f t="shared" si="14"/>
        <v>0</v>
      </c>
      <c r="K77" s="120">
        <f t="shared" si="15"/>
        <v>0</v>
      </c>
      <c r="L77" s="121">
        <v>456</v>
      </c>
      <c r="M77" s="121">
        <v>862</v>
      </c>
      <c r="N77" s="121">
        <f t="shared" si="16"/>
        <v>-406</v>
      </c>
      <c r="O77" s="121">
        <v>0</v>
      </c>
      <c r="P77" s="121">
        <v>22</v>
      </c>
      <c r="Q77" s="121">
        <f t="shared" si="17"/>
        <v>-22</v>
      </c>
    </row>
    <row r="78" spans="1:17" s="200" customFormat="1" x14ac:dyDescent="0.4">
      <c r="A78" s="278">
        <v>164</v>
      </c>
      <c r="B78" s="174">
        <v>74</v>
      </c>
      <c r="C78" s="71" t="s">
        <v>454</v>
      </c>
      <c r="D78" s="175">
        <v>1388.3790200000001</v>
      </c>
      <c r="E78" s="175">
        <v>35.351816999999997</v>
      </c>
      <c r="F78" s="22">
        <f t="shared" si="12"/>
        <v>1353.0272030000001</v>
      </c>
      <c r="G78" s="22">
        <f t="shared" si="13"/>
        <v>1423.7308370000001</v>
      </c>
      <c r="H78" s="22">
        <v>0</v>
      </c>
      <c r="I78" s="22">
        <v>0</v>
      </c>
      <c r="J78" s="22">
        <f t="shared" si="14"/>
        <v>0</v>
      </c>
      <c r="K78" s="22">
        <f t="shared" si="15"/>
        <v>0</v>
      </c>
      <c r="L78" s="66">
        <v>25232</v>
      </c>
      <c r="M78" s="66">
        <v>2094</v>
      </c>
      <c r="N78" s="66">
        <f t="shared" si="16"/>
        <v>23138</v>
      </c>
      <c r="O78" s="66">
        <v>3720</v>
      </c>
      <c r="P78" s="66">
        <v>3</v>
      </c>
      <c r="Q78" s="66">
        <f t="shared" si="17"/>
        <v>3717</v>
      </c>
    </row>
    <row r="79" spans="1:17" s="200" customFormat="1" x14ac:dyDescent="0.4">
      <c r="A79" s="278">
        <v>227</v>
      </c>
      <c r="B79" s="119">
        <v>75</v>
      </c>
      <c r="C79" s="119" t="s">
        <v>476</v>
      </c>
      <c r="D79" s="163">
        <v>338.62571300000002</v>
      </c>
      <c r="E79" s="163">
        <v>0.65751700000000002</v>
      </c>
      <c r="F79" s="314">
        <f t="shared" si="12"/>
        <v>337.96819600000003</v>
      </c>
      <c r="G79" s="120">
        <f t="shared" si="13"/>
        <v>339.28323</v>
      </c>
      <c r="H79" s="120">
        <v>0</v>
      </c>
      <c r="I79" s="120">
        <v>0</v>
      </c>
      <c r="J79" s="120">
        <f t="shared" si="14"/>
        <v>0</v>
      </c>
      <c r="K79" s="120">
        <f t="shared" si="15"/>
        <v>0</v>
      </c>
      <c r="L79" s="121">
        <v>51548</v>
      </c>
      <c r="M79" s="121">
        <v>51594</v>
      </c>
      <c r="N79" s="121">
        <f t="shared" si="16"/>
        <v>-46</v>
      </c>
      <c r="O79" s="121">
        <v>5</v>
      </c>
      <c r="P79" s="121">
        <v>0</v>
      </c>
      <c r="Q79" s="121">
        <f t="shared" si="17"/>
        <v>5</v>
      </c>
    </row>
    <row r="80" spans="1:17" s="200" customFormat="1" x14ac:dyDescent="0.4">
      <c r="A80" s="278">
        <v>224</v>
      </c>
      <c r="B80" s="174">
        <v>76</v>
      </c>
      <c r="C80" s="71" t="s">
        <v>474</v>
      </c>
      <c r="D80" s="175">
        <v>0</v>
      </c>
      <c r="E80" s="175">
        <v>0</v>
      </c>
      <c r="F80" s="22">
        <f t="shared" si="12"/>
        <v>0</v>
      </c>
      <c r="G80" s="22">
        <f t="shared" si="13"/>
        <v>0</v>
      </c>
      <c r="H80" s="22">
        <v>0</v>
      </c>
      <c r="I80" s="22">
        <v>0</v>
      </c>
      <c r="J80" s="22">
        <f t="shared" si="14"/>
        <v>0</v>
      </c>
      <c r="K80" s="22">
        <f t="shared" si="15"/>
        <v>0</v>
      </c>
      <c r="L80" s="66">
        <v>0</v>
      </c>
      <c r="M80" s="66">
        <v>0</v>
      </c>
      <c r="N80" s="66">
        <v>0</v>
      </c>
      <c r="O80" s="66">
        <v>0</v>
      </c>
      <c r="P80" s="66">
        <v>0</v>
      </c>
      <c r="Q80" s="66">
        <v>0</v>
      </c>
    </row>
    <row r="81" spans="1:17" s="200" customFormat="1" x14ac:dyDescent="0.4">
      <c r="A81" s="278">
        <v>280</v>
      </c>
      <c r="B81" s="119">
        <v>77</v>
      </c>
      <c r="C81" s="119" t="s">
        <v>497</v>
      </c>
      <c r="D81" s="163">
        <v>49260.835313000003</v>
      </c>
      <c r="E81" s="163">
        <v>50752.194878000002</v>
      </c>
      <c r="F81" s="314">
        <f t="shared" si="12"/>
        <v>-1491.3595649999988</v>
      </c>
      <c r="G81" s="120">
        <f t="shared" si="13"/>
        <v>100013.030191</v>
      </c>
      <c r="H81" s="120">
        <v>13998.413902</v>
      </c>
      <c r="I81" s="120">
        <v>32879.449894999998</v>
      </c>
      <c r="J81" s="120">
        <f t="shared" si="14"/>
        <v>-18881.035992999998</v>
      </c>
      <c r="K81" s="120">
        <f t="shared" si="15"/>
        <v>46877.863796999998</v>
      </c>
      <c r="L81" s="121">
        <v>258373</v>
      </c>
      <c r="M81" s="121">
        <v>84193</v>
      </c>
      <c r="N81" s="121">
        <f t="shared" si="16"/>
        <v>174180</v>
      </c>
      <c r="O81" s="121">
        <v>35496</v>
      </c>
      <c r="P81" s="121">
        <v>44039</v>
      </c>
      <c r="Q81" s="121">
        <f t="shared" si="17"/>
        <v>-8543</v>
      </c>
    </row>
    <row r="82" spans="1:17" s="200" customFormat="1" x14ac:dyDescent="0.4">
      <c r="A82" s="278">
        <v>283</v>
      </c>
      <c r="B82" s="174">
        <v>78</v>
      </c>
      <c r="C82" s="71" t="s">
        <v>498</v>
      </c>
      <c r="D82" s="175">
        <v>74709.657525000002</v>
      </c>
      <c r="E82" s="175">
        <v>34342.487956999998</v>
      </c>
      <c r="F82" s="22">
        <f t="shared" si="12"/>
        <v>40367.169568000005</v>
      </c>
      <c r="G82" s="22">
        <f t="shared" si="13"/>
        <v>109052.14548199999</v>
      </c>
      <c r="H82" s="22">
        <v>40326.477232999998</v>
      </c>
      <c r="I82" s="22">
        <v>34342.487956999998</v>
      </c>
      <c r="J82" s="22">
        <f t="shared" si="14"/>
        <v>5983.9892760000002</v>
      </c>
      <c r="K82" s="22">
        <f t="shared" si="15"/>
        <v>74668.965189999988</v>
      </c>
      <c r="L82" s="66">
        <v>0</v>
      </c>
      <c r="M82" s="66">
        <v>0</v>
      </c>
      <c r="N82" s="66">
        <f t="shared" si="16"/>
        <v>0</v>
      </c>
      <c r="O82" s="66">
        <v>0</v>
      </c>
      <c r="P82" s="66">
        <v>0</v>
      </c>
      <c r="Q82" s="66">
        <f t="shared" si="17"/>
        <v>0</v>
      </c>
    </row>
    <row r="83" spans="1:17" s="200" customFormat="1" x14ac:dyDescent="0.4">
      <c r="A83" s="278">
        <v>150</v>
      </c>
      <c r="B83" s="119">
        <v>79</v>
      </c>
      <c r="C83" s="119" t="s">
        <v>452</v>
      </c>
      <c r="D83" s="163">
        <v>1060.863863</v>
      </c>
      <c r="E83" s="163">
        <v>880.96715600000005</v>
      </c>
      <c r="F83" s="314">
        <f t="shared" si="12"/>
        <v>179.89670699999999</v>
      </c>
      <c r="G83" s="120">
        <f t="shared" si="13"/>
        <v>1941.8310190000002</v>
      </c>
      <c r="H83" s="120">
        <v>0</v>
      </c>
      <c r="I83" s="120">
        <v>16.93178</v>
      </c>
      <c r="J83" s="120">
        <f t="shared" si="14"/>
        <v>-16.93178</v>
      </c>
      <c r="K83" s="120">
        <f t="shared" si="15"/>
        <v>16.93178</v>
      </c>
      <c r="L83" s="121">
        <v>0</v>
      </c>
      <c r="M83" s="121">
        <v>0</v>
      </c>
      <c r="N83" s="121">
        <f t="shared" si="16"/>
        <v>0</v>
      </c>
      <c r="O83" s="121">
        <v>0</v>
      </c>
      <c r="P83" s="121">
        <v>0</v>
      </c>
      <c r="Q83" s="121">
        <f t="shared" si="17"/>
        <v>0</v>
      </c>
    </row>
    <row r="84" spans="1:17" ht="26.25" customHeight="1" x14ac:dyDescent="0.4">
      <c r="A84" s="279"/>
      <c r="B84" s="427" t="s">
        <v>23</v>
      </c>
      <c r="C84" s="427"/>
      <c r="D84" s="122">
        <f>SUM(D5:D83)</f>
        <v>104398565.46449099</v>
      </c>
      <c r="E84" s="122">
        <f t="shared" ref="E84:Q84" si="18">SUM(E5:E83)</f>
        <v>124118173.67428498</v>
      </c>
      <c r="F84" s="122">
        <f t="shared" si="18"/>
        <v>-19719608.209793989</v>
      </c>
      <c r="G84" s="122">
        <f t="shared" si="18"/>
        <v>228516739.13877603</v>
      </c>
      <c r="H84" s="122">
        <f t="shared" si="18"/>
        <v>14315447.014751002</v>
      </c>
      <c r="I84" s="122">
        <f t="shared" si="18"/>
        <v>26311744.52203298</v>
      </c>
      <c r="J84" s="122">
        <f t="shared" si="18"/>
        <v>-11996297.507282004</v>
      </c>
      <c r="K84" s="122">
        <f t="shared" si="18"/>
        <v>40627191.536784016</v>
      </c>
      <c r="L84" s="122">
        <f t="shared" si="18"/>
        <v>2083033825.5554562</v>
      </c>
      <c r="M84" s="122">
        <f t="shared" si="18"/>
        <v>1718008079.9341929</v>
      </c>
      <c r="N84" s="122">
        <f t="shared" si="18"/>
        <v>365025745.62126291</v>
      </c>
      <c r="O84" s="122">
        <f t="shared" si="18"/>
        <v>213147153.42310503</v>
      </c>
      <c r="P84" s="122">
        <f t="shared" si="18"/>
        <v>193274522.72546503</v>
      </c>
      <c r="Q84" s="122">
        <f t="shared" si="18"/>
        <v>19872630.697640002</v>
      </c>
    </row>
    <row r="85" spans="1:17" s="200" customFormat="1" x14ac:dyDescent="0.4">
      <c r="A85" s="278">
        <v>17</v>
      </c>
      <c r="B85" s="119">
        <v>80</v>
      </c>
      <c r="C85" s="119" t="s">
        <v>502</v>
      </c>
      <c r="D85" s="163">
        <v>2564158.7535970001</v>
      </c>
      <c r="E85" s="163">
        <v>2041121.7508489999</v>
      </c>
      <c r="F85" s="314">
        <f t="shared" ref="F85:F104" si="19">D85-E85</f>
        <v>523037.0027480002</v>
      </c>
      <c r="G85" s="120">
        <f t="shared" ref="G85:G104" si="20">D85+E85</f>
        <v>4605280.5044459999</v>
      </c>
      <c r="H85" s="120">
        <v>108079.41394899999</v>
      </c>
      <c r="I85" s="120">
        <v>282277.92993799999</v>
      </c>
      <c r="J85" s="120">
        <f t="shared" ref="J85:J104" si="21">H85-I85</f>
        <v>-174198.51598899998</v>
      </c>
      <c r="K85" s="120">
        <f t="shared" ref="K85:K104" si="22">H85+I85</f>
        <v>390357.343887</v>
      </c>
      <c r="L85" s="121">
        <v>6501286</v>
      </c>
      <c r="M85" s="121">
        <v>4689936</v>
      </c>
      <c r="N85" s="121">
        <f t="shared" ref="N85:N103" si="23">L85-M85</f>
        <v>1811350</v>
      </c>
      <c r="O85" s="121">
        <v>0</v>
      </c>
      <c r="P85" s="121">
        <v>357259</v>
      </c>
      <c r="Q85" s="121">
        <f t="shared" ref="Q85:Q103" si="24">O85-P85</f>
        <v>-357259</v>
      </c>
    </row>
    <row r="86" spans="1:17" s="200" customFormat="1" x14ac:dyDescent="0.4">
      <c r="A86" s="278">
        <v>204</v>
      </c>
      <c r="B86" s="174">
        <v>81</v>
      </c>
      <c r="C86" s="71" t="s">
        <v>516</v>
      </c>
      <c r="D86" s="175">
        <v>1206963.1279549999</v>
      </c>
      <c r="E86" s="175">
        <v>1113229.967716</v>
      </c>
      <c r="F86" s="22">
        <f t="shared" si="19"/>
        <v>93733.160238999873</v>
      </c>
      <c r="G86" s="22">
        <f t="shared" si="20"/>
        <v>2320193.095671</v>
      </c>
      <c r="H86" s="22">
        <v>246042.53656099999</v>
      </c>
      <c r="I86" s="22">
        <v>258922.43695100001</v>
      </c>
      <c r="J86" s="22">
        <f t="shared" si="21"/>
        <v>-12879.900390000024</v>
      </c>
      <c r="K86" s="22">
        <f t="shared" si="22"/>
        <v>504964.973512</v>
      </c>
      <c r="L86" s="66">
        <v>321612</v>
      </c>
      <c r="M86" s="66">
        <v>0</v>
      </c>
      <c r="N86" s="66">
        <f t="shared" si="23"/>
        <v>321612</v>
      </c>
      <c r="O86" s="66">
        <v>11481</v>
      </c>
      <c r="P86" s="66">
        <v>0</v>
      </c>
      <c r="Q86" s="66">
        <f t="shared" si="24"/>
        <v>11481</v>
      </c>
    </row>
    <row r="87" spans="1:17" s="200" customFormat="1" x14ac:dyDescent="0.4">
      <c r="A87" s="278">
        <v>145</v>
      </c>
      <c r="B87" s="119">
        <v>82</v>
      </c>
      <c r="C87" s="119" t="s">
        <v>509</v>
      </c>
      <c r="D87" s="163">
        <v>619982.62435299996</v>
      </c>
      <c r="E87" s="163">
        <v>554744.65710499999</v>
      </c>
      <c r="F87" s="314">
        <f t="shared" si="19"/>
        <v>65237.967247999972</v>
      </c>
      <c r="G87" s="120">
        <f t="shared" si="20"/>
        <v>1174727.281458</v>
      </c>
      <c r="H87" s="120">
        <v>90023.038339999999</v>
      </c>
      <c r="I87" s="120">
        <v>125249.64146699999</v>
      </c>
      <c r="J87" s="120">
        <f t="shared" si="21"/>
        <v>-35226.603126999995</v>
      </c>
      <c r="K87" s="120">
        <f t="shared" si="22"/>
        <v>215272.67980699998</v>
      </c>
      <c r="L87" s="121">
        <v>969845</v>
      </c>
      <c r="M87" s="121">
        <v>909644</v>
      </c>
      <c r="N87" s="121">
        <f t="shared" si="23"/>
        <v>60201</v>
      </c>
      <c r="O87" s="121">
        <v>113438</v>
      </c>
      <c r="P87" s="121">
        <v>130676</v>
      </c>
      <c r="Q87" s="121">
        <f t="shared" si="24"/>
        <v>-17238</v>
      </c>
    </row>
    <row r="88" spans="1:17" s="200" customFormat="1" x14ac:dyDescent="0.4">
      <c r="A88" s="278">
        <v>213</v>
      </c>
      <c r="B88" s="174">
        <v>83</v>
      </c>
      <c r="C88" s="71" t="s">
        <v>517</v>
      </c>
      <c r="D88" s="175">
        <v>648393.00264600001</v>
      </c>
      <c r="E88" s="175">
        <v>685874.09154399997</v>
      </c>
      <c r="F88" s="22">
        <f t="shared" si="19"/>
        <v>-37481.088897999958</v>
      </c>
      <c r="G88" s="22">
        <f t="shared" si="20"/>
        <v>1334267.0941900001</v>
      </c>
      <c r="H88" s="22">
        <v>36705.413181000004</v>
      </c>
      <c r="I88" s="22">
        <v>45252.740895000003</v>
      </c>
      <c r="J88" s="22">
        <f t="shared" si="21"/>
        <v>-8547.3277139999991</v>
      </c>
      <c r="K88" s="22">
        <f t="shared" si="22"/>
        <v>81958.154076000006</v>
      </c>
      <c r="L88" s="66">
        <v>49998</v>
      </c>
      <c r="M88" s="66">
        <v>61057</v>
      </c>
      <c r="N88" s="66">
        <f t="shared" si="23"/>
        <v>-11059</v>
      </c>
      <c r="O88" s="66">
        <v>0</v>
      </c>
      <c r="P88" s="66">
        <v>0</v>
      </c>
      <c r="Q88" s="66">
        <f t="shared" si="24"/>
        <v>0</v>
      </c>
    </row>
    <row r="89" spans="1:17" s="200" customFormat="1" x14ac:dyDescent="0.4">
      <c r="A89" s="278">
        <v>165</v>
      </c>
      <c r="B89" s="119">
        <v>84</v>
      </c>
      <c r="C89" s="119" t="s">
        <v>515</v>
      </c>
      <c r="D89" s="163">
        <v>489655.980912</v>
      </c>
      <c r="E89" s="163">
        <v>568051.48514999996</v>
      </c>
      <c r="F89" s="314">
        <f t="shared" si="19"/>
        <v>-78395.504237999965</v>
      </c>
      <c r="G89" s="120">
        <f t="shared" si="20"/>
        <v>1057707.466062</v>
      </c>
      <c r="H89" s="120">
        <v>48828.376220999999</v>
      </c>
      <c r="I89" s="120">
        <v>72832.816821</v>
      </c>
      <c r="J89" s="120">
        <f t="shared" si="21"/>
        <v>-24004.440600000002</v>
      </c>
      <c r="K89" s="120">
        <f t="shared" si="22"/>
        <v>121661.193042</v>
      </c>
      <c r="L89" s="121">
        <v>118834</v>
      </c>
      <c r="M89" s="121">
        <v>128432</v>
      </c>
      <c r="N89" s="121">
        <f t="shared" si="23"/>
        <v>-9598</v>
      </c>
      <c r="O89" s="121">
        <v>1325</v>
      </c>
      <c r="P89" s="121">
        <v>9729</v>
      </c>
      <c r="Q89" s="121">
        <f t="shared" si="24"/>
        <v>-8404</v>
      </c>
    </row>
    <row r="90" spans="1:17" s="200" customFormat="1" x14ac:dyDescent="0.4">
      <c r="A90" s="278">
        <v>179</v>
      </c>
      <c r="B90" s="174">
        <v>85</v>
      </c>
      <c r="C90" s="71" t="s">
        <v>513</v>
      </c>
      <c r="D90" s="175">
        <v>384721.61949700001</v>
      </c>
      <c r="E90" s="175">
        <v>454721.17568500002</v>
      </c>
      <c r="F90" s="22">
        <f t="shared" si="19"/>
        <v>-69999.556188000017</v>
      </c>
      <c r="G90" s="22">
        <f t="shared" si="20"/>
        <v>839442.79518200003</v>
      </c>
      <c r="H90" s="22">
        <v>28430.078980999999</v>
      </c>
      <c r="I90" s="22">
        <v>6161.53179</v>
      </c>
      <c r="J90" s="22">
        <f t="shared" si="21"/>
        <v>22268.547190999998</v>
      </c>
      <c r="K90" s="22">
        <f t="shared" si="22"/>
        <v>34591.610771</v>
      </c>
      <c r="L90" s="66">
        <v>108</v>
      </c>
      <c r="M90" s="66">
        <v>74</v>
      </c>
      <c r="N90" s="66">
        <f t="shared" si="23"/>
        <v>34</v>
      </c>
      <c r="O90" s="66">
        <v>35</v>
      </c>
      <c r="P90" s="66">
        <v>39</v>
      </c>
      <c r="Q90" s="66">
        <f t="shared" si="24"/>
        <v>-4</v>
      </c>
    </row>
    <row r="91" spans="1:17" s="200" customFormat="1" x14ac:dyDescent="0.4">
      <c r="A91" s="278">
        <v>143</v>
      </c>
      <c r="B91" s="119">
        <v>86</v>
      </c>
      <c r="C91" s="119" t="s">
        <v>508</v>
      </c>
      <c r="D91" s="163">
        <v>440786.82298699999</v>
      </c>
      <c r="E91" s="163">
        <v>489825.386428</v>
      </c>
      <c r="F91" s="314">
        <f t="shared" si="19"/>
        <v>-49038.563441000006</v>
      </c>
      <c r="G91" s="120">
        <f t="shared" si="20"/>
        <v>930612.20941499993</v>
      </c>
      <c r="H91" s="120">
        <v>48914.163751</v>
      </c>
      <c r="I91" s="120">
        <v>68727.973729000005</v>
      </c>
      <c r="J91" s="120">
        <f t="shared" si="21"/>
        <v>-19813.809978000005</v>
      </c>
      <c r="K91" s="120">
        <f t="shared" si="22"/>
        <v>117642.13748</v>
      </c>
      <c r="L91" s="121">
        <v>0</v>
      </c>
      <c r="M91" s="121">
        <v>74461.600000000006</v>
      </c>
      <c r="N91" s="121">
        <f t="shared" si="23"/>
        <v>-74461.600000000006</v>
      </c>
      <c r="O91" s="121">
        <v>0</v>
      </c>
      <c r="P91" s="121">
        <v>36911.699999999997</v>
      </c>
      <c r="Q91" s="121">
        <f t="shared" si="24"/>
        <v>-36911.699999999997</v>
      </c>
    </row>
    <row r="92" spans="1:17" s="200" customFormat="1" x14ac:dyDescent="0.4">
      <c r="A92" s="278">
        <v>65</v>
      </c>
      <c r="B92" s="174">
        <v>87</v>
      </c>
      <c r="C92" s="71" t="s">
        <v>30</v>
      </c>
      <c r="D92" s="175">
        <v>312098.15216499998</v>
      </c>
      <c r="E92" s="175">
        <v>336726.72331099998</v>
      </c>
      <c r="F92" s="22">
        <f t="shared" si="19"/>
        <v>-24628.571146000002</v>
      </c>
      <c r="G92" s="22">
        <f t="shared" si="20"/>
        <v>648824.8754759999</v>
      </c>
      <c r="H92" s="22">
        <v>15995.769259999999</v>
      </c>
      <c r="I92" s="22">
        <v>24321.377673999999</v>
      </c>
      <c r="J92" s="22">
        <f t="shared" si="21"/>
        <v>-8325.6084140000003</v>
      </c>
      <c r="K92" s="22">
        <f t="shared" si="22"/>
        <v>40317.146933999997</v>
      </c>
      <c r="L92" s="66">
        <v>48457</v>
      </c>
      <c r="M92" s="66">
        <v>19864</v>
      </c>
      <c r="N92" s="66">
        <f t="shared" si="23"/>
        <v>28593</v>
      </c>
      <c r="O92" s="66">
        <v>10395</v>
      </c>
      <c r="P92" s="66">
        <v>5226</v>
      </c>
      <c r="Q92" s="66">
        <f t="shared" si="24"/>
        <v>5169</v>
      </c>
    </row>
    <row r="93" spans="1:17" s="200" customFormat="1" x14ac:dyDescent="0.4">
      <c r="A93" s="278">
        <v>153</v>
      </c>
      <c r="B93" s="119">
        <v>88</v>
      </c>
      <c r="C93" s="119" t="s">
        <v>511</v>
      </c>
      <c r="D93" s="163">
        <v>238174.42522100001</v>
      </c>
      <c r="E93" s="163">
        <v>252472.19788299999</v>
      </c>
      <c r="F93" s="314">
        <f t="shared" si="19"/>
        <v>-14297.772661999974</v>
      </c>
      <c r="G93" s="120">
        <f t="shared" si="20"/>
        <v>490646.623104</v>
      </c>
      <c r="H93" s="120">
        <v>6029.3064459999996</v>
      </c>
      <c r="I93" s="120">
        <v>5375.8504290000001</v>
      </c>
      <c r="J93" s="120">
        <f t="shared" si="21"/>
        <v>653.45601699999952</v>
      </c>
      <c r="K93" s="120">
        <f t="shared" si="22"/>
        <v>11405.156875000001</v>
      </c>
      <c r="L93" s="121">
        <v>589.346271</v>
      </c>
      <c r="M93" s="121">
        <v>4774.6324009999998</v>
      </c>
      <c r="N93" s="121">
        <f t="shared" si="23"/>
        <v>-4185.2861299999995</v>
      </c>
      <c r="O93" s="121">
        <v>0</v>
      </c>
      <c r="P93" s="121">
        <v>3677.9183250000001</v>
      </c>
      <c r="Q93" s="121">
        <f t="shared" si="24"/>
        <v>-3677.9183250000001</v>
      </c>
    </row>
    <row r="94" spans="1:17" s="200" customFormat="1" x14ac:dyDescent="0.4">
      <c r="A94" s="278">
        <v>151</v>
      </c>
      <c r="B94" s="174">
        <v>89</v>
      </c>
      <c r="C94" s="71" t="s">
        <v>510</v>
      </c>
      <c r="D94" s="175">
        <v>196452.59674000001</v>
      </c>
      <c r="E94" s="175">
        <v>199189.725687</v>
      </c>
      <c r="F94" s="22">
        <f t="shared" si="19"/>
        <v>-2737.1289469999901</v>
      </c>
      <c r="G94" s="22">
        <f t="shared" si="20"/>
        <v>395642.32242700004</v>
      </c>
      <c r="H94" s="22">
        <v>20939.888308000001</v>
      </c>
      <c r="I94" s="22">
        <v>29819.375799000001</v>
      </c>
      <c r="J94" s="22">
        <f t="shared" si="21"/>
        <v>-8879.4874909999999</v>
      </c>
      <c r="K94" s="22">
        <f t="shared" si="22"/>
        <v>50759.264107000003</v>
      </c>
      <c r="L94" s="66">
        <v>0</v>
      </c>
      <c r="M94" s="66">
        <v>0</v>
      </c>
      <c r="N94" s="66">
        <f t="shared" si="23"/>
        <v>0</v>
      </c>
      <c r="O94" s="66">
        <v>0</v>
      </c>
      <c r="P94" s="66">
        <v>0</v>
      </c>
      <c r="Q94" s="66">
        <f t="shared" si="24"/>
        <v>0</v>
      </c>
    </row>
    <row r="95" spans="1:17" s="200" customFormat="1" x14ac:dyDescent="0.4">
      <c r="A95" s="278">
        <v>32</v>
      </c>
      <c r="B95" s="119">
        <v>90</v>
      </c>
      <c r="C95" s="119" t="s">
        <v>500</v>
      </c>
      <c r="D95" s="163">
        <v>171248.31197899999</v>
      </c>
      <c r="E95" s="163">
        <v>198834.43703100001</v>
      </c>
      <c r="F95" s="314">
        <f t="shared" si="19"/>
        <v>-27586.125052000018</v>
      </c>
      <c r="G95" s="120">
        <f t="shared" si="20"/>
        <v>370082.74901000003</v>
      </c>
      <c r="H95" s="120">
        <v>15769.061253</v>
      </c>
      <c r="I95" s="120">
        <v>19855.252334000001</v>
      </c>
      <c r="J95" s="120">
        <f t="shared" si="21"/>
        <v>-4086.1910810000008</v>
      </c>
      <c r="K95" s="120">
        <f t="shared" si="22"/>
        <v>35624.313586999997</v>
      </c>
      <c r="L95" s="121">
        <v>11415.321129</v>
      </c>
      <c r="M95" s="121">
        <v>5870.6876579999998</v>
      </c>
      <c r="N95" s="121">
        <f t="shared" si="23"/>
        <v>5544.6334710000001</v>
      </c>
      <c r="O95" s="121">
        <v>0</v>
      </c>
      <c r="P95" s="121">
        <v>3799.8564510000001</v>
      </c>
      <c r="Q95" s="121">
        <f t="shared" si="24"/>
        <v>-3799.8564510000001</v>
      </c>
    </row>
    <row r="96" spans="1:17" s="200" customFormat="1" x14ac:dyDescent="0.4">
      <c r="A96" s="278">
        <v>128</v>
      </c>
      <c r="B96" s="174">
        <v>91</v>
      </c>
      <c r="C96" s="71" t="s">
        <v>506</v>
      </c>
      <c r="D96" s="175">
        <v>223467.53648000001</v>
      </c>
      <c r="E96" s="175">
        <v>182323.467087</v>
      </c>
      <c r="F96" s="22">
        <f t="shared" si="19"/>
        <v>41144.069393000012</v>
      </c>
      <c r="G96" s="22">
        <f t="shared" si="20"/>
        <v>405791.00356700004</v>
      </c>
      <c r="H96" s="22">
        <v>47434.857102000002</v>
      </c>
      <c r="I96" s="22">
        <v>13495.256557000001</v>
      </c>
      <c r="J96" s="22">
        <f t="shared" si="21"/>
        <v>33939.600545000001</v>
      </c>
      <c r="K96" s="22">
        <f t="shared" si="22"/>
        <v>60930.113659000002</v>
      </c>
      <c r="L96" s="66">
        <v>367980.63821399998</v>
      </c>
      <c r="M96" s="66">
        <v>200511.02620299999</v>
      </c>
      <c r="N96" s="66">
        <f t="shared" si="23"/>
        <v>167469.61201099999</v>
      </c>
      <c r="O96" s="66">
        <v>65251.979660999998</v>
      </c>
      <c r="P96" s="66">
        <v>50641.29002</v>
      </c>
      <c r="Q96" s="66">
        <f t="shared" si="24"/>
        <v>14610.689640999997</v>
      </c>
    </row>
    <row r="97" spans="1:17" s="200" customFormat="1" x14ac:dyDescent="0.4">
      <c r="A97" s="278">
        <v>10</v>
      </c>
      <c r="B97" s="119">
        <v>92</v>
      </c>
      <c r="C97" s="119" t="s">
        <v>499</v>
      </c>
      <c r="D97" s="163">
        <v>392948.66021399997</v>
      </c>
      <c r="E97" s="163">
        <v>308139.94446500001</v>
      </c>
      <c r="F97" s="314">
        <f t="shared" si="19"/>
        <v>84808.715748999966</v>
      </c>
      <c r="G97" s="120">
        <f t="shared" si="20"/>
        <v>701088.60467899998</v>
      </c>
      <c r="H97" s="120">
        <v>195938.42635600001</v>
      </c>
      <c r="I97" s="120">
        <v>89880.645944000004</v>
      </c>
      <c r="J97" s="120">
        <f t="shared" si="21"/>
        <v>106057.78041200001</v>
      </c>
      <c r="K97" s="120">
        <f t="shared" si="22"/>
        <v>285819.0723</v>
      </c>
      <c r="L97" s="121">
        <v>728467.76372699998</v>
      </c>
      <c r="M97" s="121">
        <v>518416.79314999998</v>
      </c>
      <c r="N97" s="121">
        <f t="shared" si="23"/>
        <v>210050.970577</v>
      </c>
      <c r="O97" s="121">
        <v>124153.605742</v>
      </c>
      <c r="P97" s="121">
        <v>59126.835161000003</v>
      </c>
      <c r="Q97" s="121">
        <f t="shared" si="24"/>
        <v>65026.770580999997</v>
      </c>
    </row>
    <row r="98" spans="1:17" s="200" customFormat="1" x14ac:dyDescent="0.4">
      <c r="A98" s="278">
        <v>135</v>
      </c>
      <c r="B98" s="174">
        <v>93</v>
      </c>
      <c r="C98" s="71" t="s">
        <v>507</v>
      </c>
      <c r="D98" s="175">
        <v>146962.01733900001</v>
      </c>
      <c r="E98" s="175">
        <v>155858.38262799999</v>
      </c>
      <c r="F98" s="22">
        <f t="shared" si="19"/>
        <v>-8896.3652889999794</v>
      </c>
      <c r="G98" s="22">
        <f t="shared" si="20"/>
        <v>302820.399967</v>
      </c>
      <c r="H98" s="22">
        <v>21528.162629999999</v>
      </c>
      <c r="I98" s="22">
        <v>31979.118408999999</v>
      </c>
      <c r="J98" s="22">
        <f t="shared" si="21"/>
        <v>-10450.955779</v>
      </c>
      <c r="K98" s="22">
        <f t="shared" si="22"/>
        <v>53507.281038999994</v>
      </c>
      <c r="L98" s="66">
        <v>246856.19704200001</v>
      </c>
      <c r="M98" s="66">
        <v>115532.568094</v>
      </c>
      <c r="N98" s="66">
        <f t="shared" si="23"/>
        <v>131323.62894800003</v>
      </c>
      <c r="O98" s="66">
        <v>57138.099106000001</v>
      </c>
      <c r="P98" s="66">
        <v>41119.473652000001</v>
      </c>
      <c r="Q98" s="66">
        <f t="shared" si="24"/>
        <v>16018.625454000001</v>
      </c>
    </row>
    <row r="99" spans="1:17" s="200" customFormat="1" x14ac:dyDescent="0.4">
      <c r="A99" s="278">
        <v>101</v>
      </c>
      <c r="B99" s="119">
        <v>94</v>
      </c>
      <c r="C99" s="119" t="s">
        <v>503</v>
      </c>
      <c r="D99" s="163">
        <v>123903.28391100001</v>
      </c>
      <c r="E99" s="163">
        <v>178241.48749199999</v>
      </c>
      <c r="F99" s="314">
        <f t="shared" si="19"/>
        <v>-54338.20358099998</v>
      </c>
      <c r="G99" s="120">
        <f t="shared" si="20"/>
        <v>302144.77140299999</v>
      </c>
      <c r="H99" s="120">
        <v>9280.6853389999997</v>
      </c>
      <c r="I99" s="120">
        <v>0</v>
      </c>
      <c r="J99" s="120">
        <f t="shared" si="21"/>
        <v>9280.6853389999997</v>
      </c>
      <c r="K99" s="120">
        <f t="shared" si="22"/>
        <v>9280.6853389999997</v>
      </c>
      <c r="L99" s="121">
        <v>96173</v>
      </c>
      <c r="M99" s="121">
        <v>82425</v>
      </c>
      <c r="N99" s="121">
        <f t="shared" si="23"/>
        <v>13748</v>
      </c>
      <c r="O99" s="121">
        <v>12385</v>
      </c>
      <c r="P99" s="121">
        <v>816</v>
      </c>
      <c r="Q99" s="121">
        <f t="shared" si="24"/>
        <v>11569</v>
      </c>
    </row>
    <row r="100" spans="1:17" s="200" customFormat="1" x14ac:dyDescent="0.4">
      <c r="A100" s="278">
        <v>180</v>
      </c>
      <c r="B100" s="174">
        <v>95</v>
      </c>
      <c r="C100" s="71" t="s">
        <v>514</v>
      </c>
      <c r="D100" s="175">
        <v>120943.116605</v>
      </c>
      <c r="E100" s="175">
        <v>146139.25122599999</v>
      </c>
      <c r="F100" s="22">
        <f t="shared" si="19"/>
        <v>-25196.13462099999</v>
      </c>
      <c r="G100" s="22">
        <f t="shared" si="20"/>
        <v>267082.36783100001</v>
      </c>
      <c r="H100" s="22">
        <v>28790.647901</v>
      </c>
      <c r="I100" s="22">
        <v>33976.497534000002</v>
      </c>
      <c r="J100" s="22">
        <f t="shared" si="21"/>
        <v>-5185.8496330000016</v>
      </c>
      <c r="K100" s="22">
        <f t="shared" si="22"/>
        <v>62767.145434999999</v>
      </c>
      <c r="L100" s="66">
        <v>33046</v>
      </c>
      <c r="M100" s="66">
        <v>88068</v>
      </c>
      <c r="N100" s="66">
        <f t="shared" si="23"/>
        <v>-55022</v>
      </c>
      <c r="O100" s="66">
        <v>2334</v>
      </c>
      <c r="P100" s="66">
        <v>255</v>
      </c>
      <c r="Q100" s="66">
        <f t="shared" si="24"/>
        <v>2079</v>
      </c>
    </row>
    <row r="101" spans="1:17" s="200" customFormat="1" x14ac:dyDescent="0.4">
      <c r="A101" s="278">
        <v>37</v>
      </c>
      <c r="B101" s="119">
        <v>96</v>
      </c>
      <c r="C101" s="119" t="s">
        <v>501</v>
      </c>
      <c r="D101" s="163">
        <v>27041.099891000002</v>
      </c>
      <c r="E101" s="163">
        <v>25990.755820999999</v>
      </c>
      <c r="F101" s="314">
        <f t="shared" si="19"/>
        <v>1050.3440700000028</v>
      </c>
      <c r="G101" s="120">
        <f t="shared" si="20"/>
        <v>53031.855712000004</v>
      </c>
      <c r="H101" s="120">
        <v>616.94941400000005</v>
      </c>
      <c r="I101" s="120">
        <v>14.6957</v>
      </c>
      <c r="J101" s="120">
        <f t="shared" si="21"/>
        <v>602.25371400000006</v>
      </c>
      <c r="K101" s="120">
        <f t="shared" si="22"/>
        <v>631.64511400000004</v>
      </c>
      <c r="L101" s="121">
        <v>2995</v>
      </c>
      <c r="M101" s="121">
        <v>70587</v>
      </c>
      <c r="N101" s="121">
        <f t="shared" si="23"/>
        <v>-67592</v>
      </c>
      <c r="O101" s="121">
        <v>0</v>
      </c>
      <c r="P101" s="121">
        <v>0</v>
      </c>
      <c r="Q101" s="121">
        <f t="shared" si="24"/>
        <v>0</v>
      </c>
    </row>
    <row r="102" spans="1:17" s="200" customFormat="1" x14ac:dyDescent="0.4">
      <c r="A102" s="278">
        <v>166</v>
      </c>
      <c r="B102" s="174">
        <v>97</v>
      </c>
      <c r="C102" s="71" t="s">
        <v>512</v>
      </c>
      <c r="D102" s="175">
        <v>9160.6515039999995</v>
      </c>
      <c r="E102" s="175">
        <v>27888.185232</v>
      </c>
      <c r="F102" s="22">
        <f t="shared" si="19"/>
        <v>-18727.533728000002</v>
      </c>
      <c r="G102" s="22">
        <f t="shared" si="20"/>
        <v>37048.836735999997</v>
      </c>
      <c r="H102" s="22">
        <v>1103.084419</v>
      </c>
      <c r="I102" s="22">
        <v>18.135999999999999</v>
      </c>
      <c r="J102" s="22">
        <f t="shared" si="21"/>
        <v>1084.9484190000001</v>
      </c>
      <c r="K102" s="22">
        <f t="shared" si="22"/>
        <v>1121.220419</v>
      </c>
      <c r="L102" s="66">
        <v>41</v>
      </c>
      <c r="M102" s="66">
        <v>39301</v>
      </c>
      <c r="N102" s="66">
        <f t="shared" si="23"/>
        <v>-39260</v>
      </c>
      <c r="O102" s="66">
        <v>0</v>
      </c>
      <c r="P102" s="66">
        <v>0</v>
      </c>
      <c r="Q102" s="66">
        <f t="shared" si="24"/>
        <v>0</v>
      </c>
    </row>
    <row r="103" spans="1:17" s="200" customFormat="1" x14ac:dyDescent="0.4">
      <c r="A103" s="278">
        <v>111</v>
      </c>
      <c r="B103" s="119">
        <v>98</v>
      </c>
      <c r="C103" s="119" t="s">
        <v>504</v>
      </c>
      <c r="D103" s="163">
        <v>5647.1228780000001</v>
      </c>
      <c r="E103" s="163">
        <v>9113.7040440000001</v>
      </c>
      <c r="F103" s="314">
        <f t="shared" si="19"/>
        <v>-3466.5811659999999</v>
      </c>
      <c r="G103" s="120">
        <f t="shared" si="20"/>
        <v>14760.826922</v>
      </c>
      <c r="H103" s="120">
        <v>0</v>
      </c>
      <c r="I103" s="120">
        <v>1484.7271740000001</v>
      </c>
      <c r="J103" s="120">
        <f t="shared" si="21"/>
        <v>-1484.7271740000001</v>
      </c>
      <c r="K103" s="120">
        <f t="shared" si="22"/>
        <v>1484.7271740000001</v>
      </c>
      <c r="L103" s="121">
        <v>3655</v>
      </c>
      <c r="M103" s="121">
        <v>190</v>
      </c>
      <c r="N103" s="121">
        <f t="shared" si="23"/>
        <v>3465</v>
      </c>
      <c r="O103" s="121">
        <v>0</v>
      </c>
      <c r="P103" s="121">
        <v>0</v>
      </c>
      <c r="Q103" s="121">
        <f t="shared" si="24"/>
        <v>0</v>
      </c>
    </row>
    <row r="104" spans="1:17" s="200" customFormat="1" x14ac:dyDescent="0.4">
      <c r="A104" s="278">
        <v>112</v>
      </c>
      <c r="B104" s="174">
        <v>99</v>
      </c>
      <c r="C104" s="71" t="s">
        <v>505</v>
      </c>
      <c r="D104" s="175">
        <v>0</v>
      </c>
      <c r="E104" s="175">
        <v>0</v>
      </c>
      <c r="F104" s="22">
        <f t="shared" si="19"/>
        <v>0</v>
      </c>
      <c r="G104" s="22">
        <f t="shared" si="20"/>
        <v>0</v>
      </c>
      <c r="H104" s="22">
        <v>0</v>
      </c>
      <c r="I104" s="22">
        <v>0</v>
      </c>
      <c r="J104" s="22">
        <f t="shared" si="21"/>
        <v>0</v>
      </c>
      <c r="K104" s="22">
        <f t="shared" si="22"/>
        <v>0</v>
      </c>
      <c r="L104" s="66">
        <v>0</v>
      </c>
      <c r="M104" s="66">
        <v>0</v>
      </c>
      <c r="N104" s="66">
        <v>0</v>
      </c>
      <c r="O104" s="66">
        <v>0</v>
      </c>
      <c r="P104" s="66">
        <v>0</v>
      </c>
      <c r="Q104" s="66">
        <v>0</v>
      </c>
    </row>
    <row r="105" spans="1:17" ht="17.25" x14ac:dyDescent="0.4">
      <c r="A105" s="279"/>
      <c r="B105" s="428" t="s">
        <v>26</v>
      </c>
      <c r="C105" s="428"/>
      <c r="D105" s="122">
        <f>SUM(D85:D104)</f>
        <v>8322708.906874001</v>
      </c>
      <c r="E105" s="122">
        <f t="shared" ref="E105:Q105" si="25">SUM(E85:E104)</f>
        <v>7928486.7763839988</v>
      </c>
      <c r="F105" s="122">
        <f t="shared" si="25"/>
        <v>394222.13049000007</v>
      </c>
      <c r="G105" s="122">
        <f t="shared" si="25"/>
        <v>16251195.683257999</v>
      </c>
      <c r="H105" s="122">
        <f t="shared" si="25"/>
        <v>970449.85941200005</v>
      </c>
      <c r="I105" s="122">
        <f t="shared" si="25"/>
        <v>1109646.0051450001</v>
      </c>
      <c r="J105" s="122">
        <f t="shared" si="25"/>
        <v>-139196.14573300004</v>
      </c>
      <c r="K105" s="122">
        <f t="shared" si="25"/>
        <v>2080095.8645570003</v>
      </c>
      <c r="L105" s="122">
        <f t="shared" si="25"/>
        <v>9501359.2663829997</v>
      </c>
      <c r="M105" s="122">
        <f t="shared" si="25"/>
        <v>7009145.3075059997</v>
      </c>
      <c r="N105" s="122">
        <f t="shared" si="25"/>
        <v>2492213.958877</v>
      </c>
      <c r="O105" s="122">
        <f t="shared" si="25"/>
        <v>397936.68450899998</v>
      </c>
      <c r="P105" s="122">
        <f t="shared" si="25"/>
        <v>699277.07360899984</v>
      </c>
      <c r="Q105" s="122">
        <f t="shared" si="25"/>
        <v>-301340.38909999997</v>
      </c>
    </row>
    <row r="106" spans="1:17" s="200" customFormat="1" x14ac:dyDescent="0.4">
      <c r="A106" s="278">
        <v>160</v>
      </c>
      <c r="B106" s="119">
        <v>100</v>
      </c>
      <c r="C106" s="119" t="s">
        <v>562</v>
      </c>
      <c r="D106" s="163">
        <v>5008095.1472669998</v>
      </c>
      <c r="E106" s="163">
        <v>3894846.222352</v>
      </c>
      <c r="F106" s="314">
        <f t="shared" ref="F106:F137" si="26">D106-E106</f>
        <v>1113248.9249149999</v>
      </c>
      <c r="G106" s="120">
        <f t="shared" ref="G106:G137" si="27">D106+E106</f>
        <v>8902941.3696190007</v>
      </c>
      <c r="H106" s="120">
        <v>613364.71552900004</v>
      </c>
      <c r="I106" s="120">
        <v>1425933.7404499999</v>
      </c>
      <c r="J106" s="120">
        <f t="shared" ref="J106:J137" si="28">H106-I106</f>
        <v>-812569.02492099989</v>
      </c>
      <c r="K106" s="120">
        <f t="shared" ref="K106:K137" si="29">H106+I106</f>
        <v>2039298.4559789998</v>
      </c>
      <c r="L106" s="121">
        <v>5077843</v>
      </c>
      <c r="M106" s="121">
        <v>3078662</v>
      </c>
      <c r="N106" s="121">
        <f t="shared" ref="N106:N137" si="30">L106-M106</f>
        <v>1999181</v>
      </c>
      <c r="O106" s="121">
        <v>997032</v>
      </c>
      <c r="P106" s="121">
        <v>1209692</v>
      </c>
      <c r="Q106" s="121">
        <f t="shared" ref="Q106:Q137" si="31">O106-P106</f>
        <v>-212660</v>
      </c>
    </row>
    <row r="107" spans="1:17" s="200" customFormat="1" x14ac:dyDescent="0.4">
      <c r="A107" s="278">
        <v>21</v>
      </c>
      <c r="B107" s="174">
        <v>101</v>
      </c>
      <c r="C107" s="71" t="s">
        <v>526</v>
      </c>
      <c r="D107" s="175">
        <v>5323715.5740090003</v>
      </c>
      <c r="E107" s="175">
        <v>4741656.968591</v>
      </c>
      <c r="F107" s="22">
        <f t="shared" si="26"/>
        <v>582058.60541800037</v>
      </c>
      <c r="G107" s="22">
        <f t="shared" si="27"/>
        <v>10065372.5426</v>
      </c>
      <c r="H107" s="22">
        <v>871488.86450999998</v>
      </c>
      <c r="I107" s="22">
        <v>775888.99577699997</v>
      </c>
      <c r="J107" s="22">
        <f t="shared" si="28"/>
        <v>95599.86873300001</v>
      </c>
      <c r="K107" s="22">
        <f t="shared" si="29"/>
        <v>1647377.860287</v>
      </c>
      <c r="L107" s="66">
        <v>1348469</v>
      </c>
      <c r="M107" s="66">
        <v>761476</v>
      </c>
      <c r="N107" s="66">
        <f t="shared" si="30"/>
        <v>586993</v>
      </c>
      <c r="O107" s="66">
        <v>338845</v>
      </c>
      <c r="P107" s="66">
        <v>269209</v>
      </c>
      <c r="Q107" s="66">
        <f t="shared" si="31"/>
        <v>69636</v>
      </c>
    </row>
    <row r="108" spans="1:17" s="200" customFormat="1" x14ac:dyDescent="0.4">
      <c r="A108" s="278">
        <v>124</v>
      </c>
      <c r="B108" s="119">
        <v>102</v>
      </c>
      <c r="C108" s="119" t="s">
        <v>548</v>
      </c>
      <c r="D108" s="163">
        <v>3506702.5667719999</v>
      </c>
      <c r="E108" s="163">
        <v>3236924.4124429999</v>
      </c>
      <c r="F108" s="314">
        <f t="shared" si="26"/>
        <v>269778.15432900004</v>
      </c>
      <c r="G108" s="120">
        <f t="shared" si="27"/>
        <v>6743626.9792149998</v>
      </c>
      <c r="H108" s="120">
        <v>664645.46823799994</v>
      </c>
      <c r="I108" s="120">
        <v>536528.25203099998</v>
      </c>
      <c r="J108" s="120">
        <f t="shared" si="28"/>
        <v>128117.21620699996</v>
      </c>
      <c r="K108" s="120">
        <f t="shared" si="29"/>
        <v>1201173.7202689999</v>
      </c>
      <c r="L108" s="121">
        <v>3134975</v>
      </c>
      <c r="M108" s="121">
        <v>3000281</v>
      </c>
      <c r="N108" s="121">
        <f t="shared" si="30"/>
        <v>134694</v>
      </c>
      <c r="O108" s="121">
        <v>725989</v>
      </c>
      <c r="P108" s="121">
        <v>675180</v>
      </c>
      <c r="Q108" s="121">
        <f t="shared" si="31"/>
        <v>50809</v>
      </c>
    </row>
    <row r="109" spans="1:17" s="200" customFormat="1" x14ac:dyDescent="0.4">
      <c r="A109" s="278">
        <v>9</v>
      </c>
      <c r="B109" s="174">
        <v>103</v>
      </c>
      <c r="C109" s="71" t="s">
        <v>539</v>
      </c>
      <c r="D109" s="175">
        <v>3625864.9138659998</v>
      </c>
      <c r="E109" s="175">
        <v>1258988.01838</v>
      </c>
      <c r="F109" s="22">
        <f t="shared" si="26"/>
        <v>2366876.895486</v>
      </c>
      <c r="G109" s="22">
        <f t="shared" si="27"/>
        <v>4884852.9322459996</v>
      </c>
      <c r="H109" s="22">
        <v>745049.10148700001</v>
      </c>
      <c r="I109" s="22">
        <v>84642.869917999997</v>
      </c>
      <c r="J109" s="22">
        <f t="shared" si="28"/>
        <v>660406.23156900005</v>
      </c>
      <c r="K109" s="22">
        <f t="shared" si="29"/>
        <v>829691.97140499996</v>
      </c>
      <c r="L109" s="66">
        <v>5161791.454074</v>
      </c>
      <c r="M109" s="66">
        <v>1635016.9966909999</v>
      </c>
      <c r="N109" s="66">
        <f t="shared" si="30"/>
        <v>3526774.4573830003</v>
      </c>
      <c r="O109" s="66">
        <v>1290209.938728</v>
      </c>
      <c r="P109" s="66">
        <v>392537.18848499999</v>
      </c>
      <c r="Q109" s="66">
        <f t="shared" si="31"/>
        <v>897672.75024299999</v>
      </c>
    </row>
    <row r="110" spans="1:17" s="200" customFormat="1" x14ac:dyDescent="0.4">
      <c r="A110" s="278">
        <v>174</v>
      </c>
      <c r="B110" s="119">
        <v>104</v>
      </c>
      <c r="C110" s="119" t="s">
        <v>567</v>
      </c>
      <c r="D110" s="163">
        <v>3342992.6208939999</v>
      </c>
      <c r="E110" s="163">
        <v>3009028.2923690001</v>
      </c>
      <c r="F110" s="314">
        <f t="shared" si="26"/>
        <v>333964.32852499979</v>
      </c>
      <c r="G110" s="120">
        <f t="shared" si="27"/>
        <v>6352020.9132630005</v>
      </c>
      <c r="H110" s="120">
        <v>747288.88936100004</v>
      </c>
      <c r="I110" s="120">
        <v>663452.92649800004</v>
      </c>
      <c r="J110" s="120">
        <f t="shared" si="28"/>
        <v>83835.962862999993</v>
      </c>
      <c r="K110" s="120">
        <f t="shared" si="29"/>
        <v>1410741.8158590002</v>
      </c>
      <c r="L110" s="121">
        <v>1019202</v>
      </c>
      <c r="M110" s="121">
        <v>711477</v>
      </c>
      <c r="N110" s="121">
        <f t="shared" si="30"/>
        <v>307725</v>
      </c>
      <c r="O110" s="121">
        <v>184280</v>
      </c>
      <c r="P110" s="121">
        <v>137737</v>
      </c>
      <c r="Q110" s="121">
        <f t="shared" si="31"/>
        <v>46543</v>
      </c>
    </row>
    <row r="111" spans="1:17" s="200" customFormat="1" x14ac:dyDescent="0.4">
      <c r="A111" s="278">
        <v>140</v>
      </c>
      <c r="B111" s="174">
        <v>105</v>
      </c>
      <c r="C111" s="71" t="s">
        <v>552</v>
      </c>
      <c r="D111" s="175">
        <v>1782725.9750649999</v>
      </c>
      <c r="E111" s="175">
        <v>1736701.5999189999</v>
      </c>
      <c r="F111" s="22">
        <f t="shared" si="26"/>
        <v>46024.375145999948</v>
      </c>
      <c r="G111" s="22">
        <f t="shared" si="27"/>
        <v>3519427.5749840001</v>
      </c>
      <c r="H111" s="22">
        <v>123015.993709</v>
      </c>
      <c r="I111" s="22">
        <v>106395.38516000001</v>
      </c>
      <c r="J111" s="22">
        <f t="shared" si="28"/>
        <v>16620.608548999997</v>
      </c>
      <c r="K111" s="22">
        <f t="shared" si="29"/>
        <v>229411.37886900001</v>
      </c>
      <c r="L111" s="66">
        <v>63759.249581999997</v>
      </c>
      <c r="M111" s="66">
        <v>53972.712378999997</v>
      </c>
      <c r="N111" s="66">
        <f t="shared" si="30"/>
        <v>9786.5372029999999</v>
      </c>
      <c r="O111" s="66">
        <v>1017.886995</v>
      </c>
      <c r="P111" s="66">
        <v>562.89657899999997</v>
      </c>
      <c r="Q111" s="66">
        <f t="shared" si="31"/>
        <v>454.99041599999998</v>
      </c>
    </row>
    <row r="112" spans="1:17" s="200" customFormat="1" x14ac:dyDescent="0.4">
      <c r="A112" s="278">
        <v>245</v>
      </c>
      <c r="B112" s="119">
        <v>106</v>
      </c>
      <c r="C112" s="119" t="s">
        <v>581</v>
      </c>
      <c r="D112" s="163">
        <v>1818754.5638230001</v>
      </c>
      <c r="E112" s="163">
        <v>1895901.9920260001</v>
      </c>
      <c r="F112" s="314">
        <f t="shared" si="26"/>
        <v>-77147.428202999989</v>
      </c>
      <c r="G112" s="120">
        <f t="shared" si="27"/>
        <v>3714656.5558489999</v>
      </c>
      <c r="H112" s="120">
        <v>189006.01611699999</v>
      </c>
      <c r="I112" s="120">
        <v>377360.807195</v>
      </c>
      <c r="J112" s="120">
        <f t="shared" si="28"/>
        <v>-188354.79107800001</v>
      </c>
      <c r="K112" s="120">
        <f t="shared" si="29"/>
        <v>566366.82331200002</v>
      </c>
      <c r="L112" s="121">
        <v>1437527</v>
      </c>
      <c r="M112" s="121">
        <v>1116974</v>
      </c>
      <c r="N112" s="121">
        <f t="shared" si="30"/>
        <v>320553</v>
      </c>
      <c r="O112" s="121">
        <v>295528</v>
      </c>
      <c r="P112" s="121">
        <v>150035</v>
      </c>
      <c r="Q112" s="121">
        <f t="shared" si="31"/>
        <v>145493</v>
      </c>
    </row>
    <row r="113" spans="1:17" s="200" customFormat="1" x14ac:dyDescent="0.4">
      <c r="A113" s="278">
        <v>22</v>
      </c>
      <c r="B113" s="174">
        <v>107</v>
      </c>
      <c r="C113" s="71" t="s">
        <v>525</v>
      </c>
      <c r="D113" s="175">
        <v>1843339.3607340001</v>
      </c>
      <c r="E113" s="175">
        <v>1809856.5341040001</v>
      </c>
      <c r="F113" s="22">
        <f t="shared" si="26"/>
        <v>33482.826630000025</v>
      </c>
      <c r="G113" s="22">
        <f t="shared" si="27"/>
        <v>3653195.8948380002</v>
      </c>
      <c r="H113" s="22">
        <v>417459.62427700002</v>
      </c>
      <c r="I113" s="22">
        <v>406588.12608700001</v>
      </c>
      <c r="J113" s="22">
        <f t="shared" si="28"/>
        <v>10871.498190000013</v>
      </c>
      <c r="K113" s="22">
        <f t="shared" si="29"/>
        <v>824047.75036399998</v>
      </c>
      <c r="L113" s="66">
        <v>1283031</v>
      </c>
      <c r="M113" s="66">
        <v>1126008</v>
      </c>
      <c r="N113" s="66">
        <f t="shared" si="30"/>
        <v>157023</v>
      </c>
      <c r="O113" s="66">
        <v>420133</v>
      </c>
      <c r="P113" s="66">
        <v>254718</v>
      </c>
      <c r="Q113" s="66">
        <f t="shared" si="31"/>
        <v>165415</v>
      </c>
    </row>
    <row r="114" spans="1:17" s="200" customFormat="1" x14ac:dyDescent="0.4">
      <c r="A114" s="278">
        <v>168</v>
      </c>
      <c r="B114" s="119">
        <v>108</v>
      </c>
      <c r="C114" s="119" t="s">
        <v>564</v>
      </c>
      <c r="D114" s="163">
        <v>1516459.210459</v>
      </c>
      <c r="E114" s="163">
        <v>1452000.0406170001</v>
      </c>
      <c r="F114" s="314">
        <f t="shared" si="26"/>
        <v>64459.169841999887</v>
      </c>
      <c r="G114" s="120">
        <f t="shared" si="27"/>
        <v>2968459.2510759998</v>
      </c>
      <c r="H114" s="120">
        <v>158146.185318</v>
      </c>
      <c r="I114" s="120">
        <v>212467.11249199999</v>
      </c>
      <c r="J114" s="120">
        <f t="shared" si="28"/>
        <v>-54320.927173999982</v>
      </c>
      <c r="K114" s="120">
        <f t="shared" si="29"/>
        <v>370613.29781000002</v>
      </c>
      <c r="L114" s="121">
        <v>323295</v>
      </c>
      <c r="M114" s="121">
        <v>250265</v>
      </c>
      <c r="N114" s="121">
        <f t="shared" si="30"/>
        <v>73030</v>
      </c>
      <c r="O114" s="121">
        <v>34338</v>
      </c>
      <c r="P114" s="121">
        <v>62877</v>
      </c>
      <c r="Q114" s="121">
        <f t="shared" si="31"/>
        <v>-28539</v>
      </c>
    </row>
    <row r="115" spans="1:17" s="200" customFormat="1" x14ac:dyDescent="0.4">
      <c r="A115" s="278">
        <v>169</v>
      </c>
      <c r="B115" s="174">
        <v>109</v>
      </c>
      <c r="C115" s="71" t="s">
        <v>565</v>
      </c>
      <c r="D115" s="175">
        <v>1467024.2849650001</v>
      </c>
      <c r="E115" s="175">
        <v>1505391.331584</v>
      </c>
      <c r="F115" s="22">
        <f t="shared" si="26"/>
        <v>-38367.046618999913</v>
      </c>
      <c r="G115" s="22">
        <f t="shared" si="27"/>
        <v>2972415.6165490001</v>
      </c>
      <c r="H115" s="22">
        <v>311374.26678499999</v>
      </c>
      <c r="I115" s="22">
        <v>310321.91121599998</v>
      </c>
      <c r="J115" s="22">
        <f t="shared" si="28"/>
        <v>1052.3555690000067</v>
      </c>
      <c r="K115" s="22">
        <f t="shared" si="29"/>
        <v>621696.17800099996</v>
      </c>
      <c r="L115" s="66">
        <v>60592</v>
      </c>
      <c r="M115" s="66">
        <v>196381</v>
      </c>
      <c r="N115" s="66">
        <f t="shared" si="30"/>
        <v>-135789</v>
      </c>
      <c r="O115" s="66">
        <v>0</v>
      </c>
      <c r="P115" s="66">
        <v>0</v>
      </c>
      <c r="Q115" s="66">
        <f t="shared" si="31"/>
        <v>0</v>
      </c>
    </row>
    <row r="116" spans="1:17" s="200" customFormat="1" x14ac:dyDescent="0.4">
      <c r="A116" s="278">
        <v>144</v>
      </c>
      <c r="B116" s="119">
        <v>110</v>
      </c>
      <c r="C116" s="119" t="s">
        <v>554</v>
      </c>
      <c r="D116" s="163">
        <v>1157593.8835990001</v>
      </c>
      <c r="E116" s="163">
        <v>663427.05889500002</v>
      </c>
      <c r="F116" s="314">
        <f t="shared" si="26"/>
        <v>494166.82470400003</v>
      </c>
      <c r="G116" s="120">
        <f t="shared" si="27"/>
        <v>1821020.9424940001</v>
      </c>
      <c r="H116" s="120">
        <v>70253.820191000006</v>
      </c>
      <c r="I116" s="120">
        <v>219914.78658499999</v>
      </c>
      <c r="J116" s="120">
        <f t="shared" si="28"/>
        <v>-149660.96639399999</v>
      </c>
      <c r="K116" s="120">
        <f t="shared" si="29"/>
        <v>290168.606776</v>
      </c>
      <c r="L116" s="121">
        <v>1804548</v>
      </c>
      <c r="M116" s="121">
        <v>909625</v>
      </c>
      <c r="N116" s="121">
        <f t="shared" si="30"/>
        <v>894923</v>
      </c>
      <c r="O116" s="121">
        <v>0</v>
      </c>
      <c r="P116" s="121">
        <v>348983</v>
      </c>
      <c r="Q116" s="121">
        <f t="shared" si="31"/>
        <v>-348983</v>
      </c>
    </row>
    <row r="117" spans="1:17" s="200" customFormat="1" x14ac:dyDescent="0.4">
      <c r="A117" s="278">
        <v>27</v>
      </c>
      <c r="B117" s="174">
        <v>111</v>
      </c>
      <c r="C117" s="71" t="s">
        <v>524</v>
      </c>
      <c r="D117" s="175">
        <v>2658515.8889939999</v>
      </c>
      <c r="E117" s="175">
        <v>925200.56668100005</v>
      </c>
      <c r="F117" s="22">
        <f t="shared" si="26"/>
        <v>1733315.322313</v>
      </c>
      <c r="G117" s="22">
        <f t="shared" si="27"/>
        <v>3583716.4556749999</v>
      </c>
      <c r="H117" s="22">
        <v>1487916.2965500001</v>
      </c>
      <c r="I117" s="22">
        <v>312661.05619099998</v>
      </c>
      <c r="J117" s="22">
        <f t="shared" si="28"/>
        <v>1175255.2403590002</v>
      </c>
      <c r="K117" s="22">
        <f t="shared" si="29"/>
        <v>1800577.352741</v>
      </c>
      <c r="L117" s="66">
        <v>1915765</v>
      </c>
      <c r="M117" s="66">
        <v>380894</v>
      </c>
      <c r="N117" s="66">
        <f t="shared" si="30"/>
        <v>1534871</v>
      </c>
      <c r="O117" s="66">
        <v>1155034</v>
      </c>
      <c r="P117" s="66">
        <v>292744</v>
      </c>
      <c r="Q117" s="66">
        <f t="shared" si="31"/>
        <v>862290</v>
      </c>
    </row>
    <row r="118" spans="1:17" s="200" customFormat="1" x14ac:dyDescent="0.4">
      <c r="A118" s="278">
        <v>244</v>
      </c>
      <c r="B118" s="119">
        <v>112</v>
      </c>
      <c r="C118" s="119" t="s">
        <v>580</v>
      </c>
      <c r="D118" s="163">
        <v>1363020.1464249999</v>
      </c>
      <c r="E118" s="163">
        <v>875314.80858499999</v>
      </c>
      <c r="F118" s="314">
        <f t="shared" si="26"/>
        <v>487705.33783999993</v>
      </c>
      <c r="G118" s="120">
        <f t="shared" si="27"/>
        <v>2238334.9550099997</v>
      </c>
      <c r="H118" s="120">
        <v>316565.73817999999</v>
      </c>
      <c r="I118" s="120">
        <v>300511.09997899999</v>
      </c>
      <c r="J118" s="120">
        <f t="shared" si="28"/>
        <v>16054.638200999994</v>
      </c>
      <c r="K118" s="120">
        <f t="shared" si="29"/>
        <v>617076.83815900004</v>
      </c>
      <c r="L118" s="121">
        <v>688710.88923900004</v>
      </c>
      <c r="M118" s="121">
        <v>129376.38448399999</v>
      </c>
      <c r="N118" s="121">
        <f t="shared" si="30"/>
        <v>559334.504755</v>
      </c>
      <c r="O118" s="121">
        <v>81208.296518000003</v>
      </c>
      <c r="P118" s="121">
        <v>21571.699411000001</v>
      </c>
      <c r="Q118" s="121">
        <f t="shared" si="31"/>
        <v>59636.597107000001</v>
      </c>
    </row>
    <row r="119" spans="1:17" s="200" customFormat="1" x14ac:dyDescent="0.4">
      <c r="A119" s="278">
        <v>20</v>
      </c>
      <c r="B119" s="174">
        <v>113</v>
      </c>
      <c r="C119" s="71" t="s">
        <v>521</v>
      </c>
      <c r="D119" s="175">
        <v>1464354.7978680001</v>
      </c>
      <c r="E119" s="175">
        <v>608041.07780900004</v>
      </c>
      <c r="F119" s="22">
        <f t="shared" si="26"/>
        <v>856313.72005900007</v>
      </c>
      <c r="G119" s="22">
        <f t="shared" si="27"/>
        <v>2072395.8756770003</v>
      </c>
      <c r="H119" s="22">
        <v>341439.03367600002</v>
      </c>
      <c r="I119" s="22">
        <v>115219.21275399999</v>
      </c>
      <c r="J119" s="22">
        <f t="shared" si="28"/>
        <v>226219.82092200004</v>
      </c>
      <c r="K119" s="22">
        <f t="shared" si="29"/>
        <v>456658.24643</v>
      </c>
      <c r="L119" s="66">
        <v>2252796.1521999999</v>
      </c>
      <c r="M119" s="66">
        <v>778652.75442600006</v>
      </c>
      <c r="N119" s="66">
        <f t="shared" si="30"/>
        <v>1474143.3977739997</v>
      </c>
      <c r="O119" s="66">
        <v>395255.59152100002</v>
      </c>
      <c r="P119" s="66">
        <v>98266.839240000001</v>
      </c>
      <c r="Q119" s="66">
        <f t="shared" si="31"/>
        <v>296988.75228100002</v>
      </c>
    </row>
    <row r="120" spans="1:17" s="200" customFormat="1" x14ac:dyDescent="0.4">
      <c r="A120" s="278">
        <v>167</v>
      </c>
      <c r="B120" s="119">
        <v>114</v>
      </c>
      <c r="C120" s="119" t="s">
        <v>563</v>
      </c>
      <c r="D120" s="163">
        <v>1024099.059946</v>
      </c>
      <c r="E120" s="163">
        <v>892788.52268699999</v>
      </c>
      <c r="F120" s="314">
        <f t="shared" si="26"/>
        <v>131310.537259</v>
      </c>
      <c r="G120" s="120">
        <f t="shared" si="27"/>
        <v>1916887.5826329999</v>
      </c>
      <c r="H120" s="120">
        <v>39217.464163999997</v>
      </c>
      <c r="I120" s="120">
        <v>65208.141713999998</v>
      </c>
      <c r="J120" s="120">
        <f t="shared" si="28"/>
        <v>-25990.67755</v>
      </c>
      <c r="K120" s="120">
        <f t="shared" si="29"/>
        <v>104425.605878</v>
      </c>
      <c r="L120" s="121">
        <v>330793</v>
      </c>
      <c r="M120" s="121">
        <v>221155</v>
      </c>
      <c r="N120" s="121">
        <f t="shared" si="30"/>
        <v>109638</v>
      </c>
      <c r="O120" s="121">
        <v>50477</v>
      </c>
      <c r="P120" s="121">
        <v>70363</v>
      </c>
      <c r="Q120" s="121">
        <f t="shared" si="31"/>
        <v>-19886</v>
      </c>
    </row>
    <row r="121" spans="1:17" s="200" customFormat="1" x14ac:dyDescent="0.4">
      <c r="A121" s="278">
        <v>185</v>
      </c>
      <c r="B121" s="174">
        <v>115</v>
      </c>
      <c r="C121" s="71" t="s">
        <v>572</v>
      </c>
      <c r="D121" s="175">
        <v>1069689.210281</v>
      </c>
      <c r="E121" s="175">
        <v>1030689.930234</v>
      </c>
      <c r="F121" s="22">
        <f t="shared" si="26"/>
        <v>38999.280047000037</v>
      </c>
      <c r="G121" s="22">
        <f t="shared" si="27"/>
        <v>2100379.1405150001</v>
      </c>
      <c r="H121" s="22">
        <v>189684.69418300001</v>
      </c>
      <c r="I121" s="22">
        <v>191329.21920399999</v>
      </c>
      <c r="J121" s="22">
        <f t="shared" si="28"/>
        <v>-1644.5250209999795</v>
      </c>
      <c r="K121" s="22">
        <f t="shared" si="29"/>
        <v>381013.91338699998</v>
      </c>
      <c r="L121" s="66">
        <v>163575.54970900001</v>
      </c>
      <c r="M121" s="66">
        <v>77097.853212999995</v>
      </c>
      <c r="N121" s="66">
        <f t="shared" si="30"/>
        <v>86477.696496000019</v>
      </c>
      <c r="O121" s="66">
        <v>1489.861382</v>
      </c>
      <c r="P121" s="66">
        <v>16420.167761000001</v>
      </c>
      <c r="Q121" s="66">
        <f t="shared" si="31"/>
        <v>-14930.306379000001</v>
      </c>
    </row>
    <row r="122" spans="1:17" s="200" customFormat="1" x14ac:dyDescent="0.4">
      <c r="A122" s="278">
        <v>43</v>
      </c>
      <c r="B122" s="119">
        <v>116</v>
      </c>
      <c r="C122" s="119" t="s">
        <v>532</v>
      </c>
      <c r="D122" s="163">
        <v>737984.06220100005</v>
      </c>
      <c r="E122" s="163">
        <v>966300.34723499999</v>
      </c>
      <c r="F122" s="314">
        <f t="shared" si="26"/>
        <v>-228316.28503399994</v>
      </c>
      <c r="G122" s="120">
        <f t="shared" si="27"/>
        <v>1704284.409436</v>
      </c>
      <c r="H122" s="120">
        <v>40916.435169999997</v>
      </c>
      <c r="I122" s="120">
        <v>107184.100131</v>
      </c>
      <c r="J122" s="120">
        <f t="shared" si="28"/>
        <v>-66267.664961000002</v>
      </c>
      <c r="K122" s="120">
        <f t="shared" si="29"/>
        <v>148100.535301</v>
      </c>
      <c r="L122" s="121">
        <v>200988.110376</v>
      </c>
      <c r="M122" s="121">
        <v>295359.32807599998</v>
      </c>
      <c r="N122" s="121">
        <f t="shared" si="30"/>
        <v>-94371.217699999979</v>
      </c>
      <c r="O122" s="121">
        <v>21621.408039999998</v>
      </c>
      <c r="P122" s="121">
        <v>53667.736413999999</v>
      </c>
      <c r="Q122" s="121">
        <f t="shared" si="31"/>
        <v>-32046.328374000001</v>
      </c>
    </row>
    <row r="123" spans="1:17" s="200" customFormat="1" x14ac:dyDescent="0.4">
      <c r="A123" s="278">
        <v>36</v>
      </c>
      <c r="B123" s="174">
        <v>117</v>
      </c>
      <c r="C123" s="71" t="s">
        <v>520</v>
      </c>
      <c r="D123" s="175">
        <v>830166.02063000004</v>
      </c>
      <c r="E123" s="175">
        <v>912507.22991400003</v>
      </c>
      <c r="F123" s="22">
        <f t="shared" si="26"/>
        <v>-82341.209283999982</v>
      </c>
      <c r="G123" s="22">
        <f t="shared" si="27"/>
        <v>1742673.250544</v>
      </c>
      <c r="H123" s="22">
        <v>148527.49265599999</v>
      </c>
      <c r="I123" s="22">
        <v>157443.82894800001</v>
      </c>
      <c r="J123" s="22">
        <f t="shared" si="28"/>
        <v>-8916.3362920000218</v>
      </c>
      <c r="K123" s="22">
        <f t="shared" si="29"/>
        <v>305971.321604</v>
      </c>
      <c r="L123" s="66">
        <v>533844</v>
      </c>
      <c r="M123" s="66">
        <v>622326</v>
      </c>
      <c r="N123" s="66">
        <f t="shared" si="30"/>
        <v>-88482</v>
      </c>
      <c r="O123" s="66">
        <v>84093</v>
      </c>
      <c r="P123" s="66">
        <v>86783</v>
      </c>
      <c r="Q123" s="66">
        <f t="shared" si="31"/>
        <v>-2690</v>
      </c>
    </row>
    <row r="124" spans="1:17" s="200" customFormat="1" x14ac:dyDescent="0.4">
      <c r="A124" s="278">
        <v>103</v>
      </c>
      <c r="B124" s="119">
        <v>118</v>
      </c>
      <c r="C124" s="119" t="s">
        <v>544</v>
      </c>
      <c r="D124" s="163">
        <v>966817.13099400001</v>
      </c>
      <c r="E124" s="163">
        <v>907429.36509800004</v>
      </c>
      <c r="F124" s="314">
        <f t="shared" si="26"/>
        <v>59387.765895999968</v>
      </c>
      <c r="G124" s="120">
        <f t="shared" si="27"/>
        <v>1874246.496092</v>
      </c>
      <c r="H124" s="120">
        <v>147321.538543</v>
      </c>
      <c r="I124" s="120">
        <v>169861.19230900001</v>
      </c>
      <c r="J124" s="120">
        <f t="shared" si="28"/>
        <v>-22539.653766000003</v>
      </c>
      <c r="K124" s="120">
        <f t="shared" si="29"/>
        <v>317182.73085200001</v>
      </c>
      <c r="L124" s="121">
        <v>35798</v>
      </c>
      <c r="M124" s="121">
        <v>33590</v>
      </c>
      <c r="N124" s="121">
        <f t="shared" si="30"/>
        <v>2208</v>
      </c>
      <c r="O124" s="121">
        <v>1625</v>
      </c>
      <c r="P124" s="121">
        <v>955</v>
      </c>
      <c r="Q124" s="121">
        <f t="shared" si="31"/>
        <v>670</v>
      </c>
    </row>
    <row r="125" spans="1:17" s="200" customFormat="1" x14ac:dyDescent="0.4">
      <c r="A125" s="278">
        <v>54</v>
      </c>
      <c r="B125" s="174">
        <v>119</v>
      </c>
      <c r="C125" s="71" t="s">
        <v>533</v>
      </c>
      <c r="D125" s="175">
        <v>774554.60051899997</v>
      </c>
      <c r="E125" s="175">
        <v>769831.92052299995</v>
      </c>
      <c r="F125" s="22">
        <f t="shared" si="26"/>
        <v>4722.6799960000208</v>
      </c>
      <c r="G125" s="22">
        <f t="shared" si="27"/>
        <v>1544386.521042</v>
      </c>
      <c r="H125" s="22">
        <v>24489.594528000001</v>
      </c>
      <c r="I125" s="22">
        <v>2137.210517</v>
      </c>
      <c r="J125" s="22">
        <f t="shared" si="28"/>
        <v>22352.384011000002</v>
      </c>
      <c r="K125" s="22">
        <f t="shared" si="29"/>
        <v>26626.805045000001</v>
      </c>
      <c r="L125" s="66">
        <v>95803.258189999993</v>
      </c>
      <c r="M125" s="66">
        <v>106916.721035</v>
      </c>
      <c r="N125" s="66">
        <f t="shared" si="30"/>
        <v>-11113.462845000002</v>
      </c>
      <c r="O125" s="66">
        <v>10063.472793000001</v>
      </c>
      <c r="P125" s="66">
        <v>5392.5566070000004</v>
      </c>
      <c r="Q125" s="66">
        <f t="shared" si="31"/>
        <v>4670.9161860000004</v>
      </c>
    </row>
    <row r="126" spans="1:17" s="200" customFormat="1" x14ac:dyDescent="0.4">
      <c r="A126" s="278">
        <v>4</v>
      </c>
      <c r="B126" s="119">
        <v>120</v>
      </c>
      <c r="C126" s="119" t="s">
        <v>538</v>
      </c>
      <c r="D126" s="163">
        <v>885233.10954199999</v>
      </c>
      <c r="E126" s="163">
        <v>895499.14607599995</v>
      </c>
      <c r="F126" s="314">
        <f t="shared" si="26"/>
        <v>-10266.036533999955</v>
      </c>
      <c r="G126" s="120">
        <f t="shared" si="27"/>
        <v>1780732.2556179999</v>
      </c>
      <c r="H126" s="120">
        <v>79714.812474000006</v>
      </c>
      <c r="I126" s="120">
        <v>152612.63167900001</v>
      </c>
      <c r="J126" s="120">
        <f t="shared" si="28"/>
        <v>-72897.819205000007</v>
      </c>
      <c r="K126" s="120">
        <f t="shared" si="29"/>
        <v>232327.44415300002</v>
      </c>
      <c r="L126" s="121">
        <v>196156</v>
      </c>
      <c r="M126" s="121">
        <v>230464</v>
      </c>
      <c r="N126" s="121">
        <f t="shared" si="30"/>
        <v>-34308</v>
      </c>
      <c r="O126" s="121">
        <v>31035</v>
      </c>
      <c r="P126" s="121">
        <v>145985</v>
      </c>
      <c r="Q126" s="121">
        <f t="shared" si="31"/>
        <v>-114950</v>
      </c>
    </row>
    <row r="127" spans="1:17" s="200" customFormat="1" x14ac:dyDescent="0.4">
      <c r="A127" s="278">
        <v>15</v>
      </c>
      <c r="B127" s="174">
        <v>121</v>
      </c>
      <c r="C127" s="71" t="s">
        <v>542</v>
      </c>
      <c r="D127" s="175">
        <v>864053.39936299995</v>
      </c>
      <c r="E127" s="175">
        <v>782072.68631300004</v>
      </c>
      <c r="F127" s="22">
        <f t="shared" si="26"/>
        <v>81980.713049999904</v>
      </c>
      <c r="G127" s="22">
        <f t="shared" si="27"/>
        <v>1646126.085676</v>
      </c>
      <c r="H127" s="22">
        <v>169343.675667</v>
      </c>
      <c r="I127" s="22">
        <v>124917.09140200001</v>
      </c>
      <c r="J127" s="22">
        <f t="shared" si="28"/>
        <v>44426.584264999998</v>
      </c>
      <c r="K127" s="22">
        <f t="shared" si="29"/>
        <v>294260.76706899999</v>
      </c>
      <c r="L127" s="66">
        <v>72572</v>
      </c>
      <c r="M127" s="66">
        <v>20564</v>
      </c>
      <c r="N127" s="66">
        <f t="shared" si="30"/>
        <v>52008</v>
      </c>
      <c r="O127" s="66">
        <v>46485</v>
      </c>
      <c r="P127" s="66">
        <v>7668</v>
      </c>
      <c r="Q127" s="66">
        <f t="shared" si="31"/>
        <v>38817</v>
      </c>
    </row>
    <row r="128" spans="1:17" s="200" customFormat="1" x14ac:dyDescent="0.4">
      <c r="A128" s="278">
        <v>60</v>
      </c>
      <c r="B128" s="119">
        <v>122</v>
      </c>
      <c r="C128" s="119" t="s">
        <v>527</v>
      </c>
      <c r="D128" s="163">
        <v>690767.26692900003</v>
      </c>
      <c r="E128" s="163">
        <v>714206.10189299996</v>
      </c>
      <c r="F128" s="314">
        <f t="shared" si="26"/>
        <v>-23438.834963999921</v>
      </c>
      <c r="G128" s="120">
        <f t="shared" si="27"/>
        <v>1404973.368822</v>
      </c>
      <c r="H128" s="120">
        <v>71668.527786000006</v>
      </c>
      <c r="I128" s="120">
        <v>59380.915759000003</v>
      </c>
      <c r="J128" s="120">
        <f t="shared" si="28"/>
        <v>12287.612027000003</v>
      </c>
      <c r="K128" s="120">
        <f t="shared" si="29"/>
        <v>131049.44354500002</v>
      </c>
      <c r="L128" s="121">
        <v>147955.781472</v>
      </c>
      <c r="M128" s="121">
        <v>87616.954729999998</v>
      </c>
      <c r="N128" s="121">
        <f t="shared" si="30"/>
        <v>60338.826742000005</v>
      </c>
      <c r="O128" s="121">
        <v>6198.4403259999999</v>
      </c>
      <c r="P128" s="121">
        <v>13344.673731999999</v>
      </c>
      <c r="Q128" s="121">
        <f t="shared" si="31"/>
        <v>-7146.2334059999994</v>
      </c>
    </row>
    <row r="129" spans="1:17" s="200" customFormat="1" x14ac:dyDescent="0.4">
      <c r="A129" s="278">
        <v>25</v>
      </c>
      <c r="B129" s="174">
        <v>123</v>
      </c>
      <c r="C129" s="71" t="s">
        <v>522</v>
      </c>
      <c r="D129" s="175">
        <v>1009291.599421</v>
      </c>
      <c r="E129" s="175">
        <v>471521.164101</v>
      </c>
      <c r="F129" s="22">
        <f t="shared" si="26"/>
        <v>537770.43531999993</v>
      </c>
      <c r="G129" s="22">
        <f t="shared" si="27"/>
        <v>1480812.7635220001</v>
      </c>
      <c r="H129" s="22">
        <v>215654.36003700001</v>
      </c>
      <c r="I129" s="22">
        <v>81206.658284999998</v>
      </c>
      <c r="J129" s="22">
        <f t="shared" si="28"/>
        <v>134447.70175200002</v>
      </c>
      <c r="K129" s="22">
        <f t="shared" si="29"/>
        <v>296861.01832199999</v>
      </c>
      <c r="L129" s="66">
        <v>1413504</v>
      </c>
      <c r="M129" s="66">
        <v>669648</v>
      </c>
      <c r="N129" s="66">
        <f t="shared" si="30"/>
        <v>743856</v>
      </c>
      <c r="O129" s="66">
        <v>458923</v>
      </c>
      <c r="P129" s="66">
        <v>210262</v>
      </c>
      <c r="Q129" s="66">
        <f t="shared" si="31"/>
        <v>248661</v>
      </c>
    </row>
    <row r="130" spans="1:17" s="200" customFormat="1" x14ac:dyDescent="0.4">
      <c r="A130" s="278">
        <v>12</v>
      </c>
      <c r="B130" s="119">
        <v>124</v>
      </c>
      <c r="C130" s="119" t="s">
        <v>543</v>
      </c>
      <c r="D130" s="163">
        <v>772398.16270900005</v>
      </c>
      <c r="E130" s="163">
        <v>744388.88801800006</v>
      </c>
      <c r="F130" s="314">
        <f t="shared" si="26"/>
        <v>28009.274690999999</v>
      </c>
      <c r="G130" s="120">
        <f t="shared" si="27"/>
        <v>1516787.050727</v>
      </c>
      <c r="H130" s="120">
        <v>143921.121071</v>
      </c>
      <c r="I130" s="120">
        <v>146324.66087399999</v>
      </c>
      <c r="J130" s="120">
        <f t="shared" si="28"/>
        <v>-2403.5398029999924</v>
      </c>
      <c r="K130" s="120">
        <f t="shared" si="29"/>
        <v>290245.781945</v>
      </c>
      <c r="L130" s="121">
        <v>2246</v>
      </c>
      <c r="M130" s="121">
        <v>43314</v>
      </c>
      <c r="N130" s="121">
        <f t="shared" si="30"/>
        <v>-41068</v>
      </c>
      <c r="O130" s="121">
        <v>0</v>
      </c>
      <c r="P130" s="121">
        <v>0</v>
      </c>
      <c r="Q130" s="121">
        <f t="shared" si="31"/>
        <v>0</v>
      </c>
    </row>
    <row r="131" spans="1:17" s="200" customFormat="1" x14ac:dyDescent="0.4">
      <c r="A131" s="278">
        <v>51</v>
      </c>
      <c r="B131" s="174">
        <v>125</v>
      </c>
      <c r="C131" s="71" t="s">
        <v>531</v>
      </c>
      <c r="D131" s="175">
        <v>694545.82326600002</v>
      </c>
      <c r="E131" s="175">
        <v>494974.22837000003</v>
      </c>
      <c r="F131" s="22">
        <f t="shared" si="26"/>
        <v>199571.594896</v>
      </c>
      <c r="G131" s="22">
        <f t="shared" si="27"/>
        <v>1189520.0516360002</v>
      </c>
      <c r="H131" s="22">
        <v>86923.539627999999</v>
      </c>
      <c r="I131" s="22">
        <v>61844.046442999999</v>
      </c>
      <c r="J131" s="22">
        <f t="shared" si="28"/>
        <v>25079.493184999999</v>
      </c>
      <c r="K131" s="22">
        <f t="shared" si="29"/>
        <v>148767.586071</v>
      </c>
      <c r="L131" s="66">
        <v>489183.54709900002</v>
      </c>
      <c r="M131" s="66">
        <v>257214.79567699999</v>
      </c>
      <c r="N131" s="66">
        <f t="shared" si="30"/>
        <v>231968.75142200003</v>
      </c>
      <c r="O131" s="66">
        <v>171823.36853199999</v>
      </c>
      <c r="P131" s="66">
        <v>119307.45359400001</v>
      </c>
      <c r="Q131" s="66">
        <f t="shared" si="31"/>
        <v>52515.914937999987</v>
      </c>
    </row>
    <row r="132" spans="1:17" s="200" customFormat="1" x14ac:dyDescent="0.4">
      <c r="A132" s="278">
        <v>33</v>
      </c>
      <c r="B132" s="119">
        <v>126</v>
      </c>
      <c r="C132" s="119" t="s">
        <v>529</v>
      </c>
      <c r="D132" s="163">
        <v>810770.45524499996</v>
      </c>
      <c r="E132" s="163">
        <v>882736.99584900006</v>
      </c>
      <c r="F132" s="314">
        <f t="shared" si="26"/>
        <v>-71966.540604000096</v>
      </c>
      <c r="G132" s="120">
        <f t="shared" si="27"/>
        <v>1693507.4510940001</v>
      </c>
      <c r="H132" s="120">
        <v>152480.49009199999</v>
      </c>
      <c r="I132" s="120">
        <v>179835.947762</v>
      </c>
      <c r="J132" s="120">
        <f t="shared" si="28"/>
        <v>-27355.457670000003</v>
      </c>
      <c r="K132" s="120">
        <f t="shared" si="29"/>
        <v>332316.43785400002</v>
      </c>
      <c r="L132" s="121">
        <v>2350.4175420000001</v>
      </c>
      <c r="M132" s="121">
        <v>102117.065624</v>
      </c>
      <c r="N132" s="121">
        <f t="shared" si="30"/>
        <v>-99766.648082</v>
      </c>
      <c r="O132" s="121">
        <v>2350.4175420000001</v>
      </c>
      <c r="P132" s="121">
        <v>0</v>
      </c>
      <c r="Q132" s="121">
        <f t="shared" si="31"/>
        <v>2350.4175420000001</v>
      </c>
    </row>
    <row r="133" spans="1:17" s="200" customFormat="1" x14ac:dyDescent="0.4">
      <c r="A133" s="278">
        <v>155</v>
      </c>
      <c r="B133" s="174">
        <v>127</v>
      </c>
      <c r="C133" s="71" t="s">
        <v>560</v>
      </c>
      <c r="D133" s="175">
        <v>1048955.482962</v>
      </c>
      <c r="E133" s="175">
        <v>825167.61256100005</v>
      </c>
      <c r="F133" s="22">
        <f t="shared" si="26"/>
        <v>223787.87040099991</v>
      </c>
      <c r="G133" s="22">
        <f t="shared" si="27"/>
        <v>1874123.095523</v>
      </c>
      <c r="H133" s="22">
        <v>429102.025945</v>
      </c>
      <c r="I133" s="22">
        <v>274360.284399</v>
      </c>
      <c r="J133" s="22">
        <f t="shared" si="28"/>
        <v>154741.741546</v>
      </c>
      <c r="K133" s="22">
        <f t="shared" si="29"/>
        <v>703462.310344</v>
      </c>
      <c r="L133" s="66">
        <v>239814</v>
      </c>
      <c r="M133" s="66">
        <v>22967</v>
      </c>
      <c r="N133" s="66">
        <f t="shared" si="30"/>
        <v>216847</v>
      </c>
      <c r="O133" s="66">
        <v>186935</v>
      </c>
      <c r="P133" s="66">
        <v>20347</v>
      </c>
      <c r="Q133" s="66">
        <f t="shared" si="31"/>
        <v>166588</v>
      </c>
    </row>
    <row r="134" spans="1:17" s="200" customFormat="1" x14ac:dyDescent="0.4">
      <c r="A134" s="278">
        <v>8</v>
      </c>
      <c r="B134" s="119">
        <v>128</v>
      </c>
      <c r="C134" s="119" t="s">
        <v>540</v>
      </c>
      <c r="D134" s="163">
        <v>776107.60094200005</v>
      </c>
      <c r="E134" s="163">
        <v>793067.27600800002</v>
      </c>
      <c r="F134" s="314">
        <f t="shared" si="26"/>
        <v>-16959.675065999967</v>
      </c>
      <c r="G134" s="120">
        <f t="shared" si="27"/>
        <v>1569174.8769499999</v>
      </c>
      <c r="H134" s="120">
        <v>78201.372271</v>
      </c>
      <c r="I134" s="120">
        <v>98538.992436</v>
      </c>
      <c r="J134" s="120">
        <f t="shared" si="28"/>
        <v>-20337.620165</v>
      </c>
      <c r="K134" s="120">
        <f t="shared" si="29"/>
        <v>176740.364707</v>
      </c>
      <c r="L134" s="121">
        <v>20289</v>
      </c>
      <c r="M134" s="121">
        <v>9868</v>
      </c>
      <c r="N134" s="121">
        <f t="shared" si="30"/>
        <v>10421</v>
      </c>
      <c r="O134" s="121">
        <v>2374</v>
      </c>
      <c r="P134" s="121">
        <v>3706</v>
      </c>
      <c r="Q134" s="121">
        <f t="shared" si="31"/>
        <v>-1332</v>
      </c>
    </row>
    <row r="135" spans="1:17" s="200" customFormat="1" x14ac:dyDescent="0.4">
      <c r="A135" s="278">
        <v>226</v>
      </c>
      <c r="B135" s="174">
        <v>129</v>
      </c>
      <c r="C135" s="71" t="s">
        <v>576</v>
      </c>
      <c r="D135" s="175">
        <v>732459.15748299996</v>
      </c>
      <c r="E135" s="175">
        <v>726817.43486399995</v>
      </c>
      <c r="F135" s="22">
        <f t="shared" si="26"/>
        <v>5641.7226190000074</v>
      </c>
      <c r="G135" s="22">
        <f t="shared" si="27"/>
        <v>1459276.5923469998</v>
      </c>
      <c r="H135" s="22">
        <v>124347.698091</v>
      </c>
      <c r="I135" s="22">
        <v>122487.573678</v>
      </c>
      <c r="J135" s="22">
        <f t="shared" si="28"/>
        <v>1860.1244129999977</v>
      </c>
      <c r="K135" s="22">
        <f t="shared" si="29"/>
        <v>246835.27176899998</v>
      </c>
      <c r="L135" s="66">
        <v>12647</v>
      </c>
      <c r="M135" s="66">
        <v>0</v>
      </c>
      <c r="N135" s="66">
        <f t="shared" si="30"/>
        <v>12647</v>
      </c>
      <c r="O135" s="66">
        <v>0</v>
      </c>
      <c r="P135" s="66">
        <v>0</v>
      </c>
      <c r="Q135" s="66">
        <f t="shared" si="31"/>
        <v>0</v>
      </c>
    </row>
    <row r="136" spans="1:17" s="200" customFormat="1" x14ac:dyDescent="0.4">
      <c r="A136" s="278">
        <v>141</v>
      </c>
      <c r="B136" s="119">
        <v>130</v>
      </c>
      <c r="C136" s="119" t="s">
        <v>553</v>
      </c>
      <c r="D136" s="163">
        <v>650629.16146500001</v>
      </c>
      <c r="E136" s="163">
        <v>371760.69367399998</v>
      </c>
      <c r="F136" s="314">
        <f t="shared" si="26"/>
        <v>278868.46779100003</v>
      </c>
      <c r="G136" s="120">
        <f t="shared" si="27"/>
        <v>1022389.855139</v>
      </c>
      <c r="H136" s="120">
        <v>163226.63144699999</v>
      </c>
      <c r="I136" s="120">
        <v>115834.155566</v>
      </c>
      <c r="J136" s="120">
        <f t="shared" si="28"/>
        <v>47392.475880999991</v>
      </c>
      <c r="K136" s="120">
        <f t="shared" si="29"/>
        <v>279060.78701299999</v>
      </c>
      <c r="L136" s="121">
        <v>581480</v>
      </c>
      <c r="M136" s="121">
        <v>287487</v>
      </c>
      <c r="N136" s="121">
        <f t="shared" si="30"/>
        <v>293993</v>
      </c>
      <c r="O136" s="121">
        <v>160124</v>
      </c>
      <c r="P136" s="121">
        <v>98952</v>
      </c>
      <c r="Q136" s="121">
        <f t="shared" si="31"/>
        <v>61172</v>
      </c>
    </row>
    <row r="137" spans="1:17" s="200" customFormat="1" x14ac:dyDescent="0.4">
      <c r="A137" s="278">
        <v>264</v>
      </c>
      <c r="B137" s="174">
        <v>131</v>
      </c>
      <c r="C137" s="71" t="s">
        <v>582</v>
      </c>
      <c r="D137" s="175">
        <v>680370.23018399999</v>
      </c>
      <c r="E137" s="175">
        <v>535030.73772099998</v>
      </c>
      <c r="F137" s="22">
        <f t="shared" si="26"/>
        <v>145339.492463</v>
      </c>
      <c r="G137" s="22">
        <f t="shared" si="27"/>
        <v>1215400.9679049999</v>
      </c>
      <c r="H137" s="22">
        <v>327145.90632000001</v>
      </c>
      <c r="I137" s="22">
        <v>40900.187282999999</v>
      </c>
      <c r="J137" s="22">
        <f t="shared" si="28"/>
        <v>286245.71903700003</v>
      </c>
      <c r="K137" s="22">
        <f t="shared" si="29"/>
        <v>368046.09360299999</v>
      </c>
      <c r="L137" s="66">
        <v>348652.5</v>
      </c>
      <c r="M137" s="66">
        <v>167585.1</v>
      </c>
      <c r="N137" s="66">
        <f t="shared" si="30"/>
        <v>181067.4</v>
      </c>
      <c r="O137" s="66">
        <v>299762.40000000002</v>
      </c>
      <c r="P137" s="66">
        <v>0</v>
      </c>
      <c r="Q137" s="66">
        <f t="shared" si="31"/>
        <v>299762.40000000002</v>
      </c>
    </row>
    <row r="138" spans="1:17" s="200" customFormat="1" x14ac:dyDescent="0.4">
      <c r="A138" s="278">
        <v>116</v>
      </c>
      <c r="B138" s="119">
        <v>132</v>
      </c>
      <c r="C138" s="119" t="s">
        <v>545</v>
      </c>
      <c r="D138" s="163">
        <v>550987.73748100002</v>
      </c>
      <c r="E138" s="163">
        <v>358504.41370199999</v>
      </c>
      <c r="F138" s="314">
        <f t="shared" ref="F138:F169" si="32">D138-E138</f>
        <v>192483.32377900003</v>
      </c>
      <c r="G138" s="120">
        <f t="shared" ref="G138:G171" si="33">D138+E138</f>
        <v>909492.15118300007</v>
      </c>
      <c r="H138" s="120">
        <v>58360.094002999998</v>
      </c>
      <c r="I138" s="120">
        <v>68679.120722000007</v>
      </c>
      <c r="J138" s="120">
        <f t="shared" ref="J138:J169" si="34">H138-I138</f>
        <v>-10319.026719000009</v>
      </c>
      <c r="K138" s="120">
        <f t="shared" ref="K138:K171" si="35">H138+I138</f>
        <v>127039.214725</v>
      </c>
      <c r="L138" s="121">
        <v>475863.23766300001</v>
      </c>
      <c r="M138" s="121">
        <v>238065.50077000001</v>
      </c>
      <c r="N138" s="121">
        <f t="shared" ref="N138:N169" si="36">L138-M138</f>
        <v>237797.73689299999</v>
      </c>
      <c r="O138" s="121">
        <v>155902.36957099999</v>
      </c>
      <c r="P138" s="121">
        <v>148728.65412299999</v>
      </c>
      <c r="Q138" s="121">
        <f t="shared" ref="Q138:Q169" si="37">O138-P138</f>
        <v>7173.7154480000027</v>
      </c>
    </row>
    <row r="139" spans="1:17" s="200" customFormat="1" x14ac:dyDescent="0.4">
      <c r="A139" s="278">
        <v>237</v>
      </c>
      <c r="B139" s="174">
        <v>133</v>
      </c>
      <c r="C139" s="71" t="s">
        <v>578</v>
      </c>
      <c r="D139" s="175">
        <v>815021.26400199998</v>
      </c>
      <c r="E139" s="175">
        <v>572363.31129600003</v>
      </c>
      <c r="F139" s="22">
        <f t="shared" si="32"/>
        <v>242657.95270599995</v>
      </c>
      <c r="G139" s="22">
        <f t="shared" si="33"/>
        <v>1387384.5752980001</v>
      </c>
      <c r="H139" s="22">
        <v>252424.29986999999</v>
      </c>
      <c r="I139" s="22">
        <v>131905.06109</v>
      </c>
      <c r="J139" s="22">
        <f t="shared" si="34"/>
        <v>120519.23877999999</v>
      </c>
      <c r="K139" s="22">
        <f t="shared" si="35"/>
        <v>384329.36095999996</v>
      </c>
      <c r="L139" s="66">
        <v>353021</v>
      </c>
      <c r="M139" s="66">
        <v>114293</v>
      </c>
      <c r="N139" s="66">
        <f t="shared" si="36"/>
        <v>238728</v>
      </c>
      <c r="O139" s="66">
        <v>151943</v>
      </c>
      <c r="P139" s="66">
        <v>20719</v>
      </c>
      <c r="Q139" s="66">
        <f t="shared" si="37"/>
        <v>131224</v>
      </c>
    </row>
    <row r="140" spans="1:17" s="200" customFormat="1" x14ac:dyDescent="0.4">
      <c r="A140" s="278">
        <v>148</v>
      </c>
      <c r="B140" s="119">
        <v>134</v>
      </c>
      <c r="C140" s="119" t="s">
        <v>557</v>
      </c>
      <c r="D140" s="163">
        <v>642675.453064</v>
      </c>
      <c r="E140" s="163">
        <v>682342.07591500005</v>
      </c>
      <c r="F140" s="314">
        <f t="shared" si="32"/>
        <v>-39666.622851000051</v>
      </c>
      <c r="G140" s="120">
        <f t="shared" si="33"/>
        <v>1325017.5289790002</v>
      </c>
      <c r="H140" s="120">
        <v>104356.640283</v>
      </c>
      <c r="I140" s="120">
        <v>115645.75674899999</v>
      </c>
      <c r="J140" s="120">
        <f t="shared" si="34"/>
        <v>-11289.116465999992</v>
      </c>
      <c r="K140" s="120">
        <f t="shared" si="35"/>
        <v>220002.39703200001</v>
      </c>
      <c r="L140" s="121">
        <v>15547.6</v>
      </c>
      <c r="M140" s="121">
        <v>10652.3</v>
      </c>
      <c r="N140" s="121">
        <f t="shared" si="36"/>
        <v>4895.3000000000011</v>
      </c>
      <c r="O140" s="121">
        <v>15547.6</v>
      </c>
      <c r="P140" s="121">
        <v>0</v>
      </c>
      <c r="Q140" s="121">
        <f t="shared" si="37"/>
        <v>15547.6</v>
      </c>
    </row>
    <row r="141" spans="1:17" s="200" customFormat="1" x14ac:dyDescent="0.4">
      <c r="A141" s="278">
        <v>46</v>
      </c>
      <c r="B141" s="174">
        <v>135</v>
      </c>
      <c r="C141" s="71" t="s">
        <v>534</v>
      </c>
      <c r="D141" s="175">
        <v>480280.09379399999</v>
      </c>
      <c r="E141" s="175">
        <v>491863.935505</v>
      </c>
      <c r="F141" s="22">
        <f t="shared" si="32"/>
        <v>-11583.841711000015</v>
      </c>
      <c r="G141" s="22">
        <f t="shared" si="33"/>
        <v>972144.02929900005</v>
      </c>
      <c r="H141" s="22">
        <v>22751.206773000002</v>
      </c>
      <c r="I141" s="22">
        <v>16756.939309000001</v>
      </c>
      <c r="J141" s="22">
        <f t="shared" si="34"/>
        <v>5994.2674640000005</v>
      </c>
      <c r="K141" s="22">
        <f t="shared" si="35"/>
        <v>39508.146082000007</v>
      </c>
      <c r="L141" s="66">
        <v>52170</v>
      </c>
      <c r="M141" s="66">
        <v>72726</v>
      </c>
      <c r="N141" s="66">
        <f t="shared" si="36"/>
        <v>-20556</v>
      </c>
      <c r="O141" s="66">
        <v>11176</v>
      </c>
      <c r="P141" s="66">
        <v>8755</v>
      </c>
      <c r="Q141" s="66">
        <f t="shared" si="37"/>
        <v>2421</v>
      </c>
    </row>
    <row r="142" spans="1:17" s="200" customFormat="1" x14ac:dyDescent="0.4">
      <c r="A142" s="278">
        <v>19</v>
      </c>
      <c r="B142" s="119">
        <v>136</v>
      </c>
      <c r="C142" s="119" t="s">
        <v>523</v>
      </c>
      <c r="D142" s="163">
        <v>443696.51212899998</v>
      </c>
      <c r="E142" s="163">
        <v>410315.76060899999</v>
      </c>
      <c r="F142" s="314">
        <f t="shared" si="32"/>
        <v>33380.751519999991</v>
      </c>
      <c r="G142" s="120">
        <f t="shared" si="33"/>
        <v>854012.27273799991</v>
      </c>
      <c r="H142" s="120">
        <v>8349.9020689999998</v>
      </c>
      <c r="I142" s="120">
        <v>31547.669233000001</v>
      </c>
      <c r="J142" s="120">
        <f t="shared" si="34"/>
        <v>-23197.767164000001</v>
      </c>
      <c r="K142" s="120">
        <f t="shared" si="35"/>
        <v>39897.571301999997</v>
      </c>
      <c r="L142" s="121">
        <v>248591.475056</v>
      </c>
      <c r="M142" s="121">
        <v>45007.621571999996</v>
      </c>
      <c r="N142" s="121">
        <f t="shared" si="36"/>
        <v>203583.85348399999</v>
      </c>
      <c r="O142" s="121">
        <v>152762.720718</v>
      </c>
      <c r="P142" s="121">
        <v>3265.4855280000002</v>
      </c>
      <c r="Q142" s="121">
        <f t="shared" si="37"/>
        <v>149497.23519000001</v>
      </c>
    </row>
    <row r="143" spans="1:17" s="200" customFormat="1" x14ac:dyDescent="0.4">
      <c r="A143" s="278">
        <v>49</v>
      </c>
      <c r="B143" s="174">
        <v>137</v>
      </c>
      <c r="C143" s="71" t="s">
        <v>530</v>
      </c>
      <c r="D143" s="175">
        <v>551940.28407199995</v>
      </c>
      <c r="E143" s="175">
        <v>568356.20825799997</v>
      </c>
      <c r="F143" s="22">
        <f t="shared" si="32"/>
        <v>-16415.924186000018</v>
      </c>
      <c r="G143" s="22">
        <f t="shared" si="33"/>
        <v>1120296.4923299998</v>
      </c>
      <c r="H143" s="22">
        <v>96873.079528999995</v>
      </c>
      <c r="I143" s="22">
        <v>120954.674676</v>
      </c>
      <c r="J143" s="22">
        <f t="shared" si="34"/>
        <v>-24081.595147</v>
      </c>
      <c r="K143" s="22">
        <f t="shared" si="35"/>
        <v>217827.754205</v>
      </c>
      <c r="L143" s="66">
        <v>200791</v>
      </c>
      <c r="M143" s="66">
        <v>231727</v>
      </c>
      <c r="N143" s="66">
        <f t="shared" si="36"/>
        <v>-30936</v>
      </c>
      <c r="O143" s="66">
        <v>2990</v>
      </c>
      <c r="P143" s="66">
        <v>10363</v>
      </c>
      <c r="Q143" s="66">
        <f t="shared" si="37"/>
        <v>-7373</v>
      </c>
    </row>
    <row r="144" spans="1:17" s="200" customFormat="1" x14ac:dyDescent="0.4">
      <c r="A144" s="278">
        <v>26</v>
      </c>
      <c r="B144" s="119">
        <v>138</v>
      </c>
      <c r="C144" s="119" t="s">
        <v>518</v>
      </c>
      <c r="D144" s="163">
        <v>483964.20878799999</v>
      </c>
      <c r="E144" s="163">
        <v>541439.87064099999</v>
      </c>
      <c r="F144" s="314">
        <f t="shared" si="32"/>
        <v>-57475.661852999998</v>
      </c>
      <c r="G144" s="120">
        <f t="shared" si="33"/>
        <v>1025404.0794289999</v>
      </c>
      <c r="H144" s="120">
        <v>60833.167183999998</v>
      </c>
      <c r="I144" s="120">
        <v>44182.161598999999</v>
      </c>
      <c r="J144" s="120">
        <f t="shared" si="34"/>
        <v>16651.005584999999</v>
      </c>
      <c r="K144" s="120">
        <f t="shared" si="35"/>
        <v>105015.328783</v>
      </c>
      <c r="L144" s="121">
        <v>100892</v>
      </c>
      <c r="M144" s="121">
        <v>61717</v>
      </c>
      <c r="N144" s="121">
        <f t="shared" si="36"/>
        <v>39175</v>
      </c>
      <c r="O144" s="121">
        <v>10537</v>
      </c>
      <c r="P144" s="121">
        <v>44695</v>
      </c>
      <c r="Q144" s="121">
        <f t="shared" si="37"/>
        <v>-34158</v>
      </c>
    </row>
    <row r="145" spans="1:17" s="200" customFormat="1" x14ac:dyDescent="0.4">
      <c r="A145" s="278">
        <v>147</v>
      </c>
      <c r="B145" s="174">
        <v>139</v>
      </c>
      <c r="C145" s="71" t="s">
        <v>556</v>
      </c>
      <c r="D145" s="175">
        <v>686243.134846</v>
      </c>
      <c r="E145" s="175">
        <v>259806.472267</v>
      </c>
      <c r="F145" s="22">
        <f t="shared" si="32"/>
        <v>426436.662579</v>
      </c>
      <c r="G145" s="22">
        <f t="shared" si="33"/>
        <v>946049.60711300001</v>
      </c>
      <c r="H145" s="22">
        <v>189681.797085</v>
      </c>
      <c r="I145" s="22">
        <v>205247.954512</v>
      </c>
      <c r="J145" s="22">
        <f t="shared" si="34"/>
        <v>-15566.157426999998</v>
      </c>
      <c r="K145" s="22">
        <f t="shared" si="35"/>
        <v>394929.75159699999</v>
      </c>
      <c r="L145" s="66">
        <v>0</v>
      </c>
      <c r="M145" s="66">
        <v>0</v>
      </c>
      <c r="N145" s="66">
        <f t="shared" si="36"/>
        <v>0</v>
      </c>
      <c r="O145" s="66">
        <v>0</v>
      </c>
      <c r="P145" s="66">
        <v>0</v>
      </c>
      <c r="Q145" s="66">
        <f t="shared" si="37"/>
        <v>0</v>
      </c>
    </row>
    <row r="146" spans="1:17" s="200" customFormat="1" x14ac:dyDescent="0.4">
      <c r="A146" s="278">
        <v>275</v>
      </c>
      <c r="B146" s="119">
        <v>140</v>
      </c>
      <c r="C146" s="119" t="s">
        <v>583</v>
      </c>
      <c r="D146" s="163">
        <v>483383.87994399999</v>
      </c>
      <c r="E146" s="163">
        <v>337313.59093300003</v>
      </c>
      <c r="F146" s="314">
        <f t="shared" si="32"/>
        <v>146070.28901099996</v>
      </c>
      <c r="G146" s="120">
        <f t="shared" si="33"/>
        <v>820697.47087700001</v>
      </c>
      <c r="H146" s="120">
        <v>51082.699683999999</v>
      </c>
      <c r="I146" s="120">
        <v>94022.400529000006</v>
      </c>
      <c r="J146" s="120">
        <f t="shared" si="34"/>
        <v>-42939.700845000007</v>
      </c>
      <c r="K146" s="120">
        <f t="shared" si="35"/>
        <v>145105.100213</v>
      </c>
      <c r="L146" s="121">
        <v>33562</v>
      </c>
      <c r="M146" s="121">
        <v>172527</v>
      </c>
      <c r="N146" s="121">
        <f t="shared" si="36"/>
        <v>-138965</v>
      </c>
      <c r="O146" s="121">
        <v>0</v>
      </c>
      <c r="P146" s="121">
        <v>85897</v>
      </c>
      <c r="Q146" s="121">
        <f t="shared" si="37"/>
        <v>-85897</v>
      </c>
    </row>
    <row r="147" spans="1:17" s="200" customFormat="1" x14ac:dyDescent="0.4">
      <c r="A147" s="278">
        <v>184</v>
      </c>
      <c r="B147" s="174">
        <v>141</v>
      </c>
      <c r="C147" s="71" t="s">
        <v>571</v>
      </c>
      <c r="D147" s="175">
        <v>373898.24072100001</v>
      </c>
      <c r="E147" s="175">
        <v>359779.33327399998</v>
      </c>
      <c r="F147" s="22">
        <f t="shared" si="32"/>
        <v>14118.907447000034</v>
      </c>
      <c r="G147" s="22">
        <f t="shared" si="33"/>
        <v>733677.57399499998</v>
      </c>
      <c r="H147" s="22">
        <v>0</v>
      </c>
      <c r="I147" s="22">
        <v>12982.002967</v>
      </c>
      <c r="J147" s="22">
        <f t="shared" si="34"/>
        <v>-12982.002967</v>
      </c>
      <c r="K147" s="22">
        <f t="shared" si="35"/>
        <v>12982.002967</v>
      </c>
      <c r="L147" s="66">
        <v>0</v>
      </c>
      <c r="M147" s="66">
        <v>0</v>
      </c>
      <c r="N147" s="66">
        <f t="shared" si="36"/>
        <v>0</v>
      </c>
      <c r="O147" s="66">
        <v>0</v>
      </c>
      <c r="P147" s="66">
        <v>0</v>
      </c>
      <c r="Q147" s="66">
        <f t="shared" si="37"/>
        <v>0</v>
      </c>
    </row>
    <row r="148" spans="1:17" s="200" customFormat="1" x14ac:dyDescent="0.4">
      <c r="A148" s="278">
        <v>45</v>
      </c>
      <c r="B148" s="119">
        <v>142</v>
      </c>
      <c r="C148" s="119" t="s">
        <v>528</v>
      </c>
      <c r="D148" s="163">
        <v>389897.65815799998</v>
      </c>
      <c r="E148" s="163">
        <v>374358.72046600003</v>
      </c>
      <c r="F148" s="314">
        <f t="shared" si="32"/>
        <v>15538.937691999949</v>
      </c>
      <c r="G148" s="120">
        <f t="shared" si="33"/>
        <v>764256.378624</v>
      </c>
      <c r="H148" s="120">
        <v>66192.339344000007</v>
      </c>
      <c r="I148" s="120">
        <v>50395.237951000003</v>
      </c>
      <c r="J148" s="120">
        <f t="shared" si="34"/>
        <v>15797.101393000004</v>
      </c>
      <c r="K148" s="120">
        <f t="shared" si="35"/>
        <v>116587.57729500001</v>
      </c>
      <c r="L148" s="121">
        <v>42545</v>
      </c>
      <c r="M148" s="121">
        <v>43222</v>
      </c>
      <c r="N148" s="121">
        <f t="shared" si="36"/>
        <v>-677</v>
      </c>
      <c r="O148" s="121">
        <v>181</v>
      </c>
      <c r="P148" s="121">
        <v>254</v>
      </c>
      <c r="Q148" s="121">
        <f t="shared" si="37"/>
        <v>-73</v>
      </c>
    </row>
    <row r="149" spans="1:17" s="200" customFormat="1" x14ac:dyDescent="0.4">
      <c r="A149" s="278">
        <v>119</v>
      </c>
      <c r="B149" s="174">
        <v>143</v>
      </c>
      <c r="C149" s="71" t="s">
        <v>546</v>
      </c>
      <c r="D149" s="175">
        <v>316552.76868899999</v>
      </c>
      <c r="E149" s="175">
        <v>364892.42030900001</v>
      </c>
      <c r="F149" s="22">
        <f t="shared" si="32"/>
        <v>-48339.651620000019</v>
      </c>
      <c r="G149" s="22">
        <f t="shared" si="33"/>
        <v>681445.188998</v>
      </c>
      <c r="H149" s="22">
        <v>27969.855835999999</v>
      </c>
      <c r="I149" s="22">
        <v>32574.713049999998</v>
      </c>
      <c r="J149" s="22">
        <f t="shared" si="34"/>
        <v>-4604.8572139999997</v>
      </c>
      <c r="K149" s="22">
        <f t="shared" si="35"/>
        <v>60544.568885999994</v>
      </c>
      <c r="L149" s="66">
        <v>106455.793976</v>
      </c>
      <c r="M149" s="66">
        <v>104227.731921</v>
      </c>
      <c r="N149" s="66">
        <f t="shared" si="36"/>
        <v>2228.0620550000021</v>
      </c>
      <c r="O149" s="66">
        <v>55943.923228</v>
      </c>
      <c r="P149" s="66">
        <v>13791.677942</v>
      </c>
      <c r="Q149" s="66">
        <f t="shared" si="37"/>
        <v>42152.245285999998</v>
      </c>
    </row>
    <row r="150" spans="1:17" s="200" customFormat="1" x14ac:dyDescent="0.4">
      <c r="A150" s="278">
        <v>44</v>
      </c>
      <c r="B150" s="119">
        <v>144</v>
      </c>
      <c r="C150" s="119" t="s">
        <v>519</v>
      </c>
      <c r="D150" s="163">
        <v>388069.33812299999</v>
      </c>
      <c r="E150" s="163">
        <v>303997.36895099998</v>
      </c>
      <c r="F150" s="314">
        <f t="shared" si="32"/>
        <v>84071.969172000012</v>
      </c>
      <c r="G150" s="120">
        <f t="shared" si="33"/>
        <v>692066.70707400003</v>
      </c>
      <c r="H150" s="120">
        <v>79489.538574000006</v>
      </c>
      <c r="I150" s="120">
        <v>75942.071555999995</v>
      </c>
      <c r="J150" s="120">
        <f t="shared" si="34"/>
        <v>3547.4670180000103</v>
      </c>
      <c r="K150" s="120">
        <f t="shared" si="35"/>
        <v>155431.61012999999</v>
      </c>
      <c r="L150" s="121">
        <v>1668316</v>
      </c>
      <c r="M150" s="121">
        <v>34922</v>
      </c>
      <c r="N150" s="121">
        <f t="shared" si="36"/>
        <v>1633394</v>
      </c>
      <c r="O150" s="121">
        <v>20320</v>
      </c>
      <c r="P150" s="121">
        <v>454</v>
      </c>
      <c r="Q150" s="121">
        <f t="shared" si="37"/>
        <v>19866</v>
      </c>
    </row>
    <row r="151" spans="1:17" s="200" customFormat="1" x14ac:dyDescent="0.4">
      <c r="A151" s="278">
        <v>142</v>
      </c>
      <c r="B151" s="174">
        <v>145</v>
      </c>
      <c r="C151" s="71" t="s">
        <v>555</v>
      </c>
      <c r="D151" s="175">
        <v>261995.73905400001</v>
      </c>
      <c r="E151" s="175">
        <v>267441.48587799998</v>
      </c>
      <c r="F151" s="22">
        <f t="shared" si="32"/>
        <v>-5445.7468239999725</v>
      </c>
      <c r="G151" s="22">
        <f t="shared" si="33"/>
        <v>529437.22493200004</v>
      </c>
      <c r="H151" s="22">
        <v>0</v>
      </c>
      <c r="I151" s="22">
        <v>0</v>
      </c>
      <c r="J151" s="22">
        <f t="shared" si="34"/>
        <v>0</v>
      </c>
      <c r="K151" s="22">
        <f t="shared" si="35"/>
        <v>0</v>
      </c>
      <c r="L151" s="66">
        <v>0</v>
      </c>
      <c r="M151" s="66">
        <v>0</v>
      </c>
      <c r="N151" s="66">
        <v>0</v>
      </c>
      <c r="O151" s="66">
        <v>0</v>
      </c>
      <c r="P151" s="66">
        <v>0</v>
      </c>
      <c r="Q151" s="66">
        <v>0</v>
      </c>
    </row>
    <row r="152" spans="1:17" s="200" customFormat="1" x14ac:dyDescent="0.4">
      <c r="A152" s="278">
        <v>133</v>
      </c>
      <c r="B152" s="119">
        <v>146</v>
      </c>
      <c r="C152" s="119" t="s">
        <v>551</v>
      </c>
      <c r="D152" s="163">
        <v>299140.16008</v>
      </c>
      <c r="E152" s="163">
        <v>306408.34185999999</v>
      </c>
      <c r="F152" s="314">
        <f t="shared" si="32"/>
        <v>-7268.1817799999844</v>
      </c>
      <c r="G152" s="120">
        <f t="shared" si="33"/>
        <v>605548.50193999999</v>
      </c>
      <c r="H152" s="120">
        <v>53751.316169999998</v>
      </c>
      <c r="I152" s="120">
        <v>53702.865357000002</v>
      </c>
      <c r="J152" s="120">
        <f t="shared" si="34"/>
        <v>48.450812999995833</v>
      </c>
      <c r="K152" s="120">
        <f t="shared" si="35"/>
        <v>107454.18152700001</v>
      </c>
      <c r="L152" s="121">
        <v>19183.376453000001</v>
      </c>
      <c r="M152" s="121">
        <v>28609.677907000001</v>
      </c>
      <c r="N152" s="121">
        <f t="shared" si="36"/>
        <v>-9426.3014540000004</v>
      </c>
      <c r="O152" s="121">
        <v>0</v>
      </c>
      <c r="P152" s="121">
        <v>1814.4513959999999</v>
      </c>
      <c r="Q152" s="121">
        <f t="shared" si="37"/>
        <v>-1814.4513959999999</v>
      </c>
    </row>
    <row r="153" spans="1:17" s="200" customFormat="1" x14ac:dyDescent="0.4">
      <c r="A153" s="278">
        <v>211</v>
      </c>
      <c r="B153" s="174">
        <v>147</v>
      </c>
      <c r="C153" s="71" t="s">
        <v>575</v>
      </c>
      <c r="D153" s="175">
        <v>301775.74121100002</v>
      </c>
      <c r="E153" s="175">
        <v>176045.013783</v>
      </c>
      <c r="F153" s="22">
        <f t="shared" si="32"/>
        <v>125730.72742800001</v>
      </c>
      <c r="G153" s="22">
        <f t="shared" si="33"/>
        <v>477820.75499400002</v>
      </c>
      <c r="H153" s="22">
        <v>60071.386710999999</v>
      </c>
      <c r="I153" s="22">
        <v>18297.411447999999</v>
      </c>
      <c r="J153" s="22">
        <f t="shared" si="34"/>
        <v>41773.975263</v>
      </c>
      <c r="K153" s="22">
        <f t="shared" si="35"/>
        <v>78368.798158999998</v>
      </c>
      <c r="L153" s="66">
        <v>345963</v>
      </c>
      <c r="M153" s="66">
        <v>21816</v>
      </c>
      <c r="N153" s="66">
        <f t="shared" si="36"/>
        <v>324147</v>
      </c>
      <c r="O153" s="66">
        <v>136128</v>
      </c>
      <c r="P153" s="66">
        <v>0</v>
      </c>
      <c r="Q153" s="66">
        <f t="shared" si="37"/>
        <v>136128</v>
      </c>
    </row>
    <row r="154" spans="1:17" s="200" customFormat="1" x14ac:dyDescent="0.4">
      <c r="A154" s="278">
        <v>156</v>
      </c>
      <c r="B154" s="119">
        <v>148</v>
      </c>
      <c r="C154" s="119" t="s">
        <v>561</v>
      </c>
      <c r="D154" s="163">
        <v>289682.88613200001</v>
      </c>
      <c r="E154" s="163">
        <v>250148.956588</v>
      </c>
      <c r="F154" s="314">
        <f t="shared" si="32"/>
        <v>39533.929544000013</v>
      </c>
      <c r="G154" s="120">
        <f t="shared" si="33"/>
        <v>539831.84272000007</v>
      </c>
      <c r="H154" s="120">
        <v>47212.111781</v>
      </c>
      <c r="I154" s="120">
        <v>57267.645225</v>
      </c>
      <c r="J154" s="120">
        <f t="shared" si="34"/>
        <v>-10055.533444000001</v>
      </c>
      <c r="K154" s="120">
        <f t="shared" si="35"/>
        <v>104479.757006</v>
      </c>
      <c r="L154" s="121">
        <v>101060</v>
      </c>
      <c r="M154" s="121">
        <v>27316</v>
      </c>
      <c r="N154" s="121">
        <f t="shared" si="36"/>
        <v>73744</v>
      </c>
      <c r="O154" s="121">
        <v>26299</v>
      </c>
      <c r="P154" s="121">
        <v>12547</v>
      </c>
      <c r="Q154" s="121">
        <f t="shared" si="37"/>
        <v>13752</v>
      </c>
    </row>
    <row r="155" spans="1:17" s="200" customFormat="1" x14ac:dyDescent="0.4">
      <c r="A155" s="278">
        <v>240</v>
      </c>
      <c r="B155" s="174">
        <v>149</v>
      </c>
      <c r="C155" s="71" t="s">
        <v>579</v>
      </c>
      <c r="D155" s="175">
        <v>275976.05638999998</v>
      </c>
      <c r="E155" s="175">
        <v>173638.653628</v>
      </c>
      <c r="F155" s="22">
        <f t="shared" si="32"/>
        <v>102337.40276199998</v>
      </c>
      <c r="G155" s="22">
        <f t="shared" si="33"/>
        <v>449614.71001799998</v>
      </c>
      <c r="H155" s="22">
        <v>2646.444786</v>
      </c>
      <c r="I155" s="22">
        <v>7326.4363999999996</v>
      </c>
      <c r="J155" s="22">
        <f t="shared" si="34"/>
        <v>-4679.9916139999996</v>
      </c>
      <c r="K155" s="22">
        <f t="shared" si="35"/>
        <v>9972.8811859999987</v>
      </c>
      <c r="L155" s="66">
        <v>151808</v>
      </c>
      <c r="M155" s="66">
        <v>62840</v>
      </c>
      <c r="N155" s="66">
        <f t="shared" si="36"/>
        <v>88968</v>
      </c>
      <c r="O155" s="66">
        <v>22</v>
      </c>
      <c r="P155" s="66">
        <v>2212</v>
      </c>
      <c r="Q155" s="66">
        <f t="shared" si="37"/>
        <v>-2190</v>
      </c>
    </row>
    <row r="156" spans="1:17" s="200" customFormat="1" x14ac:dyDescent="0.4">
      <c r="A156" s="278">
        <v>61</v>
      </c>
      <c r="B156" s="119">
        <v>150</v>
      </c>
      <c r="C156" s="119" t="s">
        <v>535</v>
      </c>
      <c r="D156" s="163">
        <v>242094.11132200001</v>
      </c>
      <c r="E156" s="163">
        <v>262445.78048399999</v>
      </c>
      <c r="F156" s="314">
        <f t="shared" si="32"/>
        <v>-20351.669161999976</v>
      </c>
      <c r="G156" s="120">
        <f t="shared" si="33"/>
        <v>504539.89180600003</v>
      </c>
      <c r="H156" s="120">
        <v>46941.398473000001</v>
      </c>
      <c r="I156" s="120">
        <v>41348.061661</v>
      </c>
      <c r="J156" s="120">
        <f t="shared" si="34"/>
        <v>5593.3368120000014</v>
      </c>
      <c r="K156" s="120">
        <f t="shared" si="35"/>
        <v>88289.460133999994</v>
      </c>
      <c r="L156" s="121">
        <v>101</v>
      </c>
      <c r="M156" s="121">
        <v>35810</v>
      </c>
      <c r="N156" s="121">
        <f t="shared" si="36"/>
        <v>-35709</v>
      </c>
      <c r="O156" s="121">
        <v>0</v>
      </c>
      <c r="P156" s="121">
        <v>1523</v>
      </c>
      <c r="Q156" s="121">
        <f t="shared" si="37"/>
        <v>-1523</v>
      </c>
    </row>
    <row r="157" spans="1:17" s="200" customFormat="1" x14ac:dyDescent="0.4">
      <c r="A157" s="278">
        <v>177</v>
      </c>
      <c r="B157" s="174">
        <v>151</v>
      </c>
      <c r="C157" s="71" t="s">
        <v>568</v>
      </c>
      <c r="D157" s="175">
        <v>223681.37308399999</v>
      </c>
      <c r="E157" s="175">
        <v>214182.76791200001</v>
      </c>
      <c r="F157" s="22">
        <f t="shared" si="32"/>
        <v>9498.6051719999814</v>
      </c>
      <c r="G157" s="22">
        <f t="shared" si="33"/>
        <v>437864.14099600003</v>
      </c>
      <c r="H157" s="22">
        <v>28563.750220999998</v>
      </c>
      <c r="I157" s="22">
        <v>33452.331604999999</v>
      </c>
      <c r="J157" s="22">
        <f t="shared" si="34"/>
        <v>-4888.581384000001</v>
      </c>
      <c r="K157" s="22">
        <f t="shared" si="35"/>
        <v>62016.081825999994</v>
      </c>
      <c r="L157" s="66">
        <v>16170.470578</v>
      </c>
      <c r="M157" s="66">
        <v>9619.6474519999992</v>
      </c>
      <c r="N157" s="66">
        <f t="shared" si="36"/>
        <v>6550.8231260000011</v>
      </c>
      <c r="O157" s="66">
        <v>525.11751500000003</v>
      </c>
      <c r="P157" s="66">
        <v>1887.8350479999999</v>
      </c>
      <c r="Q157" s="66">
        <f t="shared" si="37"/>
        <v>-1362.717533</v>
      </c>
    </row>
    <row r="158" spans="1:17" s="200" customFormat="1" x14ac:dyDescent="0.4">
      <c r="A158" s="278">
        <v>122</v>
      </c>
      <c r="B158" s="119">
        <v>152</v>
      </c>
      <c r="C158" s="119" t="s">
        <v>547</v>
      </c>
      <c r="D158" s="163">
        <v>217325.84253299999</v>
      </c>
      <c r="E158" s="163">
        <v>246523.952135</v>
      </c>
      <c r="F158" s="314">
        <f t="shared" si="32"/>
        <v>-29198.109602000011</v>
      </c>
      <c r="G158" s="120">
        <f t="shared" si="33"/>
        <v>463849.79466799996</v>
      </c>
      <c r="H158" s="120">
        <v>12881.221985</v>
      </c>
      <c r="I158" s="120">
        <v>31192.925982000001</v>
      </c>
      <c r="J158" s="120">
        <f t="shared" si="34"/>
        <v>-18311.703997000001</v>
      </c>
      <c r="K158" s="120">
        <f t="shared" si="35"/>
        <v>44074.147966999997</v>
      </c>
      <c r="L158" s="121">
        <v>193344</v>
      </c>
      <c r="M158" s="121">
        <v>206726</v>
      </c>
      <c r="N158" s="121">
        <f t="shared" si="36"/>
        <v>-13382</v>
      </c>
      <c r="O158" s="121">
        <v>19494</v>
      </c>
      <c r="P158" s="121">
        <v>9859</v>
      </c>
      <c r="Q158" s="121">
        <f t="shared" si="37"/>
        <v>9635</v>
      </c>
    </row>
    <row r="159" spans="1:17" s="200" customFormat="1" x14ac:dyDescent="0.4">
      <c r="A159" s="278">
        <v>129</v>
      </c>
      <c r="B159" s="174">
        <v>153</v>
      </c>
      <c r="C159" s="71" t="s">
        <v>550</v>
      </c>
      <c r="D159" s="175">
        <v>159196.14381499999</v>
      </c>
      <c r="E159" s="175">
        <v>219660.040913</v>
      </c>
      <c r="F159" s="22">
        <f t="shared" si="32"/>
        <v>-60463.897098000016</v>
      </c>
      <c r="G159" s="22">
        <f t="shared" si="33"/>
        <v>378856.18472799996</v>
      </c>
      <c r="H159" s="22">
        <v>0</v>
      </c>
      <c r="I159" s="22">
        <v>40181.127281000001</v>
      </c>
      <c r="J159" s="22">
        <f t="shared" si="34"/>
        <v>-40181.127281000001</v>
      </c>
      <c r="K159" s="22">
        <f t="shared" si="35"/>
        <v>40181.127281000001</v>
      </c>
      <c r="L159" s="66">
        <v>137024.81370900001</v>
      </c>
      <c r="M159" s="66">
        <v>239897.097622</v>
      </c>
      <c r="N159" s="66">
        <f t="shared" si="36"/>
        <v>-102872.28391299999</v>
      </c>
      <c r="O159" s="66">
        <v>15014.599113</v>
      </c>
      <c r="P159" s="66">
        <v>46491.059857</v>
      </c>
      <c r="Q159" s="66">
        <f t="shared" si="37"/>
        <v>-31476.460744</v>
      </c>
    </row>
    <row r="160" spans="1:17" s="200" customFormat="1" x14ac:dyDescent="0.4">
      <c r="A160" s="278">
        <v>126</v>
      </c>
      <c r="B160" s="119">
        <v>154</v>
      </c>
      <c r="C160" s="119" t="s">
        <v>549</v>
      </c>
      <c r="D160" s="163">
        <v>706672.72967999999</v>
      </c>
      <c r="E160" s="163">
        <v>114966.94650400001</v>
      </c>
      <c r="F160" s="314">
        <f t="shared" si="32"/>
        <v>591705.783176</v>
      </c>
      <c r="G160" s="120">
        <f t="shared" si="33"/>
        <v>821639.67618399998</v>
      </c>
      <c r="H160" s="120">
        <v>477564.919222</v>
      </c>
      <c r="I160" s="120">
        <v>8243.6343940000006</v>
      </c>
      <c r="J160" s="120">
        <f t="shared" si="34"/>
        <v>469321.284828</v>
      </c>
      <c r="K160" s="120">
        <f t="shared" si="35"/>
        <v>485808.55361599999</v>
      </c>
      <c r="L160" s="121">
        <v>706408.18781399995</v>
      </c>
      <c r="M160" s="121">
        <v>196215.81924400001</v>
      </c>
      <c r="N160" s="121">
        <f t="shared" si="36"/>
        <v>510192.36856999993</v>
      </c>
      <c r="O160" s="121">
        <v>308588.32961800002</v>
      </c>
      <c r="P160" s="121">
        <v>27825.306283999998</v>
      </c>
      <c r="Q160" s="121">
        <f t="shared" si="37"/>
        <v>280763.02333400003</v>
      </c>
    </row>
    <row r="161" spans="1:17" s="200" customFormat="1" x14ac:dyDescent="0.4">
      <c r="A161" s="278">
        <v>239</v>
      </c>
      <c r="B161" s="174">
        <v>155</v>
      </c>
      <c r="C161" s="71" t="s">
        <v>577</v>
      </c>
      <c r="D161" s="175">
        <v>233857.51809699999</v>
      </c>
      <c r="E161" s="175">
        <v>262814.47180399997</v>
      </c>
      <c r="F161" s="22">
        <f t="shared" si="32"/>
        <v>-28956.953706999979</v>
      </c>
      <c r="G161" s="22">
        <f t="shared" si="33"/>
        <v>496671.98990099994</v>
      </c>
      <c r="H161" s="22">
        <v>34459.413922</v>
      </c>
      <c r="I161" s="22">
        <v>47417.878705000003</v>
      </c>
      <c r="J161" s="22">
        <f t="shared" si="34"/>
        <v>-12958.464783000003</v>
      </c>
      <c r="K161" s="22">
        <f t="shared" si="35"/>
        <v>81877.292627000003</v>
      </c>
      <c r="L161" s="66">
        <v>49928.861268000001</v>
      </c>
      <c r="M161" s="66">
        <v>28771.619059000001</v>
      </c>
      <c r="N161" s="66">
        <f t="shared" si="36"/>
        <v>21157.242209</v>
      </c>
      <c r="O161" s="66">
        <v>15699.841350999999</v>
      </c>
      <c r="P161" s="66">
        <v>430.293181</v>
      </c>
      <c r="Q161" s="66">
        <f t="shared" si="37"/>
        <v>15269.548169999998</v>
      </c>
    </row>
    <row r="162" spans="1:17" s="200" customFormat="1" x14ac:dyDescent="0.4">
      <c r="A162" s="278">
        <v>181</v>
      </c>
      <c r="B162" s="119">
        <v>156</v>
      </c>
      <c r="C162" s="119" t="s">
        <v>569</v>
      </c>
      <c r="D162" s="163">
        <v>176023.36382299999</v>
      </c>
      <c r="E162" s="163">
        <v>150984.500788</v>
      </c>
      <c r="F162" s="314">
        <f t="shared" si="32"/>
        <v>25038.863034999988</v>
      </c>
      <c r="G162" s="120">
        <f t="shared" si="33"/>
        <v>327007.864611</v>
      </c>
      <c r="H162" s="120">
        <v>13641.748503999999</v>
      </c>
      <c r="I162" s="120">
        <v>0</v>
      </c>
      <c r="J162" s="120">
        <f t="shared" si="34"/>
        <v>13641.748503999999</v>
      </c>
      <c r="K162" s="120">
        <f t="shared" si="35"/>
        <v>13641.748503999999</v>
      </c>
      <c r="L162" s="121">
        <v>0</v>
      </c>
      <c r="M162" s="121">
        <v>0</v>
      </c>
      <c r="N162" s="121">
        <f t="shared" si="36"/>
        <v>0</v>
      </c>
      <c r="O162" s="121">
        <v>0</v>
      </c>
      <c r="P162" s="121">
        <v>0</v>
      </c>
      <c r="Q162" s="121">
        <f t="shared" si="37"/>
        <v>0</v>
      </c>
    </row>
    <row r="163" spans="1:17" s="200" customFormat="1" x14ac:dyDescent="0.4">
      <c r="A163" s="278">
        <v>194</v>
      </c>
      <c r="B163" s="174">
        <v>157</v>
      </c>
      <c r="C163" s="71" t="s">
        <v>573</v>
      </c>
      <c r="D163" s="175">
        <v>291466.36706000002</v>
      </c>
      <c r="E163" s="175">
        <v>263783.68772599997</v>
      </c>
      <c r="F163" s="22">
        <f t="shared" si="32"/>
        <v>27682.679334000044</v>
      </c>
      <c r="G163" s="22">
        <f t="shared" si="33"/>
        <v>555250.05478599994</v>
      </c>
      <c r="H163" s="22">
        <v>78855.552634000007</v>
      </c>
      <c r="I163" s="22">
        <v>96455.032546000002</v>
      </c>
      <c r="J163" s="22">
        <f t="shared" si="34"/>
        <v>-17599.479911999995</v>
      </c>
      <c r="K163" s="22">
        <f t="shared" si="35"/>
        <v>175310.58517999999</v>
      </c>
      <c r="L163" s="66">
        <v>54593</v>
      </c>
      <c r="M163" s="66">
        <v>2039</v>
      </c>
      <c r="N163" s="66">
        <f t="shared" si="36"/>
        <v>52554</v>
      </c>
      <c r="O163" s="66">
        <v>248</v>
      </c>
      <c r="P163" s="66">
        <v>0</v>
      </c>
      <c r="Q163" s="66">
        <f t="shared" si="37"/>
        <v>248</v>
      </c>
    </row>
    <row r="164" spans="1:17" s="200" customFormat="1" x14ac:dyDescent="0.4">
      <c r="A164" s="278">
        <v>152</v>
      </c>
      <c r="B164" s="119">
        <v>158</v>
      </c>
      <c r="C164" s="119" t="s">
        <v>559</v>
      </c>
      <c r="D164" s="163">
        <v>156294.691689</v>
      </c>
      <c r="E164" s="163">
        <v>161170.96586</v>
      </c>
      <c r="F164" s="314">
        <f t="shared" si="32"/>
        <v>-4876.2741709999973</v>
      </c>
      <c r="G164" s="120">
        <f t="shared" si="33"/>
        <v>317465.657549</v>
      </c>
      <c r="H164" s="120">
        <v>25980.983242999999</v>
      </c>
      <c r="I164" s="120">
        <v>10459.195589000001</v>
      </c>
      <c r="J164" s="120">
        <f t="shared" si="34"/>
        <v>15521.787653999998</v>
      </c>
      <c r="K164" s="120">
        <f t="shared" si="35"/>
        <v>36440.178831999998</v>
      </c>
      <c r="L164" s="121">
        <v>198315</v>
      </c>
      <c r="M164" s="121">
        <v>194640</v>
      </c>
      <c r="N164" s="121">
        <f t="shared" si="36"/>
        <v>3675</v>
      </c>
      <c r="O164" s="121">
        <v>36712</v>
      </c>
      <c r="P164" s="121">
        <v>51520</v>
      </c>
      <c r="Q164" s="121">
        <f t="shared" si="37"/>
        <v>-14808</v>
      </c>
    </row>
    <row r="165" spans="1:17" s="200" customFormat="1" x14ac:dyDescent="0.4">
      <c r="A165" s="278">
        <v>149</v>
      </c>
      <c r="B165" s="174">
        <v>159</v>
      </c>
      <c r="C165" s="71" t="s">
        <v>558</v>
      </c>
      <c r="D165" s="175">
        <v>336037.25023399998</v>
      </c>
      <c r="E165" s="175">
        <v>222205.594385</v>
      </c>
      <c r="F165" s="22">
        <f t="shared" si="32"/>
        <v>113831.65584899997</v>
      </c>
      <c r="G165" s="22">
        <f t="shared" si="33"/>
        <v>558242.84461899998</v>
      </c>
      <c r="H165" s="22">
        <v>102438.998779</v>
      </c>
      <c r="I165" s="22">
        <v>20472.382702999999</v>
      </c>
      <c r="J165" s="22">
        <f t="shared" si="34"/>
        <v>81966.616076000006</v>
      </c>
      <c r="K165" s="22">
        <f t="shared" si="35"/>
        <v>122911.381482</v>
      </c>
      <c r="L165" s="66">
        <v>327071.65000000002</v>
      </c>
      <c r="M165" s="66">
        <v>153457.42000000001</v>
      </c>
      <c r="N165" s="66">
        <f t="shared" si="36"/>
        <v>173614.23</v>
      </c>
      <c r="O165" s="66">
        <v>136432.26999999999</v>
      </c>
      <c r="P165" s="66">
        <v>23271.9</v>
      </c>
      <c r="Q165" s="66">
        <f t="shared" si="37"/>
        <v>113160.37</v>
      </c>
    </row>
    <row r="166" spans="1:17" s="200" customFormat="1" x14ac:dyDescent="0.4">
      <c r="A166" s="278">
        <v>209</v>
      </c>
      <c r="B166" s="119">
        <v>160</v>
      </c>
      <c r="C166" s="119" t="s">
        <v>574</v>
      </c>
      <c r="D166" s="163">
        <v>156486.90385199999</v>
      </c>
      <c r="E166" s="163">
        <v>176243.10413299999</v>
      </c>
      <c r="F166" s="314">
        <f t="shared" si="32"/>
        <v>-19756.200280999998</v>
      </c>
      <c r="G166" s="120">
        <f t="shared" si="33"/>
        <v>332730.00798499997</v>
      </c>
      <c r="H166" s="120">
        <v>30088.057149</v>
      </c>
      <c r="I166" s="120">
        <v>28029.800908000001</v>
      </c>
      <c r="J166" s="120">
        <f t="shared" si="34"/>
        <v>2058.2562409999991</v>
      </c>
      <c r="K166" s="120">
        <f t="shared" si="35"/>
        <v>58117.858057000005</v>
      </c>
      <c r="L166" s="121">
        <v>76044.986877000003</v>
      </c>
      <c r="M166" s="121">
        <v>84906.043506000002</v>
      </c>
      <c r="N166" s="121">
        <f t="shared" si="36"/>
        <v>-8861.0566289999988</v>
      </c>
      <c r="O166" s="121">
        <v>5799.5799649999999</v>
      </c>
      <c r="P166" s="121">
        <v>6899.8150919999998</v>
      </c>
      <c r="Q166" s="121">
        <f t="shared" si="37"/>
        <v>-1100.2351269999999</v>
      </c>
    </row>
    <row r="167" spans="1:17" s="200" customFormat="1" x14ac:dyDescent="0.4">
      <c r="A167" s="278">
        <v>18</v>
      </c>
      <c r="B167" s="174">
        <v>161</v>
      </c>
      <c r="C167" s="71" t="s">
        <v>537</v>
      </c>
      <c r="D167" s="175">
        <v>147435.89558899999</v>
      </c>
      <c r="E167" s="175">
        <v>132115.58528299999</v>
      </c>
      <c r="F167" s="22">
        <f t="shared" si="32"/>
        <v>15320.310305999999</v>
      </c>
      <c r="G167" s="22">
        <f t="shared" si="33"/>
        <v>279551.48087199999</v>
      </c>
      <c r="H167" s="22">
        <v>7713.9512480000003</v>
      </c>
      <c r="I167" s="22">
        <v>2338.6777750000001</v>
      </c>
      <c r="J167" s="22">
        <f t="shared" si="34"/>
        <v>5375.2734730000002</v>
      </c>
      <c r="K167" s="22">
        <f t="shared" si="35"/>
        <v>10052.629023000001</v>
      </c>
      <c r="L167" s="66">
        <v>44458</v>
      </c>
      <c r="M167" s="66">
        <v>41447</v>
      </c>
      <c r="N167" s="66">
        <f t="shared" si="36"/>
        <v>3011</v>
      </c>
      <c r="O167" s="66">
        <v>3147</v>
      </c>
      <c r="P167" s="66">
        <v>212</v>
      </c>
      <c r="Q167" s="66">
        <f t="shared" si="37"/>
        <v>2935</v>
      </c>
    </row>
    <row r="168" spans="1:17" s="200" customFormat="1" x14ac:dyDescent="0.4">
      <c r="A168" s="278">
        <v>64</v>
      </c>
      <c r="B168" s="119">
        <v>162</v>
      </c>
      <c r="C168" s="119" t="s">
        <v>541</v>
      </c>
      <c r="D168" s="163">
        <v>0</v>
      </c>
      <c r="E168" s="163">
        <v>0</v>
      </c>
      <c r="F168" s="314">
        <f t="shared" si="32"/>
        <v>0</v>
      </c>
      <c r="G168" s="120">
        <f t="shared" si="33"/>
        <v>0</v>
      </c>
      <c r="H168" s="120">
        <v>0</v>
      </c>
      <c r="I168" s="120">
        <v>0</v>
      </c>
      <c r="J168" s="120">
        <f t="shared" si="34"/>
        <v>0</v>
      </c>
      <c r="K168" s="120">
        <f t="shared" si="35"/>
        <v>0</v>
      </c>
      <c r="L168" s="121">
        <v>9278</v>
      </c>
      <c r="M168" s="121">
        <v>38016</v>
      </c>
      <c r="N168" s="121">
        <f t="shared" si="36"/>
        <v>-28738</v>
      </c>
      <c r="O168" s="121">
        <v>3844</v>
      </c>
      <c r="P168" s="121">
        <v>3306</v>
      </c>
      <c r="Q168" s="121">
        <f t="shared" si="37"/>
        <v>538</v>
      </c>
    </row>
    <row r="169" spans="1:17" s="200" customFormat="1" x14ac:dyDescent="0.4">
      <c r="A169" s="278">
        <v>170</v>
      </c>
      <c r="B169" s="174">
        <v>163</v>
      </c>
      <c r="C169" s="71" t="s">
        <v>566</v>
      </c>
      <c r="D169" s="175">
        <v>144336.776224</v>
      </c>
      <c r="E169" s="175">
        <v>119886.680807</v>
      </c>
      <c r="F169" s="22">
        <f t="shared" si="32"/>
        <v>24450.095417000004</v>
      </c>
      <c r="G169" s="22">
        <f t="shared" si="33"/>
        <v>264223.457031</v>
      </c>
      <c r="H169" s="22">
        <v>19384.446940000002</v>
      </c>
      <c r="I169" s="22">
        <v>59675.839977000003</v>
      </c>
      <c r="J169" s="22">
        <f t="shared" si="34"/>
        <v>-40291.393037000002</v>
      </c>
      <c r="K169" s="22">
        <f t="shared" si="35"/>
        <v>79060.286917000005</v>
      </c>
      <c r="L169" s="66">
        <v>157943</v>
      </c>
      <c r="M169" s="66">
        <v>119034</v>
      </c>
      <c r="N169" s="66">
        <f t="shared" si="36"/>
        <v>38909</v>
      </c>
      <c r="O169" s="66">
        <v>41042</v>
      </c>
      <c r="P169" s="66">
        <v>78146</v>
      </c>
      <c r="Q169" s="66">
        <f t="shared" si="37"/>
        <v>-37104</v>
      </c>
    </row>
    <row r="170" spans="1:17" s="200" customFormat="1" x14ac:dyDescent="0.4">
      <c r="A170" s="278">
        <v>38</v>
      </c>
      <c r="B170" s="119">
        <v>164</v>
      </c>
      <c r="C170" s="119" t="s">
        <v>536</v>
      </c>
      <c r="D170" s="163">
        <v>126411.02488500001</v>
      </c>
      <c r="E170" s="163">
        <v>129076.803656</v>
      </c>
      <c r="F170" s="314">
        <f t="shared" ref="F170:F171" si="38">D170-E170</f>
        <v>-2665.7787709999975</v>
      </c>
      <c r="G170" s="120">
        <f t="shared" si="33"/>
        <v>255487.82854100002</v>
      </c>
      <c r="H170" s="120">
        <v>12869.906634999999</v>
      </c>
      <c r="I170" s="120">
        <v>13008.619285000001</v>
      </c>
      <c r="J170" s="120">
        <f t="shared" ref="J170:J171" si="39">H170-I170</f>
        <v>-138.7126500000013</v>
      </c>
      <c r="K170" s="120">
        <f t="shared" si="35"/>
        <v>25878.52592</v>
      </c>
      <c r="L170" s="121">
        <v>56751</v>
      </c>
      <c r="M170" s="121">
        <v>44105</v>
      </c>
      <c r="N170" s="121">
        <f t="shared" ref="N170:N171" si="40">L170-M170</f>
        <v>12646</v>
      </c>
      <c r="O170" s="121">
        <v>13460</v>
      </c>
      <c r="P170" s="121">
        <v>7154</v>
      </c>
      <c r="Q170" s="121">
        <f t="shared" ref="Q170:Q171" si="41">O170-P170</f>
        <v>6306</v>
      </c>
    </row>
    <row r="171" spans="1:17" s="200" customFormat="1" x14ac:dyDescent="0.4">
      <c r="A171" s="278">
        <v>182</v>
      </c>
      <c r="B171" s="174">
        <v>165</v>
      </c>
      <c r="C171" s="71" t="s">
        <v>570</v>
      </c>
      <c r="D171" s="175">
        <v>24011.285521000002</v>
      </c>
      <c r="E171" s="175">
        <v>22369.383828000002</v>
      </c>
      <c r="F171" s="22">
        <f t="shared" si="38"/>
        <v>1641.9016929999998</v>
      </c>
      <c r="G171" s="22">
        <f t="shared" si="33"/>
        <v>46380.669349000003</v>
      </c>
      <c r="H171" s="22">
        <v>0</v>
      </c>
      <c r="I171" s="22">
        <v>0</v>
      </c>
      <c r="J171" s="22">
        <f t="shared" si="39"/>
        <v>0</v>
      </c>
      <c r="K171" s="22">
        <f t="shared" si="35"/>
        <v>0</v>
      </c>
      <c r="L171" s="66">
        <v>1688.877344</v>
      </c>
      <c r="M171" s="66">
        <v>0</v>
      </c>
      <c r="N171" s="66">
        <f t="shared" si="40"/>
        <v>1688.877344</v>
      </c>
      <c r="O171" s="66">
        <v>1</v>
      </c>
      <c r="P171" s="66">
        <v>1</v>
      </c>
      <c r="Q171" s="66">
        <f t="shared" si="41"/>
        <v>0</v>
      </c>
    </row>
    <row r="172" spans="1:17" s="130" customFormat="1" x14ac:dyDescent="0.35">
      <c r="A172" s="280"/>
      <c r="B172" s="426" t="s">
        <v>198</v>
      </c>
      <c r="C172" s="426"/>
      <c r="D172" s="129">
        <f>SUM(D106:D171)</f>
        <v>62274562.902908012</v>
      </c>
      <c r="E172" s="129">
        <f t="shared" ref="E172:Q172" si="42">SUM(E106:E171)</f>
        <v>50827515.405575007</v>
      </c>
      <c r="F172" s="129">
        <f t="shared" si="42"/>
        <v>11447047.497333001</v>
      </c>
      <c r="G172" s="129">
        <f t="shared" si="42"/>
        <v>113102078.30848299</v>
      </c>
      <c r="H172" s="129">
        <f t="shared" si="42"/>
        <v>11762331.622637996</v>
      </c>
      <c r="I172" s="129">
        <f t="shared" si="42"/>
        <v>9568998.7515060063</v>
      </c>
      <c r="J172" s="129">
        <f t="shared" si="42"/>
        <v>2193332.8711320008</v>
      </c>
      <c r="K172" s="129">
        <f t="shared" si="42"/>
        <v>21331330.374143999</v>
      </c>
      <c r="L172" s="129">
        <f t="shared" si="42"/>
        <v>36404847.240220986</v>
      </c>
      <c r="M172" s="129">
        <f t="shared" si="42"/>
        <v>20048706.145388</v>
      </c>
      <c r="N172" s="129">
        <f t="shared" si="42"/>
        <v>16356141.094833</v>
      </c>
      <c r="O172" s="129">
        <f t="shared" si="42"/>
        <v>8794011.4334559999</v>
      </c>
      <c r="P172" s="129">
        <f t="shared" si="42"/>
        <v>5379290.6902740011</v>
      </c>
      <c r="Q172" s="129">
        <f t="shared" si="42"/>
        <v>3414720.7431819993</v>
      </c>
    </row>
    <row r="173" spans="1:17" s="130" customFormat="1" x14ac:dyDescent="0.35">
      <c r="A173" s="280"/>
      <c r="B173" s="426" t="s">
        <v>165</v>
      </c>
      <c r="C173" s="426"/>
      <c r="D173" s="129">
        <f t="shared" ref="D173:Q173" si="43">D172+D105+D84</f>
        <v>174995837.27427301</v>
      </c>
      <c r="E173" s="129">
        <f t="shared" si="43"/>
        <v>182874175.85624397</v>
      </c>
      <c r="F173" s="129">
        <f t="shared" si="43"/>
        <v>-7878338.5819709878</v>
      </c>
      <c r="G173" s="129">
        <f t="shared" si="43"/>
        <v>357870013.13051701</v>
      </c>
      <c r="H173" s="129">
        <f t="shared" si="43"/>
        <v>27048228.496800996</v>
      </c>
      <c r="I173" s="129">
        <f t="shared" si="43"/>
        <v>36990389.27868399</v>
      </c>
      <c r="J173" s="129">
        <f t="shared" si="43"/>
        <v>-9942160.7818830032</v>
      </c>
      <c r="K173" s="129">
        <f t="shared" si="43"/>
        <v>64038617.775485016</v>
      </c>
      <c r="L173" s="129">
        <f t="shared" si="43"/>
        <v>2128940032.0620601</v>
      </c>
      <c r="M173" s="129">
        <f t="shared" si="43"/>
        <v>1745065931.3870869</v>
      </c>
      <c r="N173" s="129">
        <f t="shared" si="43"/>
        <v>383874100.67497289</v>
      </c>
      <c r="O173" s="129">
        <f t="shared" si="43"/>
        <v>222339101.54107004</v>
      </c>
      <c r="P173" s="129">
        <f t="shared" si="43"/>
        <v>199353090.48934802</v>
      </c>
      <c r="Q173" s="129">
        <f t="shared" si="43"/>
        <v>22986011.051722001</v>
      </c>
    </row>
    <row r="175" spans="1:17" x14ac:dyDescent="0.4">
      <c r="H175" s="24"/>
      <c r="O175" s="205"/>
      <c r="P175" s="205"/>
      <c r="Q175" s="205"/>
    </row>
    <row r="176" spans="1:17" x14ac:dyDescent="0.4">
      <c r="H176" s="25"/>
    </row>
  </sheetData>
  <sheetProtection algorithmName="SHA-512" hashValue="v8fdQgKMnuJNlPfV8T0iM5Q/RfBcybAVsO/QqjMPV/3qB7G0t50K6yV8Jy+awsf8JbJ/Li7f0DO6K5JN43vGIw==" saltValue="Ogy03HZePLeA/uUWvS9J1Q==" spinCount="100000" sheet="1" objects="1" scenarios="1"/>
  <sortState ref="A5:Q84">
    <sortCondition descending="1" ref="D5:D84"/>
  </sortState>
  <mergeCells count="13">
    <mergeCell ref="A2:A4"/>
    <mergeCell ref="B173:C173"/>
    <mergeCell ref="B172:C172"/>
    <mergeCell ref="B84:C84"/>
    <mergeCell ref="B105:C105"/>
    <mergeCell ref="B2:B4"/>
    <mergeCell ref="C2:C4"/>
    <mergeCell ref="B1:J1"/>
    <mergeCell ref="D2:K2"/>
    <mergeCell ref="L2:Q2"/>
    <mergeCell ref="D3:F3"/>
    <mergeCell ref="H3:I3"/>
    <mergeCell ref="L3:M3"/>
  </mergeCells>
  <printOptions horizontalCentered="1" verticalCentered="1"/>
  <pageMargins left="0.25" right="0.25" top="0.75" bottom="0.75" header="0.3" footer="0.3"/>
  <pageSetup paperSize="9" scale="74" fitToHeight="0" orientation="landscape" r:id="rId1"/>
  <rowBreaks count="2" manualBreakCount="2">
    <brk id="55" min="1" max="16" man="1"/>
    <brk id="105"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77"/>
  <sheetViews>
    <sheetView rightToLeft="1" view="pageBreakPreview" zoomScaleNormal="110" zoomScaleSheetLayoutView="100" workbookViewId="0">
      <pane xSplit="4" ySplit="3" topLeftCell="E160" activePane="bottomRight" state="frozen"/>
      <selection activeCell="C1" sqref="C1"/>
      <selection pane="topRight" activeCell="D1" sqref="D1"/>
      <selection pane="bottomLeft" activeCell="C4" sqref="C4"/>
      <selection pane="bottomRight" activeCell="J172" sqref="J172"/>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9.7109375" style="9" bestFit="1" customWidth="1"/>
    <col min="7" max="7" width="10.42578125" style="183" bestFit="1" customWidth="1"/>
    <col min="8" max="8" width="10.85546875" style="183" bestFit="1" customWidth="1"/>
    <col min="9" max="9" width="14.7109375" style="184" bestFit="1" customWidth="1"/>
    <col min="10" max="10" width="13.7109375" style="184" bestFit="1" customWidth="1"/>
    <col min="11" max="11" width="10.28515625" style="185" customWidth="1"/>
    <col min="12" max="12" width="11.28515625" style="185" customWidth="1"/>
    <col min="13" max="13" width="10.85546875" style="185" customWidth="1"/>
    <col min="14" max="14" width="15.42578125" style="263" hidden="1" customWidth="1"/>
    <col min="15" max="15" width="8.85546875" style="259" hidden="1" customWidth="1"/>
    <col min="16" max="16" width="11.5703125" style="259" hidden="1" customWidth="1"/>
    <col min="17" max="17" width="11.42578125" style="259" hidden="1" customWidth="1"/>
    <col min="18" max="18" width="13.42578125" style="259" hidden="1" customWidth="1"/>
    <col min="19" max="19" width="14.42578125" style="259" hidden="1" customWidth="1"/>
    <col min="20" max="20" width="11.42578125" style="259" hidden="1" customWidth="1"/>
    <col min="21" max="21" width="9.140625" style="2" customWidth="1"/>
    <col min="22" max="16384" width="9.140625" style="2"/>
  </cols>
  <sheetData>
    <row r="1" spans="1:20" ht="34.5" customHeight="1" x14ac:dyDescent="0.45">
      <c r="C1" s="145"/>
      <c r="D1" s="430" t="s">
        <v>245</v>
      </c>
      <c r="E1" s="430"/>
      <c r="F1" s="430"/>
      <c r="G1" s="430"/>
      <c r="H1" s="430"/>
      <c r="I1" s="430"/>
      <c r="J1" s="190" t="s">
        <v>584</v>
      </c>
      <c r="K1" s="190" t="s">
        <v>318</v>
      </c>
      <c r="L1" s="147"/>
      <c r="M1" s="148"/>
      <c r="N1" s="146"/>
      <c r="O1" s="253"/>
      <c r="P1" s="253"/>
      <c r="Q1" s="253"/>
      <c r="R1" s="254"/>
      <c r="S1" s="254"/>
      <c r="T1" s="253"/>
    </row>
    <row r="2" spans="1:20" ht="21" customHeight="1" x14ac:dyDescent="0.45">
      <c r="C2" s="435" t="s">
        <v>163</v>
      </c>
      <c r="D2" s="437" t="s">
        <v>48</v>
      </c>
      <c r="E2" s="423" t="s">
        <v>58</v>
      </c>
      <c r="F2" s="431" t="s">
        <v>257</v>
      </c>
      <c r="G2" s="432"/>
      <c r="H2" s="228" t="s">
        <v>584</v>
      </c>
      <c r="I2" s="433" t="s">
        <v>258</v>
      </c>
      <c r="J2" s="434"/>
      <c r="K2" s="229" t="s">
        <v>584</v>
      </c>
      <c r="L2" s="143"/>
      <c r="M2" s="144"/>
      <c r="N2" s="26"/>
      <c r="O2" s="253" t="s">
        <v>172</v>
      </c>
      <c r="P2" s="253"/>
      <c r="Q2" s="253"/>
      <c r="R2" s="254" t="s">
        <v>173</v>
      </c>
      <c r="S2" s="254"/>
      <c r="T2" s="253"/>
    </row>
    <row r="3" spans="1:20" ht="47.25" x14ac:dyDescent="0.45">
      <c r="C3" s="435"/>
      <c r="D3" s="437"/>
      <c r="E3" s="423"/>
      <c r="F3" s="187" t="s">
        <v>68</v>
      </c>
      <c r="G3" s="188" t="s">
        <v>69</v>
      </c>
      <c r="H3" s="188" t="s">
        <v>70</v>
      </c>
      <c r="I3" s="189" t="s">
        <v>284</v>
      </c>
      <c r="J3" s="189" t="s">
        <v>285</v>
      </c>
      <c r="K3" s="186" t="s">
        <v>68</v>
      </c>
      <c r="L3" s="186" t="s">
        <v>69</v>
      </c>
      <c r="M3" s="186" t="s">
        <v>70</v>
      </c>
      <c r="N3" s="261" t="s">
        <v>50</v>
      </c>
      <c r="O3" s="255" t="s">
        <v>68</v>
      </c>
      <c r="P3" s="256" t="s">
        <v>69</v>
      </c>
      <c r="Q3" s="256" t="s">
        <v>70</v>
      </c>
      <c r="R3" s="256" t="s">
        <v>68</v>
      </c>
      <c r="S3" s="256" t="s">
        <v>69</v>
      </c>
      <c r="T3" s="256" t="s">
        <v>70</v>
      </c>
    </row>
    <row r="4" spans="1:20" x14ac:dyDescent="0.45">
      <c r="A4" s="2" t="s">
        <v>484</v>
      </c>
      <c r="B4" s="2">
        <v>11499</v>
      </c>
      <c r="C4" s="371">
        <v>249</v>
      </c>
      <c r="D4" s="124">
        <v>1</v>
      </c>
      <c r="E4" s="124" t="s">
        <v>484</v>
      </c>
      <c r="F4" s="393">
        <v>1.5873674705420269</v>
      </c>
      <c r="G4" s="393">
        <v>0.62815844764327922</v>
      </c>
      <c r="H4" s="393">
        <v>0.46144765383041281</v>
      </c>
      <c r="I4" s="394">
        <v>20392</v>
      </c>
      <c r="J4" s="394">
        <v>34985.470039</v>
      </c>
      <c r="K4" s="393">
        <v>0.14462416330048608</v>
      </c>
      <c r="L4" s="393">
        <v>2.511193869799653E-3</v>
      </c>
      <c r="M4" s="393">
        <v>3.8235589292864532E-2</v>
      </c>
      <c r="N4" s="262">
        <v>132779.96781199999</v>
      </c>
      <c r="O4" s="257">
        <f>$N4/$N$83*F4</f>
        <v>1.1972798293430398E-4</v>
      </c>
      <c r="P4" s="257">
        <f>$N4/$N$83*G4</f>
        <v>4.7379164116165639E-5</v>
      </c>
      <c r="Q4" s="257">
        <f>$N4/$N$83*H4</f>
        <v>3.4804919370066887E-5</v>
      </c>
      <c r="R4" s="257">
        <f>$N4/$N$83*K4</f>
        <v>1.09083496272076E-5</v>
      </c>
      <c r="S4" s="257">
        <f>$N4/$N$83*L4</f>
        <v>1.8940804972237295E-7</v>
      </c>
      <c r="T4" s="257">
        <f>$N4/$N$83*M4</f>
        <v>2.8839383868537814E-6</v>
      </c>
    </row>
    <row r="5" spans="1:20" x14ac:dyDescent="0.45">
      <c r="A5" s="2" t="s">
        <v>448</v>
      </c>
      <c r="B5" s="2">
        <v>11148</v>
      </c>
      <c r="C5" s="370">
        <v>131</v>
      </c>
      <c r="D5" s="176">
        <v>2</v>
      </c>
      <c r="E5" s="176" t="s">
        <v>448</v>
      </c>
      <c r="F5" s="395">
        <v>1.5804621889997355</v>
      </c>
      <c r="G5" s="395">
        <v>4.2529569587726259</v>
      </c>
      <c r="H5" s="395">
        <v>0.23504515738956278</v>
      </c>
      <c r="I5" s="396">
        <v>10128</v>
      </c>
      <c r="J5" s="396">
        <v>16119.511898999999</v>
      </c>
      <c r="K5" s="395">
        <v>0.20767901666326755</v>
      </c>
      <c r="L5" s="395">
        <v>0.36490470186888163</v>
      </c>
      <c r="M5" s="395">
        <v>5.0059329575793529E-3</v>
      </c>
      <c r="N5" s="262">
        <v>114565.62544</v>
      </c>
      <c r="O5" s="257">
        <f t="shared" ref="O5:O36" si="0">$N5/$N$83*F5</f>
        <v>1.0285468331460209E-4</v>
      </c>
      <c r="P5" s="257">
        <f>$N5/$N$171*G5</f>
        <v>8.0920855547225393E-3</v>
      </c>
      <c r="Q5" s="257">
        <f>$N5/$N$171*H5</f>
        <v>4.4721955600709215E-4</v>
      </c>
      <c r="R5" s="257">
        <f>$N5/$N$171*K5</f>
        <v>3.9515010075361913E-4</v>
      </c>
      <c r="S5" s="257">
        <f>$N5/$N$171*L5</f>
        <v>6.9430283340927133E-4</v>
      </c>
      <c r="T5" s="257">
        <f>$N5/$N$171*M5</f>
        <v>9.5247702167265326E-6</v>
      </c>
    </row>
    <row r="6" spans="1:20" x14ac:dyDescent="0.45">
      <c r="A6" s="2" t="s">
        <v>452</v>
      </c>
      <c r="B6" s="2">
        <v>11198</v>
      </c>
      <c r="C6" s="369">
        <v>150</v>
      </c>
      <c r="D6" s="124">
        <v>3</v>
      </c>
      <c r="E6" s="124" t="s">
        <v>452</v>
      </c>
      <c r="F6" s="393">
        <v>1.0306958699575373</v>
      </c>
      <c r="G6" s="393">
        <v>0</v>
      </c>
      <c r="H6" s="393">
        <v>0</v>
      </c>
      <c r="I6" s="394">
        <v>210</v>
      </c>
      <c r="J6" s="394">
        <v>196.73604399999999</v>
      </c>
      <c r="K6" s="393">
        <v>9.3545745856353588E-3</v>
      </c>
      <c r="L6" s="393">
        <v>0</v>
      </c>
      <c r="M6" s="393">
        <v>0</v>
      </c>
      <c r="N6" s="262">
        <v>913.43103799999994</v>
      </c>
      <c r="O6" s="257">
        <f t="shared" si="0"/>
        <v>5.3480065590698646E-7</v>
      </c>
      <c r="P6" s="257">
        <f t="shared" ref="P6:Q8" si="1">$N6/$N$83*G6</f>
        <v>0</v>
      </c>
      <c r="Q6" s="257">
        <f t="shared" si="1"/>
        <v>0</v>
      </c>
      <c r="R6" s="257">
        <f t="shared" ref="R6:T8" si="2">$N6/$N$83*K6</f>
        <v>4.8538397891656663E-9</v>
      </c>
      <c r="S6" s="257">
        <f t="shared" si="2"/>
        <v>0</v>
      </c>
      <c r="T6" s="257">
        <f t="shared" si="2"/>
        <v>0</v>
      </c>
    </row>
    <row r="7" spans="1:20" x14ac:dyDescent="0.45">
      <c r="A7" s="2" t="s">
        <v>468</v>
      </c>
      <c r="B7" s="2">
        <v>11380</v>
      </c>
      <c r="C7" s="370">
        <v>212</v>
      </c>
      <c r="D7" s="176">
        <v>4</v>
      </c>
      <c r="E7" s="176" t="s">
        <v>468</v>
      </c>
      <c r="F7" s="395">
        <v>0.93970952593410406</v>
      </c>
      <c r="G7" s="395">
        <v>2.2604273675841412E-2</v>
      </c>
      <c r="H7" s="395">
        <v>1.6924669476948994E-4</v>
      </c>
      <c r="I7" s="396">
        <v>47418</v>
      </c>
      <c r="J7" s="396">
        <v>39616.635408000002</v>
      </c>
      <c r="K7" s="395">
        <v>0.10405376013890905</v>
      </c>
      <c r="L7" s="395">
        <v>3.5275995468994362E-5</v>
      </c>
      <c r="M7" s="395">
        <v>9.0149766198541144E-5</v>
      </c>
      <c r="N7" s="262">
        <v>256994.9835</v>
      </c>
      <c r="O7" s="257">
        <f t="shared" si="0"/>
        <v>1.3718414035937036E-4</v>
      </c>
      <c r="P7" s="257">
        <f t="shared" si="1"/>
        <v>3.2999004129343038E-6</v>
      </c>
      <c r="Q7" s="257">
        <f t="shared" si="1"/>
        <v>2.4707594942743351E-8</v>
      </c>
      <c r="R7" s="257">
        <f t="shared" si="2"/>
        <v>1.5190359618443772E-5</v>
      </c>
      <c r="S7" s="257">
        <f t="shared" si="2"/>
        <v>5.1497904194645632E-9</v>
      </c>
      <c r="T7" s="257">
        <f t="shared" si="2"/>
        <v>1.3160575516409438E-8</v>
      </c>
    </row>
    <row r="8" spans="1:20" x14ac:dyDescent="0.45">
      <c r="A8" s="2" t="s">
        <v>477</v>
      </c>
      <c r="B8" s="2">
        <v>11442</v>
      </c>
      <c r="C8" s="370">
        <v>230</v>
      </c>
      <c r="D8" s="124">
        <v>5</v>
      </c>
      <c r="E8" s="124" t="s">
        <v>477</v>
      </c>
      <c r="F8" s="393">
        <v>0.9096180767579819</v>
      </c>
      <c r="G8" s="393">
        <v>4.0062479275776388</v>
      </c>
      <c r="H8" s="393">
        <v>2.3774852034721308</v>
      </c>
      <c r="I8" s="394">
        <v>107027</v>
      </c>
      <c r="J8" s="394">
        <v>127442.5515</v>
      </c>
      <c r="K8" s="393">
        <v>5.1888395587630524E-2</v>
      </c>
      <c r="L8" s="393">
        <v>0.25250843436445702</v>
      </c>
      <c r="M8" s="393">
        <v>0.20874973906282618</v>
      </c>
      <c r="N8" s="262">
        <v>794595.87299599999</v>
      </c>
      <c r="O8" s="257">
        <f t="shared" si="0"/>
        <v>4.1057359774126812E-4</v>
      </c>
      <c r="P8" s="257">
        <f t="shared" si="1"/>
        <v>1.8082969843031067E-3</v>
      </c>
      <c r="Q8" s="257">
        <f t="shared" si="1"/>
        <v>1.0731236312335282E-3</v>
      </c>
      <c r="R8" s="257">
        <f t="shared" si="2"/>
        <v>2.3420824411676539E-5</v>
      </c>
      <c r="S8" s="257">
        <f t="shared" si="2"/>
        <v>1.1397453393465694E-4</v>
      </c>
      <c r="T8" s="257">
        <f t="shared" si="2"/>
        <v>9.4223205963593886E-5</v>
      </c>
    </row>
    <row r="9" spans="1:20" x14ac:dyDescent="0.45">
      <c r="A9" s="2" t="s">
        <v>427</v>
      </c>
      <c r="B9" s="2">
        <v>10766</v>
      </c>
      <c r="C9" s="370">
        <v>56</v>
      </c>
      <c r="D9" s="176">
        <v>6</v>
      </c>
      <c r="E9" s="176" t="s">
        <v>427</v>
      </c>
      <c r="F9" s="395">
        <v>0.86353671027011214</v>
      </c>
      <c r="G9" s="395">
        <v>7.5329294999195104</v>
      </c>
      <c r="H9" s="395">
        <v>1.7842585964780839</v>
      </c>
      <c r="I9" s="396">
        <v>275471</v>
      </c>
      <c r="J9" s="396">
        <v>370823.52013000002</v>
      </c>
      <c r="K9" s="395">
        <v>4.1411572230428628E-2</v>
      </c>
      <c r="L9" s="395">
        <v>0.57079784466605787</v>
      </c>
      <c r="M9" s="395">
        <v>0.17240215678926554</v>
      </c>
      <c r="N9" s="262">
        <v>5721834.2595260004</v>
      </c>
      <c r="O9" s="257">
        <f t="shared" si="0"/>
        <v>2.80673693226096E-3</v>
      </c>
      <c r="P9" s="257">
        <f>$N9/$N$171*G9</f>
        <v>0.71583730029234094</v>
      </c>
      <c r="Q9" s="257">
        <f>$N9/$N$171*H9</f>
        <v>0.16955407013166926</v>
      </c>
      <c r="R9" s="257">
        <f>$N9/$N$171*K9</f>
        <v>3.935248307661455E-3</v>
      </c>
      <c r="S9" s="257">
        <f>$N9/$N$171*L9</f>
        <v>5.4241631777226081E-2</v>
      </c>
      <c r="T9" s="257">
        <f>$N9/$N$171*M9</f>
        <v>1.638298811663157E-2</v>
      </c>
    </row>
    <row r="10" spans="1:20" x14ac:dyDescent="0.45">
      <c r="A10" s="2" t="s">
        <v>489</v>
      </c>
      <c r="B10" s="2">
        <v>11551</v>
      </c>
      <c r="C10" s="370">
        <v>262</v>
      </c>
      <c r="D10" s="124">
        <v>7</v>
      </c>
      <c r="E10" s="124" t="s">
        <v>489</v>
      </c>
      <c r="F10" s="393">
        <v>0.66314802372297255</v>
      </c>
      <c r="G10" s="393">
        <v>5.1834690743161937</v>
      </c>
      <c r="H10" s="393">
        <v>3.493104626781574</v>
      </c>
      <c r="I10" s="394">
        <v>178006</v>
      </c>
      <c r="J10" s="394">
        <v>246744.494844</v>
      </c>
      <c r="K10" s="393">
        <v>7.9123460179727517E-2</v>
      </c>
      <c r="L10" s="393">
        <v>0.44111781898570851</v>
      </c>
      <c r="M10" s="393">
        <v>0.36636804421084584</v>
      </c>
      <c r="N10" s="262">
        <v>2492783.435637</v>
      </c>
      <c r="O10" s="257">
        <f t="shared" si="0"/>
        <v>9.3903258023202629E-4</v>
      </c>
      <c r="P10" s="257">
        <f t="shared" ref="P10:P41" si="3">$N10/$N$83*G10</f>
        <v>7.3399092891535244E-3</v>
      </c>
      <c r="Q10" s="257">
        <f t="shared" ref="Q10:Q41" si="4">$N10/$N$83*H10</f>
        <v>4.9463150508873349E-3</v>
      </c>
      <c r="R10" s="257">
        <f t="shared" ref="R10:R41" si="5">$N10/$N$83*K10</f>
        <v>1.1204060678991609E-4</v>
      </c>
      <c r="S10" s="257">
        <f t="shared" ref="S10:S41" si="6">$N10/$N$83*L10</f>
        <v>6.2463279528902611E-4</v>
      </c>
      <c r="T10" s="257">
        <f t="shared" ref="T10:T41" si="7">$N10/$N$83*M10</f>
        <v>5.1878542582159523E-4</v>
      </c>
    </row>
    <row r="11" spans="1:20" x14ac:dyDescent="0.45">
      <c r="A11" s="2" t="s">
        <v>495</v>
      </c>
      <c r="B11" s="2">
        <v>11661</v>
      </c>
      <c r="C11" s="370">
        <v>277</v>
      </c>
      <c r="D11" s="176">
        <v>8</v>
      </c>
      <c r="E11" s="176" t="s">
        <v>495</v>
      </c>
      <c r="F11" s="395">
        <v>0.59791452001878864</v>
      </c>
      <c r="G11" s="395">
        <v>1.5712737707129005</v>
      </c>
      <c r="H11" s="395">
        <v>0.13208354455104804</v>
      </c>
      <c r="I11" s="396">
        <v>24057</v>
      </c>
      <c r="J11" s="396">
        <v>33011.369553999997</v>
      </c>
      <c r="K11" s="395">
        <v>8.3277509201680672E-2</v>
      </c>
      <c r="L11" s="395">
        <v>0.3598027036901717</v>
      </c>
      <c r="M11" s="395">
        <v>7.0880526123492872E-4</v>
      </c>
      <c r="N11" s="262">
        <v>320369.31104499998</v>
      </c>
      <c r="O11" s="257">
        <f t="shared" si="0"/>
        <v>1.0881171069993544E-4</v>
      </c>
      <c r="P11" s="257">
        <f t="shared" si="3"/>
        <v>2.8594887938803733E-4</v>
      </c>
      <c r="Q11" s="257">
        <f t="shared" si="4"/>
        <v>2.4037276160242847E-5</v>
      </c>
      <c r="R11" s="257">
        <f t="shared" si="5"/>
        <v>1.5155290489984658E-5</v>
      </c>
      <c r="S11" s="257">
        <f t="shared" si="6"/>
        <v>6.5478837513026608E-5</v>
      </c>
      <c r="T11" s="257">
        <f t="shared" si="7"/>
        <v>1.2899220615291904E-7</v>
      </c>
    </row>
    <row r="12" spans="1:20" x14ac:dyDescent="0.45">
      <c r="A12" s="2" t="s">
        <v>425</v>
      </c>
      <c r="B12" s="2">
        <v>10720</v>
      </c>
      <c r="C12" s="370">
        <v>53</v>
      </c>
      <c r="D12" s="124">
        <v>9</v>
      </c>
      <c r="E12" s="124" t="s">
        <v>425</v>
      </c>
      <c r="F12" s="393">
        <v>0.55382886549863064</v>
      </c>
      <c r="G12" s="393">
        <v>4.2359287449817504</v>
      </c>
      <c r="H12" s="393">
        <v>0.97703909817042578</v>
      </c>
      <c r="I12" s="394">
        <v>277270</v>
      </c>
      <c r="J12" s="394">
        <v>328506.83308200003</v>
      </c>
      <c r="K12" s="393">
        <v>1.5913110694519124E-2</v>
      </c>
      <c r="L12" s="393">
        <v>0.21518473106179439</v>
      </c>
      <c r="M12" s="393">
        <v>0.11325033367301865</v>
      </c>
      <c r="N12" s="262">
        <v>1282230.466062</v>
      </c>
      <c r="O12" s="257">
        <f t="shared" si="0"/>
        <v>4.0339202658468153E-4</v>
      </c>
      <c r="P12" s="257">
        <f t="shared" si="3"/>
        <v>3.0853210934898806E-3</v>
      </c>
      <c r="Q12" s="257">
        <f t="shared" si="4"/>
        <v>7.1164543131674697E-4</v>
      </c>
      <c r="R12" s="257">
        <f t="shared" si="5"/>
        <v>1.1590623696634155E-5</v>
      </c>
      <c r="S12" s="257">
        <f t="shared" si="6"/>
        <v>1.5673398437790804E-4</v>
      </c>
      <c r="T12" s="257">
        <f t="shared" si="7"/>
        <v>8.2488083337114093E-5</v>
      </c>
    </row>
    <row r="13" spans="1:20" x14ac:dyDescent="0.45">
      <c r="A13" s="2" t="s">
        <v>463</v>
      </c>
      <c r="B13" s="2">
        <v>11340</v>
      </c>
      <c r="C13" s="370">
        <v>201</v>
      </c>
      <c r="D13" s="176">
        <v>10</v>
      </c>
      <c r="E13" s="176" t="s">
        <v>463</v>
      </c>
      <c r="F13" s="395">
        <v>0.46104119900204649</v>
      </c>
      <c r="G13" s="395">
        <v>0.46076574408482257</v>
      </c>
      <c r="H13" s="395">
        <v>0</v>
      </c>
      <c r="I13" s="396">
        <v>282995</v>
      </c>
      <c r="J13" s="396">
        <v>299810.61079300003</v>
      </c>
      <c r="K13" s="395">
        <v>2.5039640757700345E-2</v>
      </c>
      <c r="L13" s="395">
        <v>0</v>
      </c>
      <c r="M13" s="395">
        <v>0</v>
      </c>
      <c r="N13" s="262">
        <v>641772.92535599996</v>
      </c>
      <c r="O13" s="257">
        <f t="shared" si="0"/>
        <v>1.6807640805164845E-4</v>
      </c>
      <c r="P13" s="257">
        <f t="shared" si="3"/>
        <v>1.6797598866794182E-4</v>
      </c>
      <c r="Q13" s="257">
        <f t="shared" si="4"/>
        <v>0</v>
      </c>
      <c r="R13" s="257">
        <f t="shared" si="5"/>
        <v>9.1284095359973467E-6</v>
      </c>
      <c r="S13" s="257">
        <f t="shared" si="6"/>
        <v>0</v>
      </c>
      <c r="T13" s="257">
        <f t="shared" si="7"/>
        <v>0</v>
      </c>
    </row>
    <row r="14" spans="1:20" x14ac:dyDescent="0.45">
      <c r="A14" s="2" t="s">
        <v>471</v>
      </c>
      <c r="B14" s="2">
        <v>11411</v>
      </c>
      <c r="C14" s="370">
        <v>220</v>
      </c>
      <c r="D14" s="124">
        <v>11</v>
      </c>
      <c r="E14" s="124" t="s">
        <v>471</v>
      </c>
      <c r="F14" s="393">
        <v>0.45009521257323254</v>
      </c>
      <c r="G14" s="393">
        <v>2.7378522812634607</v>
      </c>
      <c r="H14" s="393">
        <v>1.6117931542165711</v>
      </c>
      <c r="I14" s="394">
        <v>119199</v>
      </c>
      <c r="J14" s="394">
        <v>71054.977205000003</v>
      </c>
      <c r="K14" s="393">
        <v>6.3859321291759238E-2</v>
      </c>
      <c r="L14" s="393">
        <v>0.3715196741100743</v>
      </c>
      <c r="M14" s="393">
        <v>0.16836254139381662</v>
      </c>
      <c r="N14" s="262">
        <v>971329</v>
      </c>
      <c r="O14" s="257">
        <f t="shared" si="0"/>
        <v>2.4834554835344774E-4</v>
      </c>
      <c r="P14" s="257">
        <f t="shared" si="3"/>
        <v>1.5106435418716739E-3</v>
      </c>
      <c r="Q14" s="257">
        <f t="shared" si="4"/>
        <v>8.893266214226171E-4</v>
      </c>
      <c r="R14" s="257">
        <f t="shared" si="5"/>
        <v>3.5235162962548929E-5</v>
      </c>
      <c r="S14" s="257">
        <f t="shared" si="6"/>
        <v>2.0499053225532505E-4</v>
      </c>
      <c r="T14" s="257">
        <f t="shared" si="7"/>
        <v>9.2896095085269139E-5</v>
      </c>
    </row>
    <row r="15" spans="1:20" x14ac:dyDescent="0.45">
      <c r="A15" s="2" t="s">
        <v>475</v>
      </c>
      <c r="B15" s="2">
        <v>11421</v>
      </c>
      <c r="C15" s="370">
        <v>225</v>
      </c>
      <c r="D15" s="176">
        <v>12</v>
      </c>
      <c r="E15" s="176" t="s">
        <v>475</v>
      </c>
      <c r="F15" s="395">
        <v>0.41147830574604299</v>
      </c>
      <c r="G15" s="395">
        <v>2.4077081398102109</v>
      </c>
      <c r="H15" s="395">
        <v>0.899907108901153</v>
      </c>
      <c r="I15" s="396">
        <v>272106</v>
      </c>
      <c r="J15" s="396">
        <v>253758.334971</v>
      </c>
      <c r="K15" s="395">
        <v>3.9835280143732506E-2</v>
      </c>
      <c r="L15" s="395">
        <v>0.10022795471165243</v>
      </c>
      <c r="M15" s="395">
        <v>9.0326045843104621E-2</v>
      </c>
      <c r="N15" s="262">
        <v>1988680.223795</v>
      </c>
      <c r="O15" s="257">
        <f t="shared" si="0"/>
        <v>4.6483361675928443E-4</v>
      </c>
      <c r="P15" s="257">
        <f t="shared" si="3"/>
        <v>2.7199093296050685E-3</v>
      </c>
      <c r="Q15" s="257">
        <f t="shared" si="4"/>
        <v>1.0165956997890571E-3</v>
      </c>
      <c r="R15" s="257">
        <f t="shared" si="5"/>
        <v>4.5000616278561985E-5</v>
      </c>
      <c r="S15" s="257">
        <f t="shared" si="6"/>
        <v>1.1322425031505124E-4</v>
      </c>
      <c r="T15" s="257">
        <f t="shared" si="7"/>
        <v>1.0203838693437368E-4</v>
      </c>
    </row>
    <row r="16" spans="1:20" x14ac:dyDescent="0.45">
      <c r="A16" s="2" t="s">
        <v>488</v>
      </c>
      <c r="B16" s="2">
        <v>11518</v>
      </c>
      <c r="C16" s="370">
        <v>259</v>
      </c>
      <c r="D16" s="124">
        <v>13</v>
      </c>
      <c r="E16" s="124" t="s">
        <v>488</v>
      </c>
      <c r="F16" s="393">
        <v>0.39676425740903415</v>
      </c>
      <c r="G16" s="393">
        <v>3.8475159126239689</v>
      </c>
      <c r="H16" s="393">
        <v>0.48936895396492436</v>
      </c>
      <c r="I16" s="394">
        <v>92870</v>
      </c>
      <c r="J16" s="394">
        <v>7340.228126</v>
      </c>
      <c r="K16" s="393">
        <v>3.0591364292167477E-2</v>
      </c>
      <c r="L16" s="393">
        <v>0</v>
      </c>
      <c r="M16" s="393">
        <v>9.7883378306642926E-2</v>
      </c>
      <c r="N16" s="262">
        <v>1631723.7848489999</v>
      </c>
      <c r="O16" s="257">
        <f t="shared" si="0"/>
        <v>3.6776027591144356E-4</v>
      </c>
      <c r="P16" s="257">
        <f t="shared" si="3"/>
        <v>3.5662575123079679E-3</v>
      </c>
      <c r="Q16" s="257">
        <f t="shared" si="4"/>
        <v>4.5359544911602025E-4</v>
      </c>
      <c r="R16" s="257">
        <f t="shared" si="5"/>
        <v>2.8355095910256834E-5</v>
      </c>
      <c r="S16" s="257">
        <f t="shared" si="6"/>
        <v>0</v>
      </c>
      <c r="T16" s="257">
        <f t="shared" si="7"/>
        <v>9.0727976477186491E-5</v>
      </c>
    </row>
    <row r="17" spans="1:20" x14ac:dyDescent="0.45">
      <c r="A17" s="2" t="s">
        <v>493</v>
      </c>
      <c r="B17" s="2">
        <v>11621</v>
      </c>
      <c r="C17" s="370">
        <v>271</v>
      </c>
      <c r="D17" s="176">
        <v>14</v>
      </c>
      <c r="E17" s="176" t="s">
        <v>493</v>
      </c>
      <c r="F17" s="395">
        <v>0.39425315418741297</v>
      </c>
      <c r="G17" s="395">
        <v>1.3010790260899696</v>
      </c>
      <c r="H17" s="395">
        <v>0.92687348495550803</v>
      </c>
      <c r="I17" s="396">
        <v>51371</v>
      </c>
      <c r="J17" s="396">
        <v>58251.926396000003</v>
      </c>
      <c r="K17" s="395">
        <v>3.9958968677233059E-2</v>
      </c>
      <c r="L17" s="395">
        <v>0.27967668146149327</v>
      </c>
      <c r="M17" s="395">
        <v>2.951929053944145E-4</v>
      </c>
      <c r="N17" s="262">
        <v>554869.473795</v>
      </c>
      <c r="O17" s="257">
        <f t="shared" si="0"/>
        <v>1.2426580570613918E-4</v>
      </c>
      <c r="P17" s="257">
        <f t="shared" si="3"/>
        <v>4.1009090668573978E-4</v>
      </c>
      <c r="Q17" s="257">
        <f t="shared" si="4"/>
        <v>2.9214396682011504E-4</v>
      </c>
      <c r="R17" s="257">
        <f t="shared" si="5"/>
        <v>1.2594784303240649E-5</v>
      </c>
      <c r="S17" s="257">
        <f t="shared" si="6"/>
        <v>8.8152111885225022E-5</v>
      </c>
      <c r="T17" s="257">
        <f t="shared" si="7"/>
        <v>9.3042715924945069E-8</v>
      </c>
    </row>
    <row r="18" spans="1:20" x14ac:dyDescent="0.45">
      <c r="A18" s="2" t="s">
        <v>430</v>
      </c>
      <c r="B18" s="2">
        <v>10784</v>
      </c>
      <c r="C18" s="370">
        <v>42</v>
      </c>
      <c r="D18" s="124">
        <v>15</v>
      </c>
      <c r="E18" s="124" t="s">
        <v>430</v>
      </c>
      <c r="F18" s="393">
        <v>0.36654577452599618</v>
      </c>
      <c r="G18" s="393">
        <v>1.8900682019181141</v>
      </c>
      <c r="H18" s="393">
        <v>1.1405389451350416</v>
      </c>
      <c r="I18" s="394">
        <v>1582755</v>
      </c>
      <c r="J18" s="394">
        <v>1645839.4225880001</v>
      </c>
      <c r="K18" s="393">
        <v>4.063891039508323E-2</v>
      </c>
      <c r="L18" s="393">
        <v>0.10316644927100344</v>
      </c>
      <c r="M18" s="393">
        <v>0.10248478546775107</v>
      </c>
      <c r="N18" s="262">
        <v>9997454.9277120009</v>
      </c>
      <c r="O18" s="257">
        <f t="shared" si="0"/>
        <v>2.0816288725728645E-3</v>
      </c>
      <c r="P18" s="257">
        <f t="shared" si="3"/>
        <v>1.0733776825916154E-2</v>
      </c>
      <c r="Q18" s="257">
        <f t="shared" si="4"/>
        <v>6.4771686471003622E-3</v>
      </c>
      <c r="R18" s="257">
        <f t="shared" si="5"/>
        <v>2.3079008164178719E-4</v>
      </c>
      <c r="S18" s="257">
        <f t="shared" si="6"/>
        <v>5.8588660518882536E-4</v>
      </c>
      <c r="T18" s="257">
        <f t="shared" si="7"/>
        <v>5.8201540777542472E-4</v>
      </c>
    </row>
    <row r="19" spans="1:20" x14ac:dyDescent="0.45">
      <c r="A19" s="2" t="s">
        <v>433</v>
      </c>
      <c r="B19" s="2">
        <v>10883</v>
      </c>
      <c r="C19" s="370">
        <v>16</v>
      </c>
      <c r="D19" s="176">
        <v>16</v>
      </c>
      <c r="E19" s="176" t="s">
        <v>433</v>
      </c>
      <c r="F19" s="395">
        <v>0.36330991113624828</v>
      </c>
      <c r="G19" s="395">
        <v>2.0695147678541042</v>
      </c>
      <c r="H19" s="395">
        <v>1.2596093412705549</v>
      </c>
      <c r="I19" s="396">
        <v>1981160</v>
      </c>
      <c r="J19" s="396">
        <v>2134255.540674</v>
      </c>
      <c r="K19" s="395">
        <v>3.8948534476517752E-3</v>
      </c>
      <c r="L19" s="395">
        <v>0.15955359522351462</v>
      </c>
      <c r="M19" s="395">
        <v>8.6017029967128428E-2</v>
      </c>
      <c r="N19" s="262">
        <v>19193793.834084</v>
      </c>
      <c r="O19" s="257">
        <f t="shared" si="0"/>
        <v>3.9611720133871558E-3</v>
      </c>
      <c r="P19" s="257">
        <f t="shared" si="3"/>
        <v>2.2563942596767739E-2</v>
      </c>
      <c r="Q19" s="257">
        <f t="shared" si="4"/>
        <v>1.3733534697243045E-2</v>
      </c>
      <c r="R19" s="257">
        <f t="shared" si="5"/>
        <v>4.2465630581976664E-5</v>
      </c>
      <c r="S19" s="257">
        <f t="shared" si="6"/>
        <v>1.7396146283432086E-3</v>
      </c>
      <c r="T19" s="257">
        <f t="shared" si="7"/>
        <v>9.3784463714421961E-4</v>
      </c>
    </row>
    <row r="20" spans="1:20" x14ac:dyDescent="0.45">
      <c r="A20" s="2" t="s">
        <v>497</v>
      </c>
      <c r="B20" s="2">
        <v>11625</v>
      </c>
      <c r="C20" s="370">
        <v>280</v>
      </c>
      <c r="D20" s="124">
        <v>17</v>
      </c>
      <c r="E20" s="124" t="s">
        <v>497</v>
      </c>
      <c r="F20" s="393">
        <v>0.3252287041682384</v>
      </c>
      <c r="G20" s="393">
        <v>1.6803873619584022</v>
      </c>
      <c r="H20" s="393">
        <v>0.54756825661103814</v>
      </c>
      <c r="I20" s="394">
        <v>19838</v>
      </c>
      <c r="J20" s="394">
        <v>2455</v>
      </c>
      <c r="K20" s="393">
        <v>0.13086552674379001</v>
      </c>
      <c r="L20" s="393">
        <v>0.1981832089198077</v>
      </c>
      <c r="M20" s="393">
        <v>0.24588095384323339</v>
      </c>
      <c r="N20" s="262">
        <v>187547.21621399999</v>
      </c>
      <c r="O20" s="257">
        <f t="shared" si="0"/>
        <v>3.4648554557814638E-5</v>
      </c>
      <c r="P20" s="257">
        <f t="shared" si="3"/>
        <v>1.7902169286681285E-4</v>
      </c>
      <c r="Q20" s="257">
        <f t="shared" si="4"/>
        <v>5.8335713822789441E-5</v>
      </c>
      <c r="R20" s="257">
        <f t="shared" si="5"/>
        <v>1.3941885464001967E-5</v>
      </c>
      <c r="S20" s="257">
        <f t="shared" si="6"/>
        <v>2.1113639843882321E-5</v>
      </c>
      <c r="T20" s="257">
        <f t="shared" si="7"/>
        <v>2.6195165232272186E-5</v>
      </c>
    </row>
    <row r="21" spans="1:20" x14ac:dyDescent="0.45">
      <c r="A21" s="2" t="s">
        <v>472</v>
      </c>
      <c r="B21" s="2">
        <v>11409</v>
      </c>
      <c r="C21" s="370">
        <v>219</v>
      </c>
      <c r="D21" s="176">
        <v>18</v>
      </c>
      <c r="E21" s="176" t="s">
        <v>472</v>
      </c>
      <c r="F21" s="395">
        <v>0.28754793513887933</v>
      </c>
      <c r="G21" s="395">
        <v>6.6819829355558173</v>
      </c>
      <c r="H21" s="395">
        <v>3.7774929009332743</v>
      </c>
      <c r="I21" s="396">
        <v>499292</v>
      </c>
      <c r="J21" s="396">
        <v>404643.92064199998</v>
      </c>
      <c r="K21" s="395">
        <v>1.6443640726664793E-2</v>
      </c>
      <c r="L21" s="395">
        <v>0.24990898866104932</v>
      </c>
      <c r="M21" s="395">
        <v>0.31526269611815905</v>
      </c>
      <c r="N21" s="262">
        <v>7087401.6278750002</v>
      </c>
      <c r="O21" s="257">
        <f t="shared" si="0"/>
        <v>1.1576650658729579E-3</v>
      </c>
      <c r="P21" s="257">
        <f t="shared" si="3"/>
        <v>2.6901595421007389E-2</v>
      </c>
      <c r="Q21" s="257">
        <f t="shared" si="4"/>
        <v>1.5208148046277754E-2</v>
      </c>
      <c r="R21" s="257">
        <f t="shared" si="5"/>
        <v>6.6201930526232333E-5</v>
      </c>
      <c r="S21" s="257">
        <f t="shared" si="6"/>
        <v>1.00613104970066E-3</v>
      </c>
      <c r="T21" s="257">
        <f t="shared" si="7"/>
        <v>1.2692444120408763E-3</v>
      </c>
    </row>
    <row r="22" spans="1:20" x14ac:dyDescent="0.45">
      <c r="A22" s="2" t="s">
        <v>462</v>
      </c>
      <c r="B22" s="2">
        <v>11323</v>
      </c>
      <c r="C22" s="370">
        <v>197</v>
      </c>
      <c r="D22" s="124">
        <v>19</v>
      </c>
      <c r="E22" s="124" t="s">
        <v>462</v>
      </c>
      <c r="F22" s="393">
        <v>0.21458322470963603</v>
      </c>
      <c r="G22" s="393">
        <v>5.7010705073727843</v>
      </c>
      <c r="H22" s="393">
        <v>3.6545899121826126</v>
      </c>
      <c r="I22" s="394">
        <v>11147</v>
      </c>
      <c r="J22" s="394">
        <v>9505.3328000000001</v>
      </c>
      <c r="K22" s="393">
        <v>1.7114396773103564E-2</v>
      </c>
      <c r="L22" s="393">
        <v>4.6740440389705471</v>
      </c>
      <c r="M22" s="393">
        <v>4.5852339922284172E-2</v>
      </c>
      <c r="N22" s="262">
        <v>281802.03938799998</v>
      </c>
      <c r="O22" s="257">
        <f t="shared" si="0"/>
        <v>3.4349904185761981E-5</v>
      </c>
      <c r="P22" s="257">
        <f t="shared" si="3"/>
        <v>9.1261199914167664E-4</v>
      </c>
      <c r="Q22" s="257">
        <f t="shared" si="4"/>
        <v>5.8501690191110163E-4</v>
      </c>
      <c r="R22" s="257">
        <f t="shared" si="5"/>
        <v>2.7396265022520294E-6</v>
      </c>
      <c r="S22" s="257">
        <f t="shared" si="6"/>
        <v>7.4820837050949796E-4</v>
      </c>
      <c r="T22" s="257">
        <f t="shared" si="7"/>
        <v>7.3399189762139987E-6</v>
      </c>
    </row>
    <row r="23" spans="1:20" x14ac:dyDescent="0.45">
      <c r="A23" s="2" t="s">
        <v>442</v>
      </c>
      <c r="B23" s="2">
        <v>11049</v>
      </c>
      <c r="C23" s="370">
        <v>115</v>
      </c>
      <c r="D23" s="176">
        <v>20</v>
      </c>
      <c r="E23" s="176" t="s">
        <v>442</v>
      </c>
      <c r="F23" s="395">
        <v>0.20311524284465904</v>
      </c>
      <c r="G23" s="395">
        <v>2.0886624336431487</v>
      </c>
      <c r="H23" s="395">
        <v>1.452028733191584</v>
      </c>
      <c r="I23" s="396">
        <v>3960462</v>
      </c>
      <c r="J23" s="396">
        <v>3778816.207008</v>
      </c>
      <c r="K23" s="395">
        <v>1.8029755922982685E-2</v>
      </c>
      <c r="L23" s="395">
        <v>0.12809921360215087</v>
      </c>
      <c r="M23" s="395">
        <v>0.12120894105724359</v>
      </c>
      <c r="N23" s="262">
        <v>24124890.864649002</v>
      </c>
      <c r="O23" s="257">
        <f t="shared" si="0"/>
        <v>2.7835146058958265E-3</v>
      </c>
      <c r="P23" s="257">
        <f t="shared" si="3"/>
        <v>2.8623269772411881E-2</v>
      </c>
      <c r="Q23" s="257">
        <f t="shared" si="4"/>
        <v>1.9898768454863242E-2</v>
      </c>
      <c r="R23" s="257">
        <f t="shared" si="5"/>
        <v>2.4708184501318308E-4</v>
      </c>
      <c r="S23" s="257">
        <f t="shared" si="6"/>
        <v>1.7554863291971408E-3</v>
      </c>
      <c r="T23" s="257">
        <f t="shared" si="7"/>
        <v>1.6610612432274947E-3</v>
      </c>
    </row>
    <row r="24" spans="1:20" x14ac:dyDescent="0.45">
      <c r="A24" s="2" t="s">
        <v>453</v>
      </c>
      <c r="B24" s="2">
        <v>11217</v>
      </c>
      <c r="C24" s="370">
        <v>154</v>
      </c>
      <c r="D24" s="124">
        <v>21</v>
      </c>
      <c r="E24" s="124" t="s">
        <v>453</v>
      </c>
      <c r="F24" s="393">
        <v>0.20071698898231105</v>
      </c>
      <c r="G24" s="393">
        <v>2.5227791636114167</v>
      </c>
      <c r="H24" s="393">
        <v>2.3304452818250483</v>
      </c>
      <c r="I24" s="394">
        <v>511443</v>
      </c>
      <c r="J24" s="394">
        <v>580903.85060999996</v>
      </c>
      <c r="K24" s="393">
        <v>5.724011368198027E-3</v>
      </c>
      <c r="L24" s="393">
        <v>0.27055458416462935</v>
      </c>
      <c r="M24" s="393">
        <v>0.15352294328255692</v>
      </c>
      <c r="N24" s="262">
        <v>6540296.3103219997</v>
      </c>
      <c r="O24" s="257">
        <f t="shared" si="0"/>
        <v>7.4570522953186697E-4</v>
      </c>
      <c r="P24" s="257">
        <f t="shared" si="3"/>
        <v>9.3726476507918072E-3</v>
      </c>
      <c r="Q24" s="257">
        <f t="shared" si="4"/>
        <v>8.6580874025962828E-3</v>
      </c>
      <c r="R24" s="257">
        <f t="shared" si="5"/>
        <v>2.1265889015210847E-5</v>
      </c>
      <c r="S24" s="257">
        <f t="shared" si="6"/>
        <v>1.0051663753443615E-3</v>
      </c>
      <c r="T24" s="257">
        <f t="shared" si="7"/>
        <v>5.7036956482550726E-4</v>
      </c>
    </row>
    <row r="25" spans="1:20" x14ac:dyDescent="0.45">
      <c r="A25" s="2" t="s">
        <v>451</v>
      </c>
      <c r="B25" s="2">
        <v>11168</v>
      </c>
      <c r="C25" s="370">
        <v>139</v>
      </c>
      <c r="D25" s="176">
        <v>22</v>
      </c>
      <c r="E25" s="176" t="s">
        <v>451</v>
      </c>
      <c r="F25" s="395">
        <v>0.1913008025849636</v>
      </c>
      <c r="G25" s="395">
        <v>0.24384287200309551</v>
      </c>
      <c r="H25" s="395">
        <v>3.1910028794403938E-2</v>
      </c>
      <c r="I25" s="396">
        <v>33292</v>
      </c>
      <c r="J25" s="396">
        <v>73655.822767999998</v>
      </c>
      <c r="K25" s="395">
        <v>0.11735542316718658</v>
      </c>
      <c r="L25" s="395">
        <v>0.23431810938450692</v>
      </c>
      <c r="M25" s="395">
        <v>2.3188433790792232E-2</v>
      </c>
      <c r="N25" s="262">
        <v>233628.21354999999</v>
      </c>
      <c r="O25" s="257">
        <f t="shared" si="0"/>
        <v>2.5387954480127395E-5</v>
      </c>
      <c r="P25" s="257">
        <f t="shared" si="3"/>
        <v>3.2360929233261418E-5</v>
      </c>
      <c r="Q25" s="257">
        <f t="shared" si="4"/>
        <v>4.2348508084908507E-6</v>
      </c>
      <c r="R25" s="257">
        <f t="shared" si="5"/>
        <v>1.5574498910120126E-5</v>
      </c>
      <c r="S25" s="257">
        <f t="shared" si="6"/>
        <v>3.1096876827169982E-5</v>
      </c>
      <c r="T25" s="257">
        <f t="shared" si="7"/>
        <v>3.0773885607961059E-6</v>
      </c>
    </row>
    <row r="26" spans="1:20" x14ac:dyDescent="0.45">
      <c r="A26" s="2" t="s">
        <v>449</v>
      </c>
      <c r="B26" s="2">
        <v>11158</v>
      </c>
      <c r="C26" s="370">
        <v>136</v>
      </c>
      <c r="D26" s="124">
        <v>23</v>
      </c>
      <c r="E26" s="124" t="s">
        <v>449</v>
      </c>
      <c r="F26" s="393">
        <v>0.16912324671366555</v>
      </c>
      <c r="G26" s="393">
        <v>1.076862434197704</v>
      </c>
      <c r="H26" s="393">
        <v>1.3045366980712714</v>
      </c>
      <c r="I26" s="394">
        <v>1016235</v>
      </c>
      <c r="J26" s="394">
        <v>1091100.5654279999</v>
      </c>
      <c r="K26" s="393">
        <v>4.6172031986791692E-2</v>
      </c>
      <c r="L26" s="393">
        <v>7.7288390147627298E-2</v>
      </c>
      <c r="M26" s="393">
        <v>0.2071189241929221</v>
      </c>
      <c r="N26" s="262">
        <v>6364301</v>
      </c>
      <c r="O26" s="257">
        <f t="shared" si="0"/>
        <v>6.1142001241332416E-4</v>
      </c>
      <c r="P26" s="257">
        <f t="shared" si="3"/>
        <v>3.8931090531825817E-3</v>
      </c>
      <c r="Q26" s="257">
        <f t="shared" si="4"/>
        <v>4.7162046591902622E-3</v>
      </c>
      <c r="R26" s="257">
        <f t="shared" si="5"/>
        <v>1.6692267277903131E-4</v>
      </c>
      <c r="S26" s="257">
        <f t="shared" si="6"/>
        <v>2.7941557048910272E-4</v>
      </c>
      <c r="T26" s="257">
        <f t="shared" si="7"/>
        <v>7.4878325518119469E-4</v>
      </c>
    </row>
    <row r="27" spans="1:20" x14ac:dyDescent="0.45">
      <c r="A27" s="2" t="s">
        <v>439</v>
      </c>
      <c r="B27" s="2">
        <v>10923</v>
      </c>
      <c r="C27" s="370">
        <v>108</v>
      </c>
      <c r="D27" s="176">
        <v>24</v>
      </c>
      <c r="E27" s="176" t="s">
        <v>439</v>
      </c>
      <c r="F27" s="395">
        <v>0.15606958401372698</v>
      </c>
      <c r="G27" s="395">
        <v>1.7203978856692974</v>
      </c>
      <c r="H27" s="395">
        <v>0.77206650948080546</v>
      </c>
      <c r="I27" s="396">
        <v>164559</v>
      </c>
      <c r="J27" s="396">
        <v>166960.71583299999</v>
      </c>
      <c r="K27" s="395">
        <v>8.3339164934194219E-3</v>
      </c>
      <c r="L27" s="395">
        <v>0.11306991948799018</v>
      </c>
      <c r="M27" s="395">
        <v>0.17067492617619001</v>
      </c>
      <c r="N27" s="262">
        <v>1453597.583868</v>
      </c>
      <c r="O27" s="257">
        <f t="shared" si="0"/>
        <v>1.2886889243726295E-4</v>
      </c>
      <c r="P27" s="257">
        <f t="shared" si="3"/>
        <v>1.4205571923489673E-3</v>
      </c>
      <c r="Q27" s="257">
        <f t="shared" si="4"/>
        <v>6.3750638276798336E-4</v>
      </c>
      <c r="R27" s="257">
        <f t="shared" si="5"/>
        <v>6.8814342971346538E-6</v>
      </c>
      <c r="S27" s="257">
        <f t="shared" si="6"/>
        <v>9.3363453131945236E-5</v>
      </c>
      <c r="T27" s="257">
        <f t="shared" si="7"/>
        <v>1.4092873279653709E-4</v>
      </c>
    </row>
    <row r="28" spans="1:20" x14ac:dyDescent="0.45">
      <c r="A28" s="2" t="s">
        <v>483</v>
      </c>
      <c r="B28" s="2">
        <v>11500</v>
      </c>
      <c r="C28" s="370">
        <v>247</v>
      </c>
      <c r="D28" s="124">
        <v>25</v>
      </c>
      <c r="E28" s="124" t="s">
        <v>483</v>
      </c>
      <c r="F28" s="393">
        <v>0.15268670842987325</v>
      </c>
      <c r="G28" s="393">
        <v>0.51923088961862363</v>
      </c>
      <c r="H28" s="393">
        <v>0.40033707529104567</v>
      </c>
      <c r="I28" s="394">
        <v>165190</v>
      </c>
      <c r="J28" s="394">
        <v>76453.685146999997</v>
      </c>
      <c r="K28" s="393">
        <v>9.1151553601151333E-2</v>
      </c>
      <c r="L28" s="393">
        <v>6.4350620665562075E-2</v>
      </c>
      <c r="M28" s="393">
        <v>5.6122545849002392E-2</v>
      </c>
      <c r="N28" s="262">
        <v>1593179.0364880001</v>
      </c>
      <c r="O28" s="257">
        <f t="shared" si="0"/>
        <v>1.3818199126623367E-4</v>
      </c>
      <c r="P28" s="257">
        <f t="shared" si="3"/>
        <v>4.6990572389863489E-4</v>
      </c>
      <c r="Q28" s="257">
        <f t="shared" si="4"/>
        <v>3.6230641691266911E-4</v>
      </c>
      <c r="R28" s="257">
        <f t="shared" si="5"/>
        <v>8.249246652273503E-5</v>
      </c>
      <c r="S28" s="257">
        <f t="shared" si="6"/>
        <v>5.8237530916906391E-5</v>
      </c>
      <c r="T28" s="257">
        <f t="shared" si="7"/>
        <v>5.0791095178448106E-5</v>
      </c>
    </row>
    <row r="29" spans="1:20" x14ac:dyDescent="0.45">
      <c r="A29" s="2" t="s">
        <v>473</v>
      </c>
      <c r="B29" s="2">
        <v>11420</v>
      </c>
      <c r="C29" s="370">
        <v>223</v>
      </c>
      <c r="D29" s="176">
        <v>26</v>
      </c>
      <c r="E29" s="176" t="s">
        <v>473</v>
      </c>
      <c r="F29" s="395">
        <v>0.15249452105989628</v>
      </c>
      <c r="G29" s="395">
        <v>0.36498243265852437</v>
      </c>
      <c r="H29" s="395">
        <v>2.4628785343817969</v>
      </c>
      <c r="I29" s="396">
        <v>11090</v>
      </c>
      <c r="J29" s="396">
        <v>12252.295665</v>
      </c>
      <c r="K29" s="395">
        <v>7.5033633720930229E-3</v>
      </c>
      <c r="L29" s="395">
        <v>7.462686567164179E-3</v>
      </c>
      <c r="M29" s="395">
        <v>1.454356126345019E-2</v>
      </c>
      <c r="N29" s="262">
        <v>58692.878534000003</v>
      </c>
      <c r="O29" s="257">
        <f t="shared" si="0"/>
        <v>5.084231073796648E-6</v>
      </c>
      <c r="P29" s="257">
        <f t="shared" si="3"/>
        <v>1.2168666864978737E-5</v>
      </c>
      <c r="Q29" s="257">
        <f t="shared" si="4"/>
        <v>8.2113399802556788E-5</v>
      </c>
      <c r="R29" s="257">
        <f t="shared" si="5"/>
        <v>2.5016527117980182E-7</v>
      </c>
      <c r="S29" s="257">
        <f t="shared" si="6"/>
        <v>2.4880908950084978E-7</v>
      </c>
      <c r="T29" s="257">
        <f t="shared" si="7"/>
        <v>4.848884116318887E-7</v>
      </c>
    </row>
    <row r="30" spans="1:20" x14ac:dyDescent="0.45">
      <c r="A30" s="2" t="s">
        <v>496</v>
      </c>
      <c r="B30" s="2">
        <v>11660</v>
      </c>
      <c r="C30" s="370">
        <v>279</v>
      </c>
      <c r="D30" s="124">
        <v>27</v>
      </c>
      <c r="E30" s="124" t="s">
        <v>496</v>
      </c>
      <c r="F30" s="393">
        <v>0.15138332601890545</v>
      </c>
      <c r="G30" s="393">
        <v>3.1638154009463935</v>
      </c>
      <c r="H30" s="393">
        <v>0</v>
      </c>
      <c r="I30" s="394">
        <v>25215</v>
      </c>
      <c r="J30" s="394">
        <v>55036.622066000004</v>
      </c>
      <c r="K30" s="393">
        <v>6.0987308891698698E-2</v>
      </c>
      <c r="L30" s="393">
        <v>1.3999898688210983E-2</v>
      </c>
      <c r="M30" s="393">
        <v>0</v>
      </c>
      <c r="N30" s="262">
        <v>1017414.31742</v>
      </c>
      <c r="O30" s="257">
        <f t="shared" si="0"/>
        <v>8.7490624895955406E-5</v>
      </c>
      <c r="P30" s="257">
        <f t="shared" si="3"/>
        <v>1.8284985127733227E-3</v>
      </c>
      <c r="Q30" s="257">
        <f t="shared" si="4"/>
        <v>0</v>
      </c>
      <c r="R30" s="257">
        <f t="shared" si="5"/>
        <v>3.5247063900492018E-5</v>
      </c>
      <c r="S30" s="257">
        <f t="shared" si="6"/>
        <v>8.0911148996599474E-6</v>
      </c>
      <c r="T30" s="257">
        <f t="shared" si="7"/>
        <v>0</v>
      </c>
    </row>
    <row r="31" spans="1:20" x14ac:dyDescent="0.45">
      <c r="A31" s="2" t="s">
        <v>470</v>
      </c>
      <c r="B31" s="2">
        <v>11394</v>
      </c>
      <c r="C31" s="370">
        <v>217</v>
      </c>
      <c r="D31" s="176">
        <v>28</v>
      </c>
      <c r="E31" s="176" t="s">
        <v>470</v>
      </c>
      <c r="F31" s="395">
        <v>0.14395387299619214</v>
      </c>
      <c r="G31" s="395">
        <v>1.3286699567421698</v>
      </c>
      <c r="H31" s="395">
        <v>1.2798000565938532</v>
      </c>
      <c r="I31" s="396">
        <v>537776</v>
      </c>
      <c r="J31" s="396">
        <v>518821.85587799997</v>
      </c>
      <c r="K31" s="395">
        <v>3.9495759267819258E-3</v>
      </c>
      <c r="L31" s="395">
        <v>5.1248230131660882E-2</v>
      </c>
      <c r="M31" s="395">
        <v>6.0843355369504748E-2</v>
      </c>
      <c r="N31" s="262">
        <v>4349877.5203980003</v>
      </c>
      <c r="O31" s="257">
        <f t="shared" si="0"/>
        <v>3.5570175933702884E-4</v>
      </c>
      <c r="P31" s="257">
        <f t="shared" si="3"/>
        <v>3.2830672169823819E-3</v>
      </c>
      <c r="Q31" s="257">
        <f t="shared" si="4"/>
        <v>3.1623124981298993E-3</v>
      </c>
      <c r="R31" s="257">
        <f t="shared" si="5"/>
        <v>9.7591754674684487E-6</v>
      </c>
      <c r="S31" s="257">
        <f t="shared" si="6"/>
        <v>1.2663143576014036E-4</v>
      </c>
      <c r="T31" s="257">
        <f t="shared" si="7"/>
        <v>1.503404396036873E-4</v>
      </c>
    </row>
    <row r="32" spans="1:20" x14ac:dyDescent="0.45">
      <c r="A32" s="2" t="s">
        <v>458</v>
      </c>
      <c r="B32" s="2">
        <v>11310</v>
      </c>
      <c r="C32" s="370">
        <v>183</v>
      </c>
      <c r="D32" s="124">
        <v>29</v>
      </c>
      <c r="E32" s="124" t="s">
        <v>458</v>
      </c>
      <c r="F32" s="393">
        <v>0.13954346743504459</v>
      </c>
      <c r="G32" s="393">
        <v>1.2885015870765719</v>
      </c>
      <c r="H32" s="393">
        <v>0.67488661436066688</v>
      </c>
      <c r="I32" s="394">
        <v>6989792</v>
      </c>
      <c r="J32" s="394">
        <v>8260243.0890720002</v>
      </c>
      <c r="K32" s="393">
        <v>1.8916467089212914E-2</v>
      </c>
      <c r="L32" s="393">
        <v>0.12334096991808535</v>
      </c>
      <c r="M32" s="393">
        <v>6.9284077753792014E-2</v>
      </c>
      <c r="N32" s="262">
        <v>59638368</v>
      </c>
      <c r="O32" s="257">
        <f t="shared" si="0"/>
        <v>4.7273841152481568E-3</v>
      </c>
      <c r="P32" s="257">
        <f t="shared" si="3"/>
        <v>4.36512152606012E-2</v>
      </c>
      <c r="Q32" s="257">
        <f t="shared" si="4"/>
        <v>2.2863472715462879E-2</v>
      </c>
      <c r="R32" s="257">
        <f t="shared" si="5"/>
        <v>6.4084265410550921E-4</v>
      </c>
      <c r="S32" s="257">
        <f t="shared" si="6"/>
        <v>4.1784839711072287E-3</v>
      </c>
      <c r="T32" s="257">
        <f t="shared" si="7"/>
        <v>2.347171491674134E-3</v>
      </c>
    </row>
    <row r="33" spans="1:20" x14ac:dyDescent="0.45">
      <c r="A33" s="2" t="s">
        <v>478</v>
      </c>
      <c r="B33" s="2">
        <v>11416</v>
      </c>
      <c r="C33" s="370">
        <v>231</v>
      </c>
      <c r="D33" s="176">
        <v>30</v>
      </c>
      <c r="E33" s="176" t="s">
        <v>478</v>
      </c>
      <c r="F33" s="395">
        <v>0.13435982880478262</v>
      </c>
      <c r="G33" s="395">
        <v>4.4047378072018599</v>
      </c>
      <c r="H33" s="395">
        <v>0.24632424730936323</v>
      </c>
      <c r="I33" s="396">
        <v>1686474</v>
      </c>
      <c r="J33" s="396">
        <v>2393745.9216049998</v>
      </c>
      <c r="K33" s="395">
        <v>2.0378377438159109E-2</v>
      </c>
      <c r="L33" s="395">
        <v>0</v>
      </c>
      <c r="M33" s="395">
        <v>0</v>
      </c>
      <c r="N33" s="262">
        <v>30616885.331836998</v>
      </c>
      <c r="O33" s="257">
        <f t="shared" si="0"/>
        <v>2.3367706015207461E-3</v>
      </c>
      <c r="P33" s="257">
        <f t="shared" si="3"/>
        <v>7.6606690458285873E-2</v>
      </c>
      <c r="Q33" s="257">
        <f t="shared" si="4"/>
        <v>4.2840428175192555E-3</v>
      </c>
      <c r="R33" s="257">
        <f t="shared" si="5"/>
        <v>3.5441838329053316E-4</v>
      </c>
      <c r="S33" s="257">
        <f t="shared" si="6"/>
        <v>0</v>
      </c>
      <c r="T33" s="257">
        <f t="shared" si="7"/>
        <v>0</v>
      </c>
    </row>
    <row r="34" spans="1:20" x14ac:dyDescent="0.45">
      <c r="A34" s="2" t="s">
        <v>460</v>
      </c>
      <c r="B34" s="2">
        <v>11338</v>
      </c>
      <c r="C34" s="370">
        <v>195</v>
      </c>
      <c r="D34" s="124">
        <v>31</v>
      </c>
      <c r="E34" s="124" t="s">
        <v>460</v>
      </c>
      <c r="F34" s="393">
        <v>0.12438921689759155</v>
      </c>
      <c r="G34" s="393">
        <v>1.434003648562916</v>
      </c>
      <c r="H34" s="393">
        <v>0.71061091804985888</v>
      </c>
      <c r="I34" s="394">
        <v>3453785</v>
      </c>
      <c r="J34" s="394">
        <v>3752567.3484049998</v>
      </c>
      <c r="K34" s="393">
        <v>1.564186702486799E-2</v>
      </c>
      <c r="L34" s="393">
        <v>9.5676194869777104E-2</v>
      </c>
      <c r="M34" s="393">
        <v>6.3298940229189499E-2</v>
      </c>
      <c r="N34" s="262">
        <v>25446986.672543999</v>
      </c>
      <c r="O34" s="257">
        <f t="shared" si="0"/>
        <v>1.7980622649189739E-3</v>
      </c>
      <c r="P34" s="257">
        <f t="shared" si="3"/>
        <v>2.0728708746192235E-2</v>
      </c>
      <c r="Q34" s="257">
        <f t="shared" si="4"/>
        <v>1.0271972994546765E-2</v>
      </c>
      <c r="R34" s="257">
        <f t="shared" si="5"/>
        <v>2.2610521676851326E-4</v>
      </c>
      <c r="S34" s="257">
        <f t="shared" si="6"/>
        <v>1.3830118071087513E-3</v>
      </c>
      <c r="T34" s="257">
        <f t="shared" si="7"/>
        <v>9.1499439158918721E-4</v>
      </c>
    </row>
    <row r="35" spans="1:20" x14ac:dyDescent="0.45">
      <c r="A35" s="2" t="s">
        <v>494</v>
      </c>
      <c r="B35" s="2">
        <v>11626</v>
      </c>
      <c r="C35" s="370">
        <v>272</v>
      </c>
      <c r="D35" s="176">
        <v>32</v>
      </c>
      <c r="E35" s="176" t="s">
        <v>494</v>
      </c>
      <c r="F35" s="395">
        <v>0.12024812858437495</v>
      </c>
      <c r="G35" s="395">
        <v>1.7621702543006117</v>
      </c>
      <c r="H35" s="395">
        <v>0.10731832356595979</v>
      </c>
      <c r="I35" s="396">
        <v>89373</v>
      </c>
      <c r="J35" s="396">
        <v>236768.343807</v>
      </c>
      <c r="K35" s="395">
        <v>1.5742513809650693E-2</v>
      </c>
      <c r="L35" s="395">
        <v>0.12141015992033545</v>
      </c>
      <c r="M35" s="395">
        <v>0</v>
      </c>
      <c r="N35" s="262">
        <v>3065166.46</v>
      </c>
      <c r="O35" s="257">
        <f t="shared" si="0"/>
        <v>2.0937172041571631E-4</v>
      </c>
      <c r="P35" s="257">
        <f t="shared" si="3"/>
        <v>3.0682275238024838E-3</v>
      </c>
      <c r="Q35" s="257">
        <f t="shared" si="4"/>
        <v>1.868588085457755E-4</v>
      </c>
      <c r="R35" s="257">
        <f t="shared" si="5"/>
        <v>2.741029934351116E-5</v>
      </c>
      <c r="S35" s="257">
        <f t="shared" si="6"/>
        <v>2.1139500762069191E-4</v>
      </c>
      <c r="T35" s="257">
        <f t="shared" si="7"/>
        <v>0</v>
      </c>
    </row>
    <row r="36" spans="1:20" x14ac:dyDescent="0.45">
      <c r="A36" s="2" t="s">
        <v>424</v>
      </c>
      <c r="B36" s="2">
        <v>10639</v>
      </c>
      <c r="C36" s="370">
        <v>11</v>
      </c>
      <c r="D36" s="124">
        <v>33</v>
      </c>
      <c r="E36" s="124" t="s">
        <v>424</v>
      </c>
      <c r="F36" s="393">
        <v>0.11441431198961942</v>
      </c>
      <c r="G36" s="393">
        <v>1.3939625213791145</v>
      </c>
      <c r="H36" s="393">
        <v>1.1348869756088151</v>
      </c>
      <c r="I36" s="394">
        <v>3536385</v>
      </c>
      <c r="J36" s="394">
        <v>3998761.5178089999</v>
      </c>
      <c r="K36" s="393">
        <v>6.4362928097348579E-3</v>
      </c>
      <c r="L36" s="393">
        <v>0.1244252743317238</v>
      </c>
      <c r="M36" s="393">
        <v>9.268570561368121E-2</v>
      </c>
      <c r="N36" s="262">
        <v>23612659.719898999</v>
      </c>
      <c r="O36" s="257">
        <f t="shared" si="0"/>
        <v>1.5346554736390785E-3</v>
      </c>
      <c r="P36" s="257">
        <f t="shared" si="3"/>
        <v>1.8697417974040512E-2</v>
      </c>
      <c r="Q36" s="257">
        <f t="shared" si="4"/>
        <v>1.5222400753830386E-2</v>
      </c>
      <c r="R36" s="257">
        <f t="shared" si="5"/>
        <v>8.6330912790871908E-5</v>
      </c>
      <c r="S36" s="257">
        <f t="shared" si="6"/>
        <v>1.6689339383481009E-3</v>
      </c>
      <c r="T36" s="257">
        <f t="shared" si="7"/>
        <v>1.2432065794447231E-3</v>
      </c>
    </row>
    <row r="37" spans="1:20" x14ac:dyDescent="0.45">
      <c r="A37" s="2" t="s">
        <v>464</v>
      </c>
      <c r="B37" s="2">
        <v>11367</v>
      </c>
      <c r="C37" s="370">
        <v>207</v>
      </c>
      <c r="D37" s="176">
        <v>34</v>
      </c>
      <c r="E37" s="176" t="s">
        <v>464</v>
      </c>
      <c r="F37" s="395">
        <v>0.11200480128351088</v>
      </c>
      <c r="G37" s="395">
        <v>2.0736140668460461</v>
      </c>
      <c r="H37" s="395">
        <v>0.43972018174136279</v>
      </c>
      <c r="I37" s="396">
        <v>173339</v>
      </c>
      <c r="J37" s="396">
        <v>140035.65911199999</v>
      </c>
      <c r="K37" s="395">
        <v>5.7726069840069883E-3</v>
      </c>
      <c r="L37" s="395">
        <v>0</v>
      </c>
      <c r="M37" s="395">
        <v>0</v>
      </c>
      <c r="N37" s="262">
        <v>5062000</v>
      </c>
      <c r="O37" s="257">
        <f t="shared" ref="O37:O68" si="8">$N37/$N$83*F37</f>
        <v>3.220656529308755E-4</v>
      </c>
      <c r="P37" s="257">
        <f t="shared" si="3"/>
        <v>5.9626003592020832E-3</v>
      </c>
      <c r="Q37" s="257">
        <f t="shared" si="4"/>
        <v>1.2643990776872534E-3</v>
      </c>
      <c r="R37" s="257">
        <f t="shared" si="5"/>
        <v>1.6598917333120112E-5</v>
      </c>
      <c r="S37" s="257">
        <f t="shared" si="6"/>
        <v>0</v>
      </c>
      <c r="T37" s="257">
        <f t="shared" si="7"/>
        <v>0</v>
      </c>
    </row>
    <row r="38" spans="1:20" x14ac:dyDescent="0.45">
      <c r="A38" s="2" t="s">
        <v>469</v>
      </c>
      <c r="B38" s="2">
        <v>11391</v>
      </c>
      <c r="C38" s="370">
        <v>215</v>
      </c>
      <c r="D38" s="124">
        <v>35</v>
      </c>
      <c r="E38" s="124" t="s">
        <v>469</v>
      </c>
      <c r="F38" s="393">
        <v>0.10546759418964968</v>
      </c>
      <c r="G38" s="393">
        <v>1.6166394326344391</v>
      </c>
      <c r="H38" s="393">
        <v>0.77934828392388922</v>
      </c>
      <c r="I38" s="394">
        <v>14173</v>
      </c>
      <c r="J38" s="394">
        <v>15818.552723999999</v>
      </c>
      <c r="K38" s="393">
        <v>1.4202001438186089E-3</v>
      </c>
      <c r="L38" s="393">
        <v>5.1467982279858465E-2</v>
      </c>
      <c r="M38" s="393">
        <v>2.2610122571183982E-2</v>
      </c>
      <c r="N38" s="262">
        <v>225390.19897100001</v>
      </c>
      <c r="O38" s="257">
        <f t="shared" si="8"/>
        <v>1.3503293184028303E-5</v>
      </c>
      <c r="P38" s="257">
        <f t="shared" si="3"/>
        <v>2.0698259403234155E-4</v>
      </c>
      <c r="Q38" s="257">
        <f t="shared" si="4"/>
        <v>9.9782008408857623E-5</v>
      </c>
      <c r="R38" s="257">
        <f t="shared" si="5"/>
        <v>1.8183195577114867E-7</v>
      </c>
      <c r="S38" s="257">
        <f t="shared" si="6"/>
        <v>6.5895809955197269E-6</v>
      </c>
      <c r="T38" s="257">
        <f t="shared" si="7"/>
        <v>2.8948333974178733E-6</v>
      </c>
    </row>
    <row r="39" spans="1:20" x14ac:dyDescent="0.45">
      <c r="A39" s="2" t="s">
        <v>426</v>
      </c>
      <c r="B39" s="2">
        <v>10748</v>
      </c>
      <c r="C39" s="370">
        <v>6</v>
      </c>
      <c r="D39" s="176">
        <v>36</v>
      </c>
      <c r="E39" s="176" t="s">
        <v>426</v>
      </c>
      <c r="F39" s="395">
        <v>0.10035987471376277</v>
      </c>
      <c r="G39" s="395">
        <v>2.4116131747779614</v>
      </c>
      <c r="H39" s="395">
        <v>1.0830842619479863</v>
      </c>
      <c r="I39" s="396">
        <v>439659</v>
      </c>
      <c r="J39" s="396">
        <v>479804.511918</v>
      </c>
      <c r="K39" s="395">
        <v>1.3189111909161673E-3</v>
      </c>
      <c r="L39" s="395">
        <v>0.12216089150049156</v>
      </c>
      <c r="M39" s="395">
        <v>0.12314094673100524</v>
      </c>
      <c r="N39" s="262">
        <v>4228424.5876040002</v>
      </c>
      <c r="O39" s="257">
        <f t="shared" si="8"/>
        <v>2.4105954403192954E-4</v>
      </c>
      <c r="P39" s="257">
        <f t="shared" si="3"/>
        <v>5.7925777005144808E-3</v>
      </c>
      <c r="Q39" s="257">
        <f t="shared" si="4"/>
        <v>2.6015157858456E-3</v>
      </c>
      <c r="R39" s="257">
        <f t="shared" si="5"/>
        <v>3.1679606138175115E-6</v>
      </c>
      <c r="S39" s="257">
        <f t="shared" si="6"/>
        <v>2.93424527358484E-4</v>
      </c>
      <c r="T39" s="257">
        <f t="shared" si="7"/>
        <v>2.9577857241551057E-4</v>
      </c>
    </row>
    <row r="40" spans="1:20" x14ac:dyDescent="0.45">
      <c r="A40" s="2" t="s">
        <v>492</v>
      </c>
      <c r="B40" s="2">
        <v>11588</v>
      </c>
      <c r="C40" s="370">
        <v>253</v>
      </c>
      <c r="D40" s="124">
        <v>37</v>
      </c>
      <c r="E40" s="124" t="s">
        <v>492</v>
      </c>
      <c r="F40" s="393">
        <v>9.8266375853922089E-2</v>
      </c>
      <c r="G40" s="393">
        <v>3.7587426024612918</v>
      </c>
      <c r="H40" s="393">
        <v>0</v>
      </c>
      <c r="I40" s="394">
        <v>203149</v>
      </c>
      <c r="J40" s="394">
        <v>273991.21716499998</v>
      </c>
      <c r="K40" s="393">
        <v>1.4988490762329292E-2</v>
      </c>
      <c r="L40" s="393">
        <v>9.910346322247951E-2</v>
      </c>
      <c r="M40" s="393">
        <v>0</v>
      </c>
      <c r="N40" s="262">
        <v>4183186.3897159998</v>
      </c>
      <c r="O40" s="257">
        <f t="shared" si="8"/>
        <v>2.3350586096726879E-4</v>
      </c>
      <c r="P40" s="257">
        <f t="shared" si="3"/>
        <v>8.9317268487321081E-3</v>
      </c>
      <c r="Q40" s="257">
        <f t="shared" si="4"/>
        <v>0</v>
      </c>
      <c r="R40" s="257">
        <f t="shared" si="5"/>
        <v>3.5616459950252302E-5</v>
      </c>
      <c r="S40" s="257">
        <f t="shared" si="6"/>
        <v>2.354949931093801E-4</v>
      </c>
      <c r="T40" s="257">
        <f t="shared" si="7"/>
        <v>0</v>
      </c>
    </row>
    <row r="41" spans="1:20" x14ac:dyDescent="0.45">
      <c r="A41" s="2" t="s">
        <v>428</v>
      </c>
      <c r="B41" s="2">
        <v>10765</v>
      </c>
      <c r="C41" s="370">
        <v>5</v>
      </c>
      <c r="D41" s="176">
        <v>38</v>
      </c>
      <c r="E41" s="176" t="s">
        <v>428</v>
      </c>
      <c r="F41" s="395">
        <v>9.6819796113843171E-2</v>
      </c>
      <c r="G41" s="395">
        <v>1.1964271454540618</v>
      </c>
      <c r="H41" s="395">
        <v>1.0309966356224312</v>
      </c>
      <c r="I41" s="396">
        <v>14587758</v>
      </c>
      <c r="J41" s="396">
        <v>16479253.947239</v>
      </c>
      <c r="K41" s="395">
        <v>9.4120863177449225E-3</v>
      </c>
      <c r="L41" s="395">
        <v>7.6524501454893923E-2</v>
      </c>
      <c r="M41" s="395">
        <v>8.166826414952158E-2</v>
      </c>
      <c r="N41" s="262">
        <v>98753150.530294001</v>
      </c>
      <c r="O41" s="257">
        <f t="shared" si="8"/>
        <v>5.4312620128219771E-3</v>
      </c>
      <c r="P41" s="257">
        <f t="shared" si="3"/>
        <v>6.7115502893365306E-2</v>
      </c>
      <c r="Q41" s="257">
        <f t="shared" si="4"/>
        <v>5.7835412665186832E-2</v>
      </c>
      <c r="R41" s="257">
        <f t="shared" si="5"/>
        <v>5.2798610336735128E-4</v>
      </c>
      <c r="S41" s="257">
        <f t="shared" si="6"/>
        <v>4.2927648526898728E-3</v>
      </c>
      <c r="T41" s="257">
        <f t="shared" si="7"/>
        <v>4.581312484968016E-3</v>
      </c>
    </row>
    <row r="42" spans="1:20" x14ac:dyDescent="0.45">
      <c r="A42" s="2" t="s">
        <v>429</v>
      </c>
      <c r="B42" s="2">
        <v>10778</v>
      </c>
      <c r="C42" s="370">
        <v>2</v>
      </c>
      <c r="D42" s="124">
        <v>39</v>
      </c>
      <c r="E42" s="124" t="s">
        <v>429</v>
      </c>
      <c r="F42" s="393">
        <v>9.0170828810173673E-2</v>
      </c>
      <c r="G42" s="393">
        <v>0.71233607403943311</v>
      </c>
      <c r="H42" s="393">
        <v>1.1678793972913979</v>
      </c>
      <c r="I42" s="394">
        <v>304815</v>
      </c>
      <c r="J42" s="394">
        <v>326616.32202600001</v>
      </c>
      <c r="K42" s="393">
        <v>3.6466634369533416E-6</v>
      </c>
      <c r="L42" s="393">
        <v>2.5810889288330984E-2</v>
      </c>
      <c r="M42" s="393">
        <v>0.16372824207727021</v>
      </c>
      <c r="N42" s="262">
        <v>1590316.0523600001</v>
      </c>
      <c r="O42" s="257">
        <f t="shared" si="8"/>
        <v>8.1458261107138411E-5</v>
      </c>
      <c r="P42" s="257">
        <f t="shared" ref="P42:P73" si="9">$N42/$N$83*G42</f>
        <v>6.4350809104009451E-4</v>
      </c>
      <c r="Q42" s="257">
        <f t="shared" ref="Q42:Q73" si="10">$N42/$N$83*H42</f>
        <v>1.0550354936459953E-3</v>
      </c>
      <c r="R42" s="257">
        <f t="shared" ref="R42:R73" si="11">$N42/$N$83*K42</f>
        <v>3.2943122109096643E-9</v>
      </c>
      <c r="S42" s="257">
        <f t="shared" ref="S42:S73" si="12">$N42/$N$83*L42</f>
        <v>2.331696610532971E-5</v>
      </c>
      <c r="T42" s="257">
        <f t="shared" ref="T42:T73" si="13">$N42/$N$83*M42</f>
        <v>1.4790834319400501E-4</v>
      </c>
    </row>
    <row r="43" spans="1:20" x14ac:dyDescent="0.45">
      <c r="A43" s="2" t="s">
        <v>420</v>
      </c>
      <c r="B43" s="2">
        <v>11405</v>
      </c>
      <c r="C43" s="370">
        <v>218</v>
      </c>
      <c r="D43" s="176">
        <v>40</v>
      </c>
      <c r="E43" s="176" t="s">
        <v>420</v>
      </c>
      <c r="F43" s="395">
        <v>8.315460406013167E-2</v>
      </c>
      <c r="G43" s="395">
        <v>1.9025711428791074</v>
      </c>
      <c r="H43" s="395">
        <v>1.4813515000924475</v>
      </c>
      <c r="I43" s="396">
        <v>1086526</v>
      </c>
      <c r="J43" s="396">
        <v>1078223.142309</v>
      </c>
      <c r="K43" s="395">
        <v>1.4122428565338447E-2</v>
      </c>
      <c r="L43" s="395">
        <v>0.15642342232902831</v>
      </c>
      <c r="M43" s="395">
        <v>0.14933328597590473</v>
      </c>
      <c r="N43" s="262">
        <v>19294227.757445998</v>
      </c>
      <c r="O43" s="257">
        <f t="shared" si="8"/>
        <v>9.1137965943282413E-4</v>
      </c>
      <c r="P43" s="257">
        <f t="shared" si="9"/>
        <v>2.0852298677172421E-2</v>
      </c>
      <c r="Q43" s="257">
        <f t="shared" si="10"/>
        <v>1.6235705057031813E-2</v>
      </c>
      <c r="R43" s="257">
        <f t="shared" si="11"/>
        <v>1.5478270002867428E-4</v>
      </c>
      <c r="S43" s="257">
        <f t="shared" si="12"/>
        <v>1.7144104885215528E-3</v>
      </c>
      <c r="T43" s="257">
        <f t="shared" si="13"/>
        <v>1.6367021508067905E-3</v>
      </c>
    </row>
    <row r="44" spans="1:20" x14ac:dyDescent="0.45">
      <c r="A44" s="2" t="s">
        <v>434</v>
      </c>
      <c r="B44" s="2">
        <v>10895</v>
      </c>
      <c r="C44" s="370">
        <v>102</v>
      </c>
      <c r="D44" s="124">
        <v>41</v>
      </c>
      <c r="E44" s="124" t="s">
        <v>434</v>
      </c>
      <c r="F44" s="393">
        <v>8.1995245865430527E-2</v>
      </c>
      <c r="G44" s="393">
        <v>0.80475453012100062</v>
      </c>
      <c r="H44" s="393">
        <v>1.0680639935567495</v>
      </c>
      <c r="I44" s="394">
        <v>26396</v>
      </c>
      <c r="J44" s="394">
        <v>39908.047179000001</v>
      </c>
      <c r="K44" s="393">
        <v>9.373513229717122E-4</v>
      </c>
      <c r="L44" s="393">
        <v>1.2536073042517366E-3</v>
      </c>
      <c r="M44" s="393">
        <v>8.7232146785661546E-3</v>
      </c>
      <c r="N44" s="262">
        <v>607661</v>
      </c>
      <c r="O44" s="257">
        <f t="shared" si="8"/>
        <v>2.8303208273508462E-5</v>
      </c>
      <c r="P44" s="257">
        <f t="shared" si="9"/>
        <v>2.777860452110314E-4</v>
      </c>
      <c r="Q44" s="257">
        <f t="shared" si="10"/>
        <v>3.686754925850744E-4</v>
      </c>
      <c r="R44" s="257">
        <f t="shared" si="11"/>
        <v>3.2355595058593789E-7</v>
      </c>
      <c r="S44" s="257">
        <f t="shared" si="12"/>
        <v>4.3272153465652754E-7</v>
      </c>
      <c r="T44" s="257">
        <f t="shared" si="13"/>
        <v>3.0110887436960025E-6</v>
      </c>
    </row>
    <row r="45" spans="1:20" x14ac:dyDescent="0.45">
      <c r="A45" s="2" t="s">
        <v>490</v>
      </c>
      <c r="B45" s="2">
        <v>11562</v>
      </c>
      <c r="C45" s="370">
        <v>261</v>
      </c>
      <c r="D45" s="176">
        <v>42</v>
      </c>
      <c r="E45" s="176" t="s">
        <v>490</v>
      </c>
      <c r="F45" s="395">
        <v>7.8753070420578691E-2</v>
      </c>
      <c r="G45" s="395">
        <v>2.4184289629215701</v>
      </c>
      <c r="H45" s="395">
        <v>2.1702538125161812</v>
      </c>
      <c r="I45" s="396">
        <v>73439</v>
      </c>
      <c r="J45" s="396">
        <v>93616.339563999994</v>
      </c>
      <c r="K45" s="395">
        <v>1.5665358067434151E-3</v>
      </c>
      <c r="L45" s="395">
        <v>0.26065944035429772</v>
      </c>
      <c r="M45" s="395">
        <v>0.37474799859952629</v>
      </c>
      <c r="N45" s="262">
        <v>1213427.4099999999</v>
      </c>
      <c r="O45" s="257">
        <f t="shared" si="8"/>
        <v>5.428338565149643E-5</v>
      </c>
      <c r="P45" s="257">
        <f t="shared" si="9"/>
        <v>1.6669891264419283E-3</v>
      </c>
      <c r="Q45" s="257">
        <f t="shared" si="10"/>
        <v>1.4959254799500757E-3</v>
      </c>
      <c r="R45" s="257">
        <f t="shared" si="11"/>
        <v>1.0797911355099394E-6</v>
      </c>
      <c r="S45" s="257">
        <f t="shared" si="12"/>
        <v>1.7966889225893881E-4</v>
      </c>
      <c r="T45" s="257">
        <f t="shared" si="13"/>
        <v>2.5830853351450889E-4</v>
      </c>
    </row>
    <row r="46" spans="1:20" x14ac:dyDescent="0.45">
      <c r="A46" s="2" t="s">
        <v>466</v>
      </c>
      <c r="B46" s="2">
        <v>11385</v>
      </c>
      <c r="C46" s="370">
        <v>210</v>
      </c>
      <c r="D46" s="124">
        <v>43</v>
      </c>
      <c r="E46" s="124" t="s">
        <v>466</v>
      </c>
      <c r="F46" s="393">
        <v>7.3827868947001565E-2</v>
      </c>
      <c r="G46" s="393">
        <v>1.7502608723131774</v>
      </c>
      <c r="H46" s="393">
        <v>1.3912736229495708</v>
      </c>
      <c r="I46" s="394">
        <v>3719073</v>
      </c>
      <c r="J46" s="394">
        <v>4561036.6982570002</v>
      </c>
      <c r="K46" s="393">
        <v>1.3038662749635888E-2</v>
      </c>
      <c r="L46" s="393">
        <v>0.23905863664468927</v>
      </c>
      <c r="M46" s="393">
        <v>0.12533519357199296</v>
      </c>
      <c r="N46" s="262">
        <v>45690595.851746</v>
      </c>
      <c r="O46" s="257">
        <f t="shared" si="8"/>
        <v>1.9161644788458216E-3</v>
      </c>
      <c r="P46" s="257">
        <f t="shared" si="9"/>
        <v>4.5427123389512693E-2</v>
      </c>
      <c r="Q46" s="257">
        <f t="shared" si="10"/>
        <v>3.6109793424551707E-2</v>
      </c>
      <c r="R46" s="257">
        <f t="shared" si="11"/>
        <v>3.3841180530942553E-4</v>
      </c>
      <c r="S46" s="257">
        <f t="shared" si="12"/>
        <v>6.2046443224400812E-3</v>
      </c>
      <c r="T46" s="257">
        <f t="shared" si="13"/>
        <v>3.2530106760134516E-3</v>
      </c>
    </row>
    <row r="47" spans="1:20" x14ac:dyDescent="0.45">
      <c r="A47" s="2" t="s">
        <v>410</v>
      </c>
      <c r="B47" s="2">
        <v>11495</v>
      </c>
      <c r="C47" s="370">
        <v>248</v>
      </c>
      <c r="D47" s="176">
        <v>44</v>
      </c>
      <c r="E47" s="176" t="s">
        <v>410</v>
      </c>
      <c r="F47" s="395">
        <v>7.3401962942066093E-2</v>
      </c>
      <c r="G47" s="395">
        <v>1.4396446099561593</v>
      </c>
      <c r="H47" s="395">
        <v>1.189660894426142</v>
      </c>
      <c r="I47" s="396">
        <v>1374607</v>
      </c>
      <c r="J47" s="396">
        <v>1686411.397474</v>
      </c>
      <c r="K47" s="395">
        <v>2.7587492085080724E-3</v>
      </c>
      <c r="L47" s="395">
        <v>5.8766115266731915E-2</v>
      </c>
      <c r="M47" s="395">
        <v>5.7935588134664893E-2</v>
      </c>
      <c r="N47" s="262">
        <v>24599000.250438999</v>
      </c>
      <c r="O47" s="257">
        <f t="shared" si="8"/>
        <v>1.0256773421936593E-3</v>
      </c>
      <c r="P47" s="257">
        <f t="shared" si="9"/>
        <v>2.0116776146827355E-2</v>
      </c>
      <c r="Q47" s="257">
        <f t="shared" si="10"/>
        <v>1.6623645681925557E-2</v>
      </c>
      <c r="R47" s="257">
        <f t="shared" si="11"/>
        <v>3.8549194633864581E-5</v>
      </c>
      <c r="S47" s="257">
        <f t="shared" si="12"/>
        <v>8.2116431907142693E-4</v>
      </c>
      <c r="T47" s="257">
        <f t="shared" si="13"/>
        <v>8.0955900461804418E-4</v>
      </c>
    </row>
    <row r="48" spans="1:20" x14ac:dyDescent="0.45">
      <c r="A48" s="2" t="s">
        <v>491</v>
      </c>
      <c r="B48" s="2">
        <v>11569</v>
      </c>
      <c r="C48" s="370">
        <v>263</v>
      </c>
      <c r="D48" s="124">
        <v>45</v>
      </c>
      <c r="E48" s="124" t="s">
        <v>491</v>
      </c>
      <c r="F48" s="393">
        <v>7.2727340433875631E-2</v>
      </c>
      <c r="G48" s="393">
        <v>2.9737172539281462</v>
      </c>
      <c r="H48" s="393">
        <v>0</v>
      </c>
      <c r="I48" s="394">
        <v>240727</v>
      </c>
      <c r="J48" s="394">
        <v>267654.395059</v>
      </c>
      <c r="K48" s="393">
        <v>1.6571627896535688E-2</v>
      </c>
      <c r="L48" s="393">
        <v>0.3168046124429823</v>
      </c>
      <c r="M48" s="393">
        <v>0</v>
      </c>
      <c r="N48" s="262">
        <v>4237706.6014080001</v>
      </c>
      <c r="O48" s="257">
        <f t="shared" si="8"/>
        <v>1.7507100379329728E-4</v>
      </c>
      <c r="P48" s="257">
        <f t="shared" si="9"/>
        <v>7.1584037246074329E-3</v>
      </c>
      <c r="Q48" s="257">
        <f t="shared" si="10"/>
        <v>0</v>
      </c>
      <c r="R48" s="257">
        <f t="shared" si="11"/>
        <v>3.9891621404378435E-5</v>
      </c>
      <c r="S48" s="257">
        <f t="shared" si="12"/>
        <v>7.6261968574482906E-4</v>
      </c>
      <c r="T48" s="257">
        <f t="shared" si="13"/>
        <v>0</v>
      </c>
    </row>
    <row r="49" spans="1:20" x14ac:dyDescent="0.45">
      <c r="A49" s="2" t="s">
        <v>441</v>
      </c>
      <c r="B49" s="2">
        <v>11014</v>
      </c>
      <c r="C49" s="370">
        <v>114</v>
      </c>
      <c r="D49" s="176">
        <v>46</v>
      </c>
      <c r="E49" s="176" t="s">
        <v>441</v>
      </c>
      <c r="F49" s="395">
        <v>7.1420386014811849E-2</v>
      </c>
      <c r="G49" s="395">
        <v>0.16904787591448986</v>
      </c>
      <c r="H49" s="395">
        <v>0.76833200828229209</v>
      </c>
      <c r="I49" s="396">
        <v>224266</v>
      </c>
      <c r="J49" s="396">
        <v>227046.64185799999</v>
      </c>
      <c r="K49" s="395">
        <v>0</v>
      </c>
      <c r="L49" s="395">
        <v>0</v>
      </c>
      <c r="M49" s="395">
        <v>4.0071221603206704E-2</v>
      </c>
      <c r="N49" s="262">
        <v>4038184</v>
      </c>
      <c r="O49" s="257">
        <f t="shared" si="8"/>
        <v>1.6383018723970219E-4</v>
      </c>
      <c r="P49" s="257">
        <f t="shared" si="9"/>
        <v>3.8777646984155379E-4</v>
      </c>
      <c r="Q49" s="257">
        <f t="shared" si="10"/>
        <v>1.7624656460557208E-3</v>
      </c>
      <c r="R49" s="257">
        <f t="shared" si="11"/>
        <v>0</v>
      </c>
      <c r="S49" s="257">
        <f t="shared" si="12"/>
        <v>0</v>
      </c>
      <c r="T49" s="257">
        <f t="shared" si="13"/>
        <v>9.1918793841515591E-5</v>
      </c>
    </row>
    <row r="50" spans="1:20" x14ac:dyDescent="0.45">
      <c r="A50" s="2" t="s">
        <v>409</v>
      </c>
      <c r="B50" s="2">
        <v>10919</v>
      </c>
      <c r="C50" s="370">
        <v>104</v>
      </c>
      <c r="D50" s="124">
        <v>47</v>
      </c>
      <c r="E50" s="124" t="s">
        <v>409</v>
      </c>
      <c r="F50" s="393">
        <v>6.9857917827403457E-2</v>
      </c>
      <c r="G50" s="393">
        <v>1.2379213482210905</v>
      </c>
      <c r="H50" s="393">
        <v>1.2757209558660514</v>
      </c>
      <c r="I50" s="394">
        <v>43887169</v>
      </c>
      <c r="J50" s="394">
        <v>43997346.058872998</v>
      </c>
      <c r="K50" s="393">
        <v>1.7665197061728158E-2</v>
      </c>
      <c r="L50" s="393">
        <v>0.12876667452211613</v>
      </c>
      <c r="M50" s="393">
        <v>0.11572642408592777</v>
      </c>
      <c r="N50" s="262">
        <v>292099468.87623698</v>
      </c>
      <c r="O50" s="257">
        <f t="shared" si="8"/>
        <v>1.1591297034308137E-2</v>
      </c>
      <c r="P50" s="257">
        <f t="shared" si="9"/>
        <v>0.20540426194485101</v>
      </c>
      <c r="Q50" s="257">
        <f t="shared" si="10"/>
        <v>0.21167622786681803</v>
      </c>
      <c r="R50" s="257">
        <f t="shared" si="11"/>
        <v>2.9311286777539101E-3</v>
      </c>
      <c r="S50" s="257">
        <f t="shared" si="12"/>
        <v>2.1365835383092797E-2</v>
      </c>
      <c r="T50" s="257">
        <f t="shared" si="13"/>
        <v>1.9202109052441529E-2</v>
      </c>
    </row>
    <row r="51" spans="1:20" x14ac:dyDescent="0.45">
      <c r="A51" s="2" t="s">
        <v>481</v>
      </c>
      <c r="B51" s="2">
        <v>11460</v>
      </c>
      <c r="C51" s="370">
        <v>243</v>
      </c>
      <c r="D51" s="176">
        <v>48</v>
      </c>
      <c r="E51" s="176" t="s">
        <v>481</v>
      </c>
      <c r="F51" s="395">
        <v>6.9476169783460689E-2</v>
      </c>
      <c r="G51" s="395">
        <v>0.90685013423152228</v>
      </c>
      <c r="H51" s="395">
        <v>9.2735228720432411E-2</v>
      </c>
      <c r="I51" s="396">
        <v>669120</v>
      </c>
      <c r="J51" s="396">
        <v>1680237.529721</v>
      </c>
      <c r="K51" s="395">
        <v>8.5856627839358997E-3</v>
      </c>
      <c r="L51" s="395">
        <v>0.12715270817232455</v>
      </c>
      <c r="M51" s="395">
        <v>0</v>
      </c>
      <c r="N51" s="262">
        <v>15828994.85</v>
      </c>
      <c r="O51" s="257">
        <f t="shared" si="8"/>
        <v>6.2470479056851063E-4</v>
      </c>
      <c r="P51" s="257">
        <f t="shared" si="9"/>
        <v>8.1540710282073086E-3</v>
      </c>
      <c r="Q51" s="257">
        <f t="shared" si="10"/>
        <v>8.3384190315442276E-4</v>
      </c>
      <c r="R51" s="257">
        <f t="shared" si="11"/>
        <v>7.7199199208119758E-5</v>
      </c>
      <c r="S51" s="257">
        <f t="shared" si="12"/>
        <v>1.1433115293572292E-3</v>
      </c>
      <c r="T51" s="257">
        <f t="shared" si="13"/>
        <v>0</v>
      </c>
    </row>
    <row r="52" spans="1:20" x14ac:dyDescent="0.45">
      <c r="A52" s="2" t="s">
        <v>455</v>
      </c>
      <c r="B52" s="2">
        <v>11277</v>
      </c>
      <c r="C52" s="370">
        <v>172</v>
      </c>
      <c r="D52" s="124">
        <v>49</v>
      </c>
      <c r="E52" s="124" t="s">
        <v>455</v>
      </c>
      <c r="F52" s="393">
        <v>6.9139683909748798E-2</v>
      </c>
      <c r="G52" s="393">
        <v>15.98388297963646</v>
      </c>
      <c r="H52" s="393">
        <v>14.535237384837068</v>
      </c>
      <c r="I52" s="394">
        <v>975697</v>
      </c>
      <c r="J52" s="394">
        <v>1444924.6569970001</v>
      </c>
      <c r="K52" s="393">
        <v>2.6902713161310325E-3</v>
      </c>
      <c r="L52" s="393">
        <v>1.7439266538432932</v>
      </c>
      <c r="M52" s="393">
        <v>1.5548068558697001</v>
      </c>
      <c r="N52" s="262">
        <v>23577158.616829999</v>
      </c>
      <c r="O52" s="257">
        <f t="shared" si="8"/>
        <v>9.2598613879313937E-4</v>
      </c>
      <c r="P52" s="257">
        <f t="shared" si="9"/>
        <v>0.21407176380145415</v>
      </c>
      <c r="Q52" s="257">
        <f t="shared" si="10"/>
        <v>0.19467008787596099</v>
      </c>
      <c r="R52" s="257">
        <f t="shared" si="11"/>
        <v>3.6030739619549456E-5</v>
      </c>
      <c r="S52" s="257">
        <f t="shared" si="12"/>
        <v>2.3356368111817391E-2</v>
      </c>
      <c r="T52" s="257">
        <f t="shared" si="13"/>
        <v>2.0823491164860253E-2</v>
      </c>
    </row>
    <row r="53" spans="1:20" x14ac:dyDescent="0.45">
      <c r="A53" s="2" t="s">
        <v>447</v>
      </c>
      <c r="B53" s="2">
        <v>11145</v>
      </c>
      <c r="C53" s="370">
        <v>132</v>
      </c>
      <c r="D53" s="176">
        <v>50</v>
      </c>
      <c r="E53" s="176" t="s">
        <v>447</v>
      </c>
      <c r="F53" s="395">
        <v>6.8673764401079473E-2</v>
      </c>
      <c r="G53" s="395">
        <v>1.5863103478507059</v>
      </c>
      <c r="H53" s="395">
        <v>1.0582248577365481</v>
      </c>
      <c r="I53" s="396">
        <v>4719232</v>
      </c>
      <c r="J53" s="396">
        <v>5929107.5282800002</v>
      </c>
      <c r="K53" s="395">
        <v>1.2173048407124147E-2</v>
      </c>
      <c r="L53" s="395">
        <v>9.0804248936210655E-2</v>
      </c>
      <c r="M53" s="395">
        <v>0.10807733937169753</v>
      </c>
      <c r="N53" s="262">
        <v>69117226.130919993</v>
      </c>
      <c r="O53" s="257">
        <f t="shared" si="8"/>
        <v>2.6962663106699009E-3</v>
      </c>
      <c r="P53" s="257">
        <f t="shared" si="9"/>
        <v>6.2281646950311624E-2</v>
      </c>
      <c r="Q53" s="257">
        <f t="shared" si="10"/>
        <v>4.1547977716271126E-2</v>
      </c>
      <c r="R53" s="257">
        <f t="shared" si="11"/>
        <v>4.7793768995378996E-4</v>
      </c>
      <c r="S53" s="257">
        <f t="shared" si="12"/>
        <v>3.5651524189423858E-3</v>
      </c>
      <c r="T53" s="257">
        <f t="shared" si="13"/>
        <v>4.2433277341960476E-3</v>
      </c>
    </row>
    <row r="54" spans="1:20" x14ac:dyDescent="0.45">
      <c r="A54" s="2" t="s">
        <v>438</v>
      </c>
      <c r="B54" s="2">
        <v>10911</v>
      </c>
      <c r="C54" s="370">
        <v>107</v>
      </c>
      <c r="D54" s="124">
        <v>51</v>
      </c>
      <c r="E54" s="124" t="s">
        <v>438</v>
      </c>
      <c r="F54" s="393">
        <v>6.6804522884044773E-2</v>
      </c>
      <c r="G54" s="393">
        <v>1.3743235160542293</v>
      </c>
      <c r="H54" s="393">
        <v>0.90137118689640883</v>
      </c>
      <c r="I54" s="394">
        <v>8961762</v>
      </c>
      <c r="J54" s="394">
        <v>8856729.5148070008</v>
      </c>
      <c r="K54" s="393">
        <v>9.329084748769317E-3</v>
      </c>
      <c r="L54" s="393">
        <v>6.6654183928169922E-2</v>
      </c>
      <c r="M54" s="393">
        <v>6.3593500896162128E-2</v>
      </c>
      <c r="N54" s="262">
        <v>70102115.164876997</v>
      </c>
      <c r="O54" s="257">
        <f t="shared" si="8"/>
        <v>2.6602510259101787E-3</v>
      </c>
      <c r="P54" s="257">
        <f t="shared" si="9"/>
        <v>5.4727515229196215E-2</v>
      </c>
      <c r="Q54" s="257">
        <f t="shared" si="10"/>
        <v>3.5893881449151732E-2</v>
      </c>
      <c r="R54" s="257">
        <f t="shared" si="11"/>
        <v>3.7149741068869907E-4</v>
      </c>
      <c r="S54" s="257">
        <f t="shared" si="12"/>
        <v>2.6542643150658466E-3</v>
      </c>
      <c r="T54" s="257">
        <f t="shared" si="13"/>
        <v>2.5323835677096037E-3</v>
      </c>
    </row>
    <row r="55" spans="1:20" x14ac:dyDescent="0.45">
      <c r="A55" s="2" t="s">
        <v>457</v>
      </c>
      <c r="B55" s="2">
        <v>11302</v>
      </c>
      <c r="C55" s="370">
        <v>178</v>
      </c>
      <c r="D55" s="176">
        <v>52</v>
      </c>
      <c r="E55" s="176" t="s">
        <v>457</v>
      </c>
      <c r="F55" s="395">
        <v>6.5542751607092928E-2</v>
      </c>
      <c r="G55" s="395">
        <v>3.1267405217573927</v>
      </c>
      <c r="H55" s="395">
        <v>1.8649026165017804</v>
      </c>
      <c r="I55" s="396">
        <v>603160</v>
      </c>
      <c r="J55" s="396">
        <v>661056.58128599997</v>
      </c>
      <c r="K55" s="395">
        <v>3.986687759656527E-3</v>
      </c>
      <c r="L55" s="395">
        <v>0.14032219513906438</v>
      </c>
      <c r="M55" s="395">
        <v>0.12990070945450666</v>
      </c>
      <c r="N55" s="262">
        <v>6928497.7326440001</v>
      </c>
      <c r="O55" s="257">
        <f t="shared" si="8"/>
        <v>2.579582249658157E-4</v>
      </c>
      <c r="P55" s="257">
        <f t="shared" si="9"/>
        <v>1.2305989833266931E-2</v>
      </c>
      <c r="Q55" s="257">
        <f t="shared" si="10"/>
        <v>7.3397432498827873E-3</v>
      </c>
      <c r="R55" s="257">
        <f t="shared" si="11"/>
        <v>1.5690505399267528E-5</v>
      </c>
      <c r="S55" s="257">
        <f t="shared" si="12"/>
        <v>5.5226952628370659E-4</v>
      </c>
      <c r="T55" s="257">
        <f t="shared" si="13"/>
        <v>5.1125342789328984E-4</v>
      </c>
    </row>
    <row r="56" spans="1:20" x14ac:dyDescent="0.45">
      <c r="A56" s="2" t="s">
        <v>445</v>
      </c>
      <c r="B56" s="2">
        <v>11098</v>
      </c>
      <c r="C56" s="370">
        <v>123</v>
      </c>
      <c r="D56" s="124">
        <v>53</v>
      </c>
      <c r="E56" s="124" t="s">
        <v>445</v>
      </c>
      <c r="F56" s="393">
        <v>6.3563503553702064E-2</v>
      </c>
      <c r="G56" s="393">
        <v>1.6753742577997972</v>
      </c>
      <c r="H56" s="393">
        <v>1.3849243011785441</v>
      </c>
      <c r="I56" s="394">
        <v>8392155</v>
      </c>
      <c r="J56" s="394">
        <v>9310316.7366959993</v>
      </c>
      <c r="K56" s="393">
        <v>1.1472118031837134E-2</v>
      </c>
      <c r="L56" s="393">
        <v>0.17522863894742566</v>
      </c>
      <c r="M56" s="393">
        <v>0.1391046938520237</v>
      </c>
      <c r="N56" s="262">
        <v>138341296.89620399</v>
      </c>
      <c r="O56" s="257">
        <f t="shared" si="8"/>
        <v>4.9951128065361741E-3</v>
      </c>
      <c r="P56" s="257">
        <f t="shared" si="9"/>
        <v>0.13165862394300631</v>
      </c>
      <c r="Q56" s="257">
        <f t="shared" si="10"/>
        <v>0.10883372888745052</v>
      </c>
      <c r="R56" s="257">
        <f t="shared" si="11"/>
        <v>9.0153186176262481E-4</v>
      </c>
      <c r="S56" s="257">
        <f t="shared" si="12"/>
        <v>1.3770273341504803E-2</v>
      </c>
      <c r="T56" s="257">
        <f t="shared" si="13"/>
        <v>1.0931487392328744E-2</v>
      </c>
    </row>
    <row r="57" spans="1:20" x14ac:dyDescent="0.45">
      <c r="A57" s="2" t="s">
        <v>461</v>
      </c>
      <c r="B57" s="2">
        <v>11343</v>
      </c>
      <c r="C57" s="370">
        <v>196</v>
      </c>
      <c r="D57" s="176">
        <v>54</v>
      </c>
      <c r="E57" s="176" t="s">
        <v>461</v>
      </c>
      <c r="F57" s="395">
        <v>6.1239554287090103E-2</v>
      </c>
      <c r="G57" s="395">
        <v>0.95928680050880855</v>
      </c>
      <c r="H57" s="395">
        <v>0.83557177683021244</v>
      </c>
      <c r="I57" s="396">
        <v>2045448</v>
      </c>
      <c r="J57" s="396">
        <v>2287545.8212489998</v>
      </c>
      <c r="K57" s="395">
        <v>6.1852779097186852E-3</v>
      </c>
      <c r="L57" s="395">
        <v>3.7125939441570416E-2</v>
      </c>
      <c r="M57" s="395">
        <v>5.5236806268611473E-2</v>
      </c>
      <c r="N57" s="262">
        <v>28712816.316353001</v>
      </c>
      <c r="O57" s="257">
        <f t="shared" si="8"/>
        <v>9.9883429299321008E-4</v>
      </c>
      <c r="P57" s="257">
        <f t="shared" si="9"/>
        <v>1.5646236559333119E-2</v>
      </c>
      <c r="Q57" s="257">
        <f t="shared" si="10"/>
        <v>1.362840985162472E-2</v>
      </c>
      <c r="R57" s="257">
        <f t="shared" si="11"/>
        <v>1.0088361615040005E-4</v>
      </c>
      <c r="S57" s="257">
        <f t="shared" si="12"/>
        <v>6.0553447694910978E-4</v>
      </c>
      <c r="T57" s="257">
        <f t="shared" si="13"/>
        <v>9.0092779052349089E-4</v>
      </c>
    </row>
    <row r="58" spans="1:20" x14ac:dyDescent="0.45">
      <c r="A58" s="2" t="s">
        <v>486</v>
      </c>
      <c r="B58" s="2">
        <v>11513</v>
      </c>
      <c r="C58" s="370">
        <v>254</v>
      </c>
      <c r="D58" s="124">
        <v>55</v>
      </c>
      <c r="E58" s="124" t="s">
        <v>486</v>
      </c>
      <c r="F58" s="393">
        <v>5.6939425206721225E-2</v>
      </c>
      <c r="G58" s="393">
        <v>4.1325421492212184</v>
      </c>
      <c r="H58" s="393">
        <v>0.5819976455054402</v>
      </c>
      <c r="I58" s="394">
        <v>1301656</v>
      </c>
      <c r="J58" s="394">
        <v>1407552.982998</v>
      </c>
      <c r="K58" s="393">
        <v>2.9018889397172988E-3</v>
      </c>
      <c r="L58" s="393">
        <v>0.14670480759021345</v>
      </c>
      <c r="M58" s="393">
        <v>7.1038618565297237E-2</v>
      </c>
      <c r="N58" s="262">
        <v>20346535.698125001</v>
      </c>
      <c r="O58" s="257">
        <f t="shared" si="8"/>
        <v>6.5809589860184889E-4</v>
      </c>
      <c r="P58" s="257">
        <f t="shared" si="9"/>
        <v>4.7763197983261806E-2</v>
      </c>
      <c r="Q58" s="257">
        <f t="shared" si="10"/>
        <v>6.7266267987870698E-3</v>
      </c>
      <c r="R58" s="257">
        <f t="shared" si="11"/>
        <v>3.3539523844729569E-5</v>
      </c>
      <c r="S58" s="257">
        <f t="shared" si="12"/>
        <v>1.6955884579055503E-3</v>
      </c>
      <c r="T58" s="257">
        <f t="shared" si="13"/>
        <v>8.2105190472918225E-4</v>
      </c>
    </row>
    <row r="59" spans="1:20" x14ac:dyDescent="0.45">
      <c r="A59" s="2" t="s">
        <v>479</v>
      </c>
      <c r="B59" s="2">
        <v>11449</v>
      </c>
      <c r="C59" s="370">
        <v>235</v>
      </c>
      <c r="D59" s="176">
        <v>56</v>
      </c>
      <c r="E59" s="176" t="s">
        <v>479</v>
      </c>
      <c r="F59" s="395">
        <v>5.5912340539288306E-2</v>
      </c>
      <c r="G59" s="395">
        <v>2.252647473883918</v>
      </c>
      <c r="H59" s="395">
        <v>1.7591581955309881</v>
      </c>
      <c r="I59" s="396">
        <v>108758</v>
      </c>
      <c r="J59" s="396">
        <v>119676.793502</v>
      </c>
      <c r="K59" s="395">
        <v>4.8388655966144474E-3</v>
      </c>
      <c r="L59" s="395">
        <v>0.13775944100949272</v>
      </c>
      <c r="M59" s="395">
        <v>0.11902080343940274</v>
      </c>
      <c r="N59" s="262">
        <v>1830399.3775200001</v>
      </c>
      <c r="O59" s="257">
        <f t="shared" si="8"/>
        <v>5.813519891152056E-5</v>
      </c>
      <c r="P59" s="257">
        <f t="shared" si="9"/>
        <v>2.3422040234526518E-3</v>
      </c>
      <c r="Q59" s="257">
        <f t="shared" si="10"/>
        <v>1.8290955203737805E-3</v>
      </c>
      <c r="R59" s="257">
        <f t="shared" si="11"/>
        <v>5.031240174387363E-6</v>
      </c>
      <c r="S59" s="257">
        <f t="shared" si="12"/>
        <v>1.4323622348449595E-4</v>
      </c>
      <c r="T59" s="257">
        <f t="shared" si="13"/>
        <v>1.2375261017192867E-4</v>
      </c>
    </row>
    <row r="60" spans="1:20" x14ac:dyDescent="0.45">
      <c r="A60" s="2" t="s">
        <v>487</v>
      </c>
      <c r="B60" s="2">
        <v>11521</v>
      </c>
      <c r="C60" s="370">
        <v>255</v>
      </c>
      <c r="D60" s="124">
        <v>57</v>
      </c>
      <c r="E60" s="124" t="s">
        <v>487</v>
      </c>
      <c r="F60" s="393">
        <v>5.5556617240037361E-2</v>
      </c>
      <c r="G60" s="393">
        <v>1.0401915596855393</v>
      </c>
      <c r="H60" s="393">
        <v>0.97456290918233413</v>
      </c>
      <c r="I60" s="394">
        <v>201754</v>
      </c>
      <c r="J60" s="394">
        <v>336251.09953499999</v>
      </c>
      <c r="K60" s="393">
        <v>1.7778133973755293E-2</v>
      </c>
      <c r="L60" s="393">
        <v>6.9679498010451812E-2</v>
      </c>
      <c r="M60" s="393">
        <v>7.6919680809216823E-2</v>
      </c>
      <c r="N60" s="262">
        <v>2998852.6348080002</v>
      </c>
      <c r="O60" s="257">
        <f t="shared" si="8"/>
        <v>9.4640396235093918E-5</v>
      </c>
      <c r="P60" s="257">
        <f t="shared" si="9"/>
        <v>1.7719606819058657E-3</v>
      </c>
      <c r="Q60" s="257">
        <f t="shared" si="10"/>
        <v>1.6601626316184962E-3</v>
      </c>
      <c r="R60" s="257">
        <f t="shared" si="11"/>
        <v>3.0284954829543797E-5</v>
      </c>
      <c r="S60" s="257">
        <f t="shared" si="12"/>
        <v>1.186986470518802E-4</v>
      </c>
      <c r="T60" s="257">
        <f t="shared" si="13"/>
        <v>1.3103225919261052E-4</v>
      </c>
    </row>
    <row r="61" spans="1:20" x14ac:dyDescent="0.45">
      <c r="A61" s="2" t="s">
        <v>498</v>
      </c>
      <c r="B61" s="2">
        <v>11673</v>
      </c>
      <c r="C61" s="370">
        <v>283</v>
      </c>
      <c r="D61" s="176">
        <v>58</v>
      </c>
      <c r="E61" s="176" t="s">
        <v>498</v>
      </c>
      <c r="F61" s="395">
        <v>5.3934839035492926E-2</v>
      </c>
      <c r="G61" s="395">
        <v>0</v>
      </c>
      <c r="H61" s="395">
        <v>0</v>
      </c>
      <c r="I61" s="396">
        <v>37185</v>
      </c>
      <c r="J61" s="396">
        <v>51776.211542999998</v>
      </c>
      <c r="K61" s="395">
        <v>3.7014529006269795E-2</v>
      </c>
      <c r="L61" s="395">
        <v>0</v>
      </c>
      <c r="M61" s="395">
        <v>0</v>
      </c>
      <c r="N61" s="262">
        <v>1018717.047407</v>
      </c>
      <c r="O61" s="257">
        <f t="shared" si="8"/>
        <v>3.1211065241041956E-5</v>
      </c>
      <c r="P61" s="257">
        <f t="shared" si="9"/>
        <v>0</v>
      </c>
      <c r="Q61" s="257">
        <f t="shared" si="10"/>
        <v>0</v>
      </c>
      <c r="R61" s="257">
        <f t="shared" si="11"/>
        <v>2.1419603735553598E-5</v>
      </c>
      <c r="S61" s="257">
        <f t="shared" si="12"/>
        <v>0</v>
      </c>
      <c r="T61" s="257">
        <f t="shared" si="13"/>
        <v>0</v>
      </c>
    </row>
    <row r="62" spans="1:20" x14ac:dyDescent="0.45">
      <c r="A62" s="2" t="s">
        <v>467</v>
      </c>
      <c r="B62" s="2">
        <v>11383</v>
      </c>
      <c r="C62" s="370">
        <v>214</v>
      </c>
      <c r="D62" s="124">
        <v>59</v>
      </c>
      <c r="E62" s="124" t="s">
        <v>467</v>
      </c>
      <c r="F62" s="393">
        <v>5.2881365463531733E-2</v>
      </c>
      <c r="G62" s="393">
        <v>1.1201313744458672</v>
      </c>
      <c r="H62" s="393">
        <v>1.0078473858766752</v>
      </c>
      <c r="I62" s="394">
        <v>4485090</v>
      </c>
      <c r="J62" s="394">
        <v>4942262.6439570002</v>
      </c>
      <c r="K62" s="393">
        <v>1.0070459726856703E-3</v>
      </c>
      <c r="L62" s="393">
        <v>0.10250078130212877</v>
      </c>
      <c r="M62" s="393">
        <v>0.1088021784119769</v>
      </c>
      <c r="N62" s="262">
        <v>40092777.263952002</v>
      </c>
      <c r="O62" s="257">
        <f t="shared" si="8"/>
        <v>1.204354757880036E-3</v>
      </c>
      <c r="P62" s="257">
        <f t="shared" si="9"/>
        <v>2.5510603564026953E-2</v>
      </c>
      <c r="Q62" s="257">
        <f t="shared" si="10"/>
        <v>2.2953374667199173E-2</v>
      </c>
      <c r="R62" s="257">
        <f t="shared" si="11"/>
        <v>2.2935122759723746E-5</v>
      </c>
      <c r="S62" s="257">
        <f t="shared" si="12"/>
        <v>2.3344197443761557E-3</v>
      </c>
      <c r="T62" s="257">
        <f t="shared" si="13"/>
        <v>2.4779318780741924E-3</v>
      </c>
    </row>
    <row r="63" spans="1:20" x14ac:dyDescent="0.45">
      <c r="A63" s="2" t="s">
        <v>431</v>
      </c>
      <c r="B63" s="2">
        <v>10837</v>
      </c>
      <c r="C63" s="370">
        <v>1</v>
      </c>
      <c r="D63" s="176">
        <v>60</v>
      </c>
      <c r="E63" s="176" t="s">
        <v>431</v>
      </c>
      <c r="F63" s="395">
        <v>5.2205358269883401E-2</v>
      </c>
      <c r="G63" s="395">
        <v>0.10315246038176376</v>
      </c>
      <c r="H63" s="395">
        <v>0.88139380335734208</v>
      </c>
      <c r="I63" s="396">
        <v>7277932</v>
      </c>
      <c r="J63" s="396">
        <v>7074338.9602370001</v>
      </c>
      <c r="K63" s="395">
        <v>2.0900331118914598E-2</v>
      </c>
      <c r="L63" s="395">
        <v>2.9778412916399069E-4</v>
      </c>
      <c r="M63" s="395">
        <v>0.15665298510359593</v>
      </c>
      <c r="N63" s="262">
        <v>70865009.454294994</v>
      </c>
      <c r="O63" s="257">
        <f t="shared" si="8"/>
        <v>2.1015153216815035E-3</v>
      </c>
      <c r="P63" s="257">
        <f t="shared" si="9"/>
        <v>4.1523798158948052E-3</v>
      </c>
      <c r="Q63" s="257">
        <f t="shared" si="10"/>
        <v>3.5480315499704845E-2</v>
      </c>
      <c r="R63" s="257">
        <f t="shared" si="11"/>
        <v>8.413382750397481E-4</v>
      </c>
      <c r="S63" s="257">
        <f t="shared" si="12"/>
        <v>1.1987235232762018E-5</v>
      </c>
      <c r="T63" s="257">
        <f t="shared" si="13"/>
        <v>6.306031780884595E-3</v>
      </c>
    </row>
    <row r="64" spans="1:20" x14ac:dyDescent="0.45">
      <c r="A64" s="2" t="s">
        <v>465</v>
      </c>
      <c r="B64" s="2">
        <v>11379</v>
      </c>
      <c r="C64" s="370">
        <v>208</v>
      </c>
      <c r="D64" s="124">
        <v>61</v>
      </c>
      <c r="E64" s="124" t="s">
        <v>465</v>
      </c>
      <c r="F64" s="393">
        <v>5.196316387326843E-2</v>
      </c>
      <c r="G64" s="393">
        <v>0.24621235901515079</v>
      </c>
      <c r="H64" s="393">
        <v>0.44223727393962725</v>
      </c>
      <c r="I64" s="394">
        <v>15683286</v>
      </c>
      <c r="J64" s="394">
        <v>17013043.006526001</v>
      </c>
      <c r="K64" s="393">
        <v>1.5505170269783868E-2</v>
      </c>
      <c r="L64" s="393">
        <v>0</v>
      </c>
      <c r="M64" s="393">
        <v>4.3979981587966517E-2</v>
      </c>
      <c r="N64" s="262">
        <v>40473948</v>
      </c>
      <c r="O64" s="257">
        <f t="shared" si="8"/>
        <v>1.1946942849313854E-3</v>
      </c>
      <c r="P64" s="257">
        <f t="shared" si="9"/>
        <v>5.6607118633550876E-3</v>
      </c>
      <c r="Q64" s="257">
        <f t="shared" si="10"/>
        <v>1.0167555329153137E-2</v>
      </c>
      <c r="R64" s="257">
        <f t="shared" si="11"/>
        <v>3.5648211016127407E-4</v>
      </c>
      <c r="S64" s="257">
        <f t="shared" si="12"/>
        <v>0</v>
      </c>
      <c r="T64" s="257">
        <f t="shared" si="13"/>
        <v>1.0111515300083723E-3</v>
      </c>
    </row>
    <row r="65" spans="1:20" x14ac:dyDescent="0.45">
      <c r="A65" s="2" t="s">
        <v>436</v>
      </c>
      <c r="B65" s="2">
        <v>10920</v>
      </c>
      <c r="C65" s="370">
        <v>106</v>
      </c>
      <c r="D65" s="176">
        <v>62</v>
      </c>
      <c r="E65" s="176" t="s">
        <v>436</v>
      </c>
      <c r="F65" s="395">
        <v>4.9990287637616954E-2</v>
      </c>
      <c r="G65" s="395">
        <v>1.2579484522277791</v>
      </c>
      <c r="H65" s="395">
        <v>0</v>
      </c>
      <c r="I65" s="396">
        <v>12351</v>
      </c>
      <c r="J65" s="396">
        <v>20590.778149999998</v>
      </c>
      <c r="K65" s="395">
        <v>1.4445635282380709E-2</v>
      </c>
      <c r="L65" s="395">
        <v>0.19479280726087062</v>
      </c>
      <c r="M65" s="395">
        <v>0</v>
      </c>
      <c r="N65" s="262">
        <v>210816.49082000001</v>
      </c>
      <c r="O65" s="257">
        <f t="shared" si="8"/>
        <v>5.9865394164916484E-6</v>
      </c>
      <c r="P65" s="257">
        <f t="shared" si="9"/>
        <v>1.5064442212789903E-4</v>
      </c>
      <c r="Q65" s="257">
        <f t="shared" si="10"/>
        <v>0</v>
      </c>
      <c r="R65" s="257">
        <f t="shared" si="11"/>
        <v>1.7299233331308168E-6</v>
      </c>
      <c r="S65" s="257">
        <f t="shared" si="12"/>
        <v>2.3327227624086791E-5</v>
      </c>
      <c r="T65" s="257">
        <f t="shared" si="13"/>
        <v>0</v>
      </c>
    </row>
    <row r="66" spans="1:20" x14ac:dyDescent="0.45">
      <c r="A66" s="2" t="s">
        <v>440</v>
      </c>
      <c r="B66" s="2">
        <v>11008</v>
      </c>
      <c r="C66" s="370">
        <v>113</v>
      </c>
      <c r="D66" s="124">
        <v>63</v>
      </c>
      <c r="E66" s="124" t="s">
        <v>440</v>
      </c>
      <c r="F66" s="393">
        <v>4.7860882072054294E-2</v>
      </c>
      <c r="G66" s="393">
        <v>1.6813624805024596</v>
      </c>
      <c r="H66" s="393">
        <v>1.3788384065929156</v>
      </c>
      <c r="I66" s="394">
        <v>4864682</v>
      </c>
      <c r="J66" s="394">
        <v>5290505.6611169996</v>
      </c>
      <c r="K66" s="393">
        <v>1.5251092828362097E-3</v>
      </c>
      <c r="L66" s="393">
        <v>0.10951307013109043</v>
      </c>
      <c r="M66" s="393">
        <v>0.13674925427636667</v>
      </c>
      <c r="N66" s="262">
        <v>37345551.024255</v>
      </c>
      <c r="O66" s="257">
        <f t="shared" si="8"/>
        <v>1.0153252829863527E-3</v>
      </c>
      <c r="P66" s="257">
        <f t="shared" si="9"/>
        <v>3.5668582826131813E-2</v>
      </c>
      <c r="Q66" s="257">
        <f t="shared" si="10"/>
        <v>2.9250808484029969E-2</v>
      </c>
      <c r="R66" s="257">
        <f t="shared" si="11"/>
        <v>3.2353812699263606E-5</v>
      </c>
      <c r="S66" s="257">
        <f t="shared" si="12"/>
        <v>2.3232206367228181E-3</v>
      </c>
      <c r="T66" s="257">
        <f t="shared" si="13"/>
        <v>2.9010116254709712E-3</v>
      </c>
    </row>
    <row r="67" spans="1:20" x14ac:dyDescent="0.45">
      <c r="A67" s="2" t="s">
        <v>485</v>
      </c>
      <c r="B67" s="2">
        <v>11517</v>
      </c>
      <c r="C67" s="370">
        <v>250</v>
      </c>
      <c r="D67" s="176">
        <v>64</v>
      </c>
      <c r="E67" s="176" t="s">
        <v>485</v>
      </c>
      <c r="F67" s="395">
        <v>4.3417006362899004E-2</v>
      </c>
      <c r="G67" s="395">
        <v>1.9207302567457443</v>
      </c>
      <c r="H67" s="395">
        <v>0.91009516291704651</v>
      </c>
      <c r="I67" s="396">
        <v>4076770</v>
      </c>
      <c r="J67" s="396">
        <v>4727068.1557480004</v>
      </c>
      <c r="K67" s="395">
        <v>7.293607536812385E-3</v>
      </c>
      <c r="L67" s="395">
        <v>7.8107909437481624E-2</v>
      </c>
      <c r="M67" s="395">
        <v>8.2615744902306415E-2</v>
      </c>
      <c r="N67" s="262">
        <v>58958926.716537997</v>
      </c>
      <c r="O67" s="257">
        <f t="shared" si="8"/>
        <v>1.4541026804770491E-3</v>
      </c>
      <c r="P67" s="257">
        <f t="shared" si="9"/>
        <v>6.4328226397340899E-2</v>
      </c>
      <c r="Q67" s="257">
        <f t="shared" si="10"/>
        <v>3.0480494321177581E-2</v>
      </c>
      <c r="R67" s="257">
        <f t="shared" si="11"/>
        <v>2.4427419479315627E-4</v>
      </c>
      <c r="S67" s="257">
        <f t="shared" si="12"/>
        <v>2.615954668319904E-3</v>
      </c>
      <c r="T67" s="257">
        <f t="shared" si="13"/>
        <v>2.7669290486759053E-3</v>
      </c>
    </row>
    <row r="68" spans="1:20" x14ac:dyDescent="0.45">
      <c r="A68" s="2" t="s">
        <v>423</v>
      </c>
      <c r="B68" s="2">
        <v>10581</v>
      </c>
      <c r="C68" s="370">
        <v>7</v>
      </c>
      <c r="D68" s="124">
        <v>65</v>
      </c>
      <c r="E68" s="124" t="s">
        <v>423</v>
      </c>
      <c r="F68" s="393">
        <v>4.2658317845077204E-2</v>
      </c>
      <c r="G68" s="393">
        <v>0.99293867718760065</v>
      </c>
      <c r="H68" s="393">
        <v>0.59156681388057519</v>
      </c>
      <c r="I68" s="394">
        <v>1224957</v>
      </c>
      <c r="J68" s="394">
        <v>1378213.7775280001</v>
      </c>
      <c r="K68" s="393">
        <v>6.3262962322934114E-3</v>
      </c>
      <c r="L68" s="393">
        <v>7.3599437162640821E-2</v>
      </c>
      <c r="M68" s="393">
        <v>5.8428371243034745E-2</v>
      </c>
      <c r="N68" s="262">
        <v>12892992.269647</v>
      </c>
      <c r="O68" s="257">
        <f t="shared" si="8"/>
        <v>3.1242305791814162E-4</v>
      </c>
      <c r="P68" s="257">
        <f t="shared" si="9"/>
        <v>7.272132459108298E-3</v>
      </c>
      <c r="Q68" s="257">
        <f t="shared" si="10"/>
        <v>4.3325457329722082E-3</v>
      </c>
      <c r="R68" s="257">
        <f t="shared" si="11"/>
        <v>4.6332835283546292E-5</v>
      </c>
      <c r="S68" s="257">
        <f t="shared" si="12"/>
        <v>5.3903112876870971E-4</v>
      </c>
      <c r="T68" s="257">
        <f t="shared" si="13"/>
        <v>4.279205401211546E-4</v>
      </c>
    </row>
    <row r="69" spans="1:20" x14ac:dyDescent="0.45">
      <c r="A69" s="2" t="s">
        <v>432</v>
      </c>
      <c r="B69" s="2">
        <v>10845</v>
      </c>
      <c r="C69" s="370">
        <v>3</v>
      </c>
      <c r="D69" s="176">
        <v>66</v>
      </c>
      <c r="E69" s="176" t="s">
        <v>432</v>
      </c>
      <c r="F69" s="395">
        <v>4.2603944961559267E-2</v>
      </c>
      <c r="G69" s="395">
        <v>0.98756744653714279</v>
      </c>
      <c r="H69" s="395">
        <v>0.65198903417221465</v>
      </c>
      <c r="I69" s="396">
        <v>1246816</v>
      </c>
      <c r="J69" s="396">
        <v>1413662.5291480001</v>
      </c>
      <c r="K69" s="395">
        <v>6.2804830274475129E-3</v>
      </c>
      <c r="L69" s="395">
        <v>8.8461398694881871E-2</v>
      </c>
      <c r="M69" s="395">
        <v>8.0536818295006266E-2</v>
      </c>
      <c r="N69" s="262">
        <v>13357449.547984</v>
      </c>
      <c r="O69" s="257">
        <f t="shared" ref="O69:O82" si="14">$N69/$N$83*F69</f>
        <v>3.2326522498220094E-4</v>
      </c>
      <c r="P69" s="257">
        <f t="shared" si="9"/>
        <v>7.4933486342163135E-3</v>
      </c>
      <c r="Q69" s="257">
        <f t="shared" si="10"/>
        <v>4.9470860505471609E-3</v>
      </c>
      <c r="R69" s="257">
        <f t="shared" si="11"/>
        <v>4.7654313718989671E-5</v>
      </c>
      <c r="S69" s="257">
        <f t="shared" si="12"/>
        <v>6.712170428617171E-4</v>
      </c>
      <c r="T69" s="257">
        <f t="shared" si="13"/>
        <v>6.1108783961148435E-4</v>
      </c>
    </row>
    <row r="70" spans="1:20" x14ac:dyDescent="0.45">
      <c r="A70" s="2" t="s">
        <v>443</v>
      </c>
      <c r="B70" s="2">
        <v>11075</v>
      </c>
      <c r="C70" s="370">
        <v>118</v>
      </c>
      <c r="D70" s="124">
        <v>67</v>
      </c>
      <c r="E70" s="124" t="s">
        <v>443</v>
      </c>
      <c r="F70" s="393">
        <v>3.7432607081772366E-2</v>
      </c>
      <c r="G70" s="393">
        <v>1.631100475571192</v>
      </c>
      <c r="H70" s="393">
        <v>0.9550629724221168</v>
      </c>
      <c r="I70" s="394">
        <v>2114440</v>
      </c>
      <c r="J70" s="394">
        <v>2943989.0934270001</v>
      </c>
      <c r="K70" s="393">
        <v>8.7169801449849607E-3</v>
      </c>
      <c r="L70" s="393">
        <v>0.18167139879830396</v>
      </c>
      <c r="M70" s="393">
        <v>9.2966805936029004E-2</v>
      </c>
      <c r="N70" s="262">
        <v>56109215</v>
      </c>
      <c r="O70" s="257">
        <f t="shared" si="14"/>
        <v>1.1930809163333499E-3</v>
      </c>
      <c r="P70" s="257">
        <f t="shared" si="9"/>
        <v>5.1987692061498253E-2</v>
      </c>
      <c r="Q70" s="257">
        <f t="shared" si="10"/>
        <v>3.0440503484147927E-2</v>
      </c>
      <c r="R70" s="257">
        <f t="shared" si="11"/>
        <v>2.7783431264402999E-4</v>
      </c>
      <c r="S70" s="257">
        <f t="shared" si="12"/>
        <v>5.7903709051402592E-3</v>
      </c>
      <c r="T70" s="257">
        <f t="shared" si="13"/>
        <v>2.9631097233607509E-3</v>
      </c>
    </row>
    <row r="71" spans="1:20" x14ac:dyDescent="0.45">
      <c r="A71" s="2" t="s">
        <v>435</v>
      </c>
      <c r="B71" s="2">
        <v>10915</v>
      </c>
      <c r="C71" s="370">
        <v>105</v>
      </c>
      <c r="D71" s="176">
        <v>68</v>
      </c>
      <c r="E71" s="176" t="s">
        <v>435</v>
      </c>
      <c r="F71" s="395">
        <v>3.3962409668701343E-2</v>
      </c>
      <c r="G71" s="395">
        <v>0.52865484802881635</v>
      </c>
      <c r="H71" s="395">
        <v>0.4609328446878514</v>
      </c>
      <c r="I71" s="396">
        <v>5157471</v>
      </c>
      <c r="J71" s="396">
        <v>5963175.6268530004</v>
      </c>
      <c r="K71" s="395">
        <v>3.5101217549066252E-3</v>
      </c>
      <c r="L71" s="395">
        <v>1.8279866588889589E-2</v>
      </c>
      <c r="M71" s="395">
        <v>2.3525772759827861E-2</v>
      </c>
      <c r="N71" s="262">
        <v>60348713.253507003</v>
      </c>
      <c r="O71" s="257">
        <f t="shared" si="14"/>
        <v>1.1642658034217712E-3</v>
      </c>
      <c r="P71" s="257">
        <f t="shared" si="9"/>
        <v>1.8122823656423422E-2</v>
      </c>
      <c r="Q71" s="257">
        <f t="shared" si="10"/>
        <v>1.5801244787366827E-2</v>
      </c>
      <c r="R71" s="257">
        <f t="shared" si="11"/>
        <v>1.2033052910408721E-4</v>
      </c>
      <c r="S71" s="257">
        <f t="shared" si="12"/>
        <v>6.266523420500904E-4</v>
      </c>
      <c r="T71" s="257">
        <f t="shared" si="13"/>
        <v>8.0648731908386864E-4</v>
      </c>
    </row>
    <row r="72" spans="1:20" x14ac:dyDescent="0.45">
      <c r="A72" s="2" t="s">
        <v>444</v>
      </c>
      <c r="B72" s="2">
        <v>11090</v>
      </c>
      <c r="C72" s="370">
        <v>121</v>
      </c>
      <c r="D72" s="124">
        <v>69</v>
      </c>
      <c r="E72" s="124" t="s">
        <v>444</v>
      </c>
      <c r="F72" s="393">
        <v>3.3316739856671176E-2</v>
      </c>
      <c r="G72" s="393">
        <v>1.0645643423676008</v>
      </c>
      <c r="H72" s="393">
        <v>0.99703400342939186</v>
      </c>
      <c r="I72" s="394">
        <v>4400994</v>
      </c>
      <c r="J72" s="394">
        <v>5042559.477647</v>
      </c>
      <c r="K72" s="393">
        <v>3.7446073441755661E-3</v>
      </c>
      <c r="L72" s="393">
        <v>9.329759596815039E-2</v>
      </c>
      <c r="M72" s="393">
        <v>8.4318808209535828E-2</v>
      </c>
      <c r="N72" s="262">
        <v>50774347.201619998</v>
      </c>
      <c r="O72" s="257">
        <f t="shared" si="14"/>
        <v>9.6093160378583973E-4</v>
      </c>
      <c r="P72" s="257">
        <f t="shared" si="9"/>
        <v>3.0704490452708004E-2</v>
      </c>
      <c r="Q72" s="257">
        <f t="shared" si="10"/>
        <v>2.8756759756989863E-2</v>
      </c>
      <c r="R72" s="257">
        <f t="shared" si="11"/>
        <v>1.0800311063647942E-4</v>
      </c>
      <c r="S72" s="257">
        <f t="shared" si="12"/>
        <v>2.6909178061456235E-3</v>
      </c>
      <c r="T72" s="257">
        <f t="shared" si="13"/>
        <v>2.4319488626638819E-3</v>
      </c>
    </row>
    <row r="73" spans="1:20" x14ac:dyDescent="0.45">
      <c r="A73" s="2" t="s">
        <v>437</v>
      </c>
      <c r="B73" s="2">
        <v>10929</v>
      </c>
      <c r="C73" s="370">
        <v>110</v>
      </c>
      <c r="D73" s="176">
        <v>70</v>
      </c>
      <c r="E73" s="176" t="s">
        <v>437</v>
      </c>
      <c r="F73" s="395">
        <v>3.1836471751367668E-2</v>
      </c>
      <c r="G73" s="395">
        <v>1.1319190530706671</v>
      </c>
      <c r="H73" s="395">
        <v>0.71988456525786637</v>
      </c>
      <c r="I73" s="396">
        <v>95724</v>
      </c>
      <c r="J73" s="396">
        <v>121664.396521</v>
      </c>
      <c r="K73" s="395">
        <v>8.9567396618639196E-3</v>
      </c>
      <c r="L73" s="395">
        <v>0.23686594657635288</v>
      </c>
      <c r="M73" s="395">
        <v>6.2975334911507669E-2</v>
      </c>
      <c r="N73" s="262">
        <v>1384528.423895</v>
      </c>
      <c r="O73" s="257">
        <f t="shared" si="14"/>
        <v>2.5038738141547732E-5</v>
      </c>
      <c r="P73" s="257">
        <f t="shared" si="9"/>
        <v>8.9023133557654876E-4</v>
      </c>
      <c r="Q73" s="257">
        <f t="shared" si="10"/>
        <v>5.6617458311344784E-4</v>
      </c>
      <c r="R73" s="257">
        <f t="shared" si="11"/>
        <v>7.0442937504779003E-6</v>
      </c>
      <c r="S73" s="257">
        <f t="shared" si="12"/>
        <v>1.8629025406121993E-4</v>
      </c>
      <c r="T73" s="257">
        <f t="shared" si="13"/>
        <v>4.9528821300927316E-5</v>
      </c>
    </row>
    <row r="74" spans="1:20" x14ac:dyDescent="0.45">
      <c r="A74" s="2" t="s">
        <v>454</v>
      </c>
      <c r="B74" s="2">
        <v>11256</v>
      </c>
      <c r="C74" s="370">
        <v>164</v>
      </c>
      <c r="D74" s="124">
        <v>71</v>
      </c>
      <c r="E74" s="124" t="s">
        <v>454</v>
      </c>
      <c r="F74" s="393">
        <v>2.9111578068130702E-2</v>
      </c>
      <c r="G74" s="393">
        <v>1.0318570318570319</v>
      </c>
      <c r="H74" s="393">
        <v>8.5633664581032998E-2</v>
      </c>
      <c r="I74" s="394">
        <v>2901</v>
      </c>
      <c r="J74" s="394">
        <v>3367.1865200000002</v>
      </c>
      <c r="K74" s="393">
        <v>0</v>
      </c>
      <c r="L74" s="393">
        <v>9.972922977936248E-2</v>
      </c>
      <c r="M74" s="393">
        <v>8.0426798209163295E-5</v>
      </c>
      <c r="N74" s="262">
        <v>40406.875727999999</v>
      </c>
      <c r="O74" s="257">
        <f t="shared" si="14"/>
        <v>6.6820027623685684E-7</v>
      </c>
      <c r="P74" s="257">
        <f t="shared" ref="P74:P82" si="15">$N74/$N$83*G74</f>
        <v>2.3684293311416658E-5</v>
      </c>
      <c r="Q74" s="257">
        <f t="shared" ref="Q74:Q82" si="16">$N74/$N$83*H74</f>
        <v>1.9655560476421401E-6</v>
      </c>
      <c r="R74" s="257">
        <f t="shared" ref="R74:R82" si="17">$N74/$N$83*K74</f>
        <v>0</v>
      </c>
      <c r="S74" s="257">
        <f t="shared" ref="S74:S82" si="18">$N74/$N$83*L74</f>
        <v>2.2890926328865269E-6</v>
      </c>
      <c r="T74" s="257">
        <f t="shared" ref="T74:T82" si="19">$N74/$N$83*M74</f>
        <v>1.8460424458762314E-9</v>
      </c>
    </row>
    <row r="75" spans="1:20" x14ac:dyDescent="0.45">
      <c r="A75" s="2" t="s">
        <v>446</v>
      </c>
      <c r="B75" s="2">
        <v>11142</v>
      </c>
      <c r="C75" s="370">
        <v>130</v>
      </c>
      <c r="D75" s="176">
        <v>72</v>
      </c>
      <c r="E75" s="176" t="s">
        <v>446</v>
      </c>
      <c r="F75" s="395">
        <v>2.8926371078811651E-2</v>
      </c>
      <c r="G75" s="395">
        <v>0.47805807345280626</v>
      </c>
      <c r="H75" s="395">
        <v>0.46818323828992547</v>
      </c>
      <c r="I75" s="396">
        <v>10897664</v>
      </c>
      <c r="J75" s="396">
        <v>11044227.699898001</v>
      </c>
      <c r="K75" s="395">
        <v>7.4376137781778295E-3</v>
      </c>
      <c r="L75" s="395">
        <v>4.155642709154108E-2</v>
      </c>
      <c r="M75" s="395">
        <v>4.4253380767152448E-2</v>
      </c>
      <c r="N75" s="262">
        <v>150904777.69366199</v>
      </c>
      <c r="O75" s="257">
        <f t="shared" si="14"/>
        <v>2.4796054021675885E-3</v>
      </c>
      <c r="P75" s="257">
        <f t="shared" si="15"/>
        <v>4.0979747450992962E-2</v>
      </c>
      <c r="Q75" s="257">
        <f t="shared" si="16"/>
        <v>4.0133263993089412E-2</v>
      </c>
      <c r="R75" s="257">
        <f t="shared" si="17"/>
        <v>6.3756173400937653E-4</v>
      </c>
      <c r="S75" s="257">
        <f t="shared" si="18"/>
        <v>3.5622699034808213E-3</v>
      </c>
      <c r="T75" s="257">
        <f t="shared" si="19"/>
        <v>3.7934562104400145E-3</v>
      </c>
    </row>
    <row r="76" spans="1:20" x14ac:dyDescent="0.45">
      <c r="A76" s="2" t="s">
        <v>450</v>
      </c>
      <c r="B76" s="2">
        <v>11161</v>
      </c>
      <c r="C76" s="370">
        <v>138</v>
      </c>
      <c r="D76" s="124">
        <v>73</v>
      </c>
      <c r="E76" s="124" t="s">
        <v>450</v>
      </c>
      <c r="F76" s="393">
        <v>1.916801753165186E-2</v>
      </c>
      <c r="G76" s="393">
        <v>1.2683332334360897</v>
      </c>
      <c r="H76" s="393">
        <v>1.1554231844708105</v>
      </c>
      <c r="I76" s="394">
        <v>1150941</v>
      </c>
      <c r="J76" s="394">
        <v>1852609.1754330001</v>
      </c>
      <c r="K76" s="393">
        <v>8.4506336411450359E-4</v>
      </c>
      <c r="L76" s="393">
        <v>8.2485454666180374E-2</v>
      </c>
      <c r="M76" s="393">
        <v>9.0148381551644563E-2</v>
      </c>
      <c r="N76" s="262">
        <v>20075331.782784</v>
      </c>
      <c r="O76" s="257">
        <f t="shared" si="14"/>
        <v>2.1858761937762629E-4</v>
      </c>
      <c r="P76" s="257">
        <f t="shared" si="15"/>
        <v>1.4463777572016332E-2</v>
      </c>
      <c r="Q76" s="257">
        <f t="shared" si="16"/>
        <v>1.3176177601577205E-2</v>
      </c>
      <c r="R76" s="257">
        <f t="shared" si="17"/>
        <v>9.6369063039519614E-6</v>
      </c>
      <c r="S76" s="257">
        <f t="shared" si="18"/>
        <v>9.4064496440429072E-4</v>
      </c>
      <c r="T76" s="257">
        <f t="shared" si="19"/>
        <v>1.0280312025790258E-3</v>
      </c>
    </row>
    <row r="77" spans="1:20" x14ac:dyDescent="0.45">
      <c r="A77" s="2" t="s">
        <v>480</v>
      </c>
      <c r="B77" s="2">
        <v>11459</v>
      </c>
      <c r="C77" s="370">
        <v>241</v>
      </c>
      <c r="D77" s="176">
        <v>74</v>
      </c>
      <c r="E77" s="176" t="s">
        <v>480</v>
      </c>
      <c r="F77" s="395">
        <v>1.9116792414883361E-2</v>
      </c>
      <c r="G77" s="395">
        <v>1.9163642631924775</v>
      </c>
      <c r="H77" s="395">
        <v>0.60930001202192952</v>
      </c>
      <c r="I77" s="396">
        <v>237909</v>
      </c>
      <c r="J77" s="396">
        <v>271806.63082199998</v>
      </c>
      <c r="K77" s="395">
        <v>0</v>
      </c>
      <c r="L77" s="395">
        <v>9.7539627332296625E-2</v>
      </c>
      <c r="M77" s="395">
        <v>6.2543409827307411E-2</v>
      </c>
      <c r="N77" s="262">
        <v>5902860.0004719999</v>
      </c>
      <c r="O77" s="257">
        <f t="shared" si="14"/>
        <v>6.4100754009375363E-5</v>
      </c>
      <c r="P77" s="257">
        <f t="shared" si="15"/>
        <v>6.4257848053851123E-3</v>
      </c>
      <c r="Q77" s="257">
        <f t="shared" si="16"/>
        <v>2.043051435664473E-3</v>
      </c>
      <c r="R77" s="257">
        <f t="shared" si="17"/>
        <v>0</v>
      </c>
      <c r="S77" s="257">
        <f t="shared" si="18"/>
        <v>3.2706133550552757E-4</v>
      </c>
      <c r="T77" s="257">
        <f t="shared" si="19"/>
        <v>2.0971508406015418E-4</v>
      </c>
    </row>
    <row r="78" spans="1:20" x14ac:dyDescent="0.45">
      <c r="A78" s="2" t="s">
        <v>456</v>
      </c>
      <c r="B78" s="2">
        <v>11290</v>
      </c>
      <c r="C78" s="370">
        <v>175</v>
      </c>
      <c r="D78" s="124">
        <v>75</v>
      </c>
      <c r="E78" s="124" t="s">
        <v>456</v>
      </c>
      <c r="F78" s="393">
        <v>1.2771254962137034E-2</v>
      </c>
      <c r="G78" s="393">
        <v>8.2808215446637731E-3</v>
      </c>
      <c r="H78" s="393">
        <v>1.565365827083371E-2</v>
      </c>
      <c r="I78" s="394">
        <v>9049</v>
      </c>
      <c r="J78" s="394">
        <v>10743.962863999999</v>
      </c>
      <c r="K78" s="393">
        <v>0</v>
      </c>
      <c r="L78" s="393">
        <v>0</v>
      </c>
      <c r="M78" s="393">
        <v>4.0851948823649565E-4</v>
      </c>
      <c r="N78" s="262">
        <v>55263.751966999997</v>
      </c>
      <c r="O78" s="257">
        <f t="shared" si="14"/>
        <v>4.0092170866933589E-7</v>
      </c>
      <c r="P78" s="257">
        <f t="shared" si="15"/>
        <v>2.5995574692660548E-7</v>
      </c>
      <c r="Q78" s="257">
        <f t="shared" si="16"/>
        <v>4.9140757423406561E-7</v>
      </c>
      <c r="R78" s="257">
        <f t="shared" si="17"/>
        <v>0</v>
      </c>
      <c r="S78" s="257">
        <f t="shared" si="18"/>
        <v>0</v>
      </c>
      <c r="T78" s="257">
        <f t="shared" si="19"/>
        <v>1.2824450826020641E-8</v>
      </c>
    </row>
    <row r="79" spans="1:20" x14ac:dyDescent="0.45">
      <c r="A79" s="2" t="s">
        <v>482</v>
      </c>
      <c r="B79" s="2">
        <v>11476</v>
      </c>
      <c r="C79" s="370">
        <v>246</v>
      </c>
      <c r="D79" s="176">
        <v>76</v>
      </c>
      <c r="E79" s="176" t="s">
        <v>482</v>
      </c>
      <c r="F79" s="395">
        <v>3.4631357510975375E-3</v>
      </c>
      <c r="G79" s="395">
        <v>0.2435273907234205</v>
      </c>
      <c r="H79" s="395">
        <v>0.27580072532926131</v>
      </c>
      <c r="I79" s="396">
        <v>15033</v>
      </c>
      <c r="J79" s="396">
        <v>17828.268255999999</v>
      </c>
      <c r="K79" s="395">
        <v>0</v>
      </c>
      <c r="L79" s="395">
        <v>1.2016913845101514E-2</v>
      </c>
      <c r="M79" s="395">
        <v>3.5522183875882226E-3</v>
      </c>
      <c r="N79" s="262">
        <v>132850.663481</v>
      </c>
      <c r="O79" s="257">
        <f t="shared" si="14"/>
        <v>2.6134781540525646E-7</v>
      </c>
      <c r="P79" s="257">
        <f t="shared" si="15"/>
        <v>1.8377954585446954E-5</v>
      </c>
      <c r="Q79" s="257">
        <f t="shared" si="16"/>
        <v>2.0813482991287317E-5</v>
      </c>
      <c r="R79" s="257">
        <f t="shared" si="17"/>
        <v>0</v>
      </c>
      <c r="S79" s="257">
        <f t="shared" si="18"/>
        <v>9.0686430075261804E-7</v>
      </c>
      <c r="T79" s="257">
        <f t="shared" si="19"/>
        <v>2.6807049511251391E-7</v>
      </c>
    </row>
    <row r="80" spans="1:20" x14ac:dyDescent="0.45">
      <c r="A80" s="2" t="s">
        <v>476</v>
      </c>
      <c r="B80" s="2">
        <v>11427</v>
      </c>
      <c r="C80" s="370">
        <v>227</v>
      </c>
      <c r="D80" s="124">
        <v>77</v>
      </c>
      <c r="E80" s="124" t="s">
        <v>476</v>
      </c>
      <c r="F80" s="393">
        <v>1.8964541318248894E-3</v>
      </c>
      <c r="G80" s="393">
        <v>0.57626436524616553</v>
      </c>
      <c r="H80" s="393">
        <v>0.57677860752135224</v>
      </c>
      <c r="I80" s="394">
        <v>8151</v>
      </c>
      <c r="J80" s="394">
        <v>9965.0689829999992</v>
      </c>
      <c r="K80" s="393">
        <v>0</v>
      </c>
      <c r="L80" s="393">
        <v>5.3714924154527096E-5</v>
      </c>
      <c r="M80" s="393">
        <v>0</v>
      </c>
      <c r="N80" s="262">
        <v>94951.414462000001</v>
      </c>
      <c r="O80" s="257">
        <f t="shared" si="14"/>
        <v>1.022891129959757E-7</v>
      </c>
      <c r="P80" s="257">
        <f t="shared" si="15"/>
        <v>3.1081991271519996E-5</v>
      </c>
      <c r="Q80" s="257">
        <f t="shared" si="16"/>
        <v>3.1109727975145547E-5</v>
      </c>
      <c r="R80" s="257">
        <f t="shared" si="17"/>
        <v>0</v>
      </c>
      <c r="S80" s="257">
        <f t="shared" si="18"/>
        <v>2.8972237473128728E-9</v>
      </c>
      <c r="T80" s="257">
        <f t="shared" si="19"/>
        <v>0</v>
      </c>
    </row>
    <row r="81" spans="1:20" x14ac:dyDescent="0.45">
      <c r="A81" s="2" t="s">
        <v>459</v>
      </c>
      <c r="B81" s="2">
        <v>11315</v>
      </c>
      <c r="C81" s="370">
        <v>191</v>
      </c>
      <c r="D81" s="176">
        <v>78</v>
      </c>
      <c r="E81" s="176" t="s">
        <v>459</v>
      </c>
      <c r="F81" s="395">
        <v>7.9962098053791293E-4</v>
      </c>
      <c r="G81" s="395">
        <v>0.33458198339757278</v>
      </c>
      <c r="H81" s="395">
        <v>0.16683463886544464</v>
      </c>
      <c r="I81" s="396">
        <v>0</v>
      </c>
      <c r="J81" s="396">
        <v>0</v>
      </c>
      <c r="K81" s="395">
        <v>0</v>
      </c>
      <c r="L81" s="395">
        <v>0</v>
      </c>
      <c r="M81" s="395">
        <v>0</v>
      </c>
      <c r="N81" s="262">
        <v>13996745.25842</v>
      </c>
      <c r="O81" s="257">
        <f t="shared" si="14"/>
        <v>6.3576537234905431E-6</v>
      </c>
      <c r="P81" s="257">
        <f t="shared" si="15"/>
        <v>2.660205827927965E-3</v>
      </c>
      <c r="Q81" s="257">
        <f t="shared" si="16"/>
        <v>1.3264745283153607E-3</v>
      </c>
      <c r="R81" s="257">
        <f t="shared" si="17"/>
        <v>0</v>
      </c>
      <c r="S81" s="257">
        <f t="shared" si="18"/>
        <v>0</v>
      </c>
      <c r="T81" s="257">
        <f t="shared" si="19"/>
        <v>0</v>
      </c>
    </row>
    <row r="82" spans="1:20" x14ac:dyDescent="0.45">
      <c r="A82" s="2" t="s">
        <v>474</v>
      </c>
      <c r="B82" s="2">
        <v>11419</v>
      </c>
      <c r="C82" s="370">
        <v>224</v>
      </c>
      <c r="D82" s="124">
        <v>79</v>
      </c>
      <c r="E82" s="124" t="s">
        <v>474</v>
      </c>
      <c r="F82" s="393">
        <v>0</v>
      </c>
      <c r="G82" s="393">
        <v>0</v>
      </c>
      <c r="H82" s="393">
        <v>0</v>
      </c>
      <c r="I82" s="394">
        <v>0</v>
      </c>
      <c r="J82" s="394">
        <v>0</v>
      </c>
      <c r="K82" s="393">
        <v>0</v>
      </c>
      <c r="L82" s="393">
        <v>0</v>
      </c>
      <c r="M82" s="393">
        <v>0</v>
      </c>
      <c r="N82" s="262">
        <v>0</v>
      </c>
      <c r="O82" s="257">
        <f t="shared" si="14"/>
        <v>0</v>
      </c>
      <c r="P82" s="257">
        <f t="shared" si="15"/>
        <v>0</v>
      </c>
      <c r="Q82" s="257">
        <f t="shared" si="16"/>
        <v>0</v>
      </c>
      <c r="R82" s="257">
        <f t="shared" si="17"/>
        <v>0</v>
      </c>
      <c r="S82" s="257">
        <f t="shared" si="18"/>
        <v>0</v>
      </c>
      <c r="T82" s="257">
        <f t="shared" si="19"/>
        <v>0</v>
      </c>
    </row>
    <row r="83" spans="1:20" x14ac:dyDescent="0.45">
      <c r="C83" s="201"/>
      <c r="D83" s="372" t="s">
        <v>23</v>
      </c>
      <c r="E83" s="372"/>
      <c r="F83" s="331">
        <f>O83</f>
        <v>7.9074319471570828E-2</v>
      </c>
      <c r="G83" s="331">
        <f>P83</f>
        <v>2.2750655230385695</v>
      </c>
      <c r="H83" s="331">
        <f>Q83</f>
        <v>1.3358577385963231</v>
      </c>
      <c r="I83" s="181">
        <f>SUM(I4:I82)</f>
        <v>185366967</v>
      </c>
      <c r="J83" s="181">
        <f>SUM(J4:J82)</f>
        <v>201974010.744802</v>
      </c>
      <c r="K83" s="331">
        <f>R83</f>
        <v>1.5838024951423852E-2</v>
      </c>
      <c r="L83" s="331">
        <f>S83</f>
        <v>0.17735546055760917</v>
      </c>
      <c r="M83" s="331">
        <f>T83</f>
        <v>0.12711648539889756</v>
      </c>
      <c r="N83" s="262">
        <f>SUM(N4:N82)</f>
        <v>1760412198.3750303</v>
      </c>
      <c r="O83" s="262">
        <f>SUM(O4:O82)</f>
        <v>7.9074319471570828E-2</v>
      </c>
      <c r="P83" s="262">
        <f t="shared" ref="P83:T83" si="20">SUM(P4:P82)</f>
        <v>2.2750655230385695</v>
      </c>
      <c r="Q83" s="262">
        <f t="shared" si="20"/>
        <v>1.3358577385963231</v>
      </c>
      <c r="R83" s="262">
        <f t="shared" si="20"/>
        <v>1.5838024951423852E-2</v>
      </c>
      <c r="S83" s="262">
        <f t="shared" si="20"/>
        <v>0.17735546055760917</v>
      </c>
      <c r="T83" s="262">
        <f t="shared" si="20"/>
        <v>0.12711648539889756</v>
      </c>
    </row>
    <row r="84" spans="1:20" x14ac:dyDescent="0.45">
      <c r="A84" s="2" t="s">
        <v>515</v>
      </c>
      <c r="B84" s="2">
        <v>11239</v>
      </c>
      <c r="C84" s="371">
        <v>165</v>
      </c>
      <c r="D84" s="124">
        <v>80</v>
      </c>
      <c r="E84" s="124" t="s">
        <v>515</v>
      </c>
      <c r="F84" s="177">
        <v>3.3561606898912912</v>
      </c>
      <c r="G84" s="177">
        <v>0.75413290010597989</v>
      </c>
      <c r="H84" s="177">
        <v>0.8150428044701955</v>
      </c>
      <c r="I84" s="178">
        <v>86312</v>
      </c>
      <c r="J84" s="178">
        <v>77708.869227999996</v>
      </c>
      <c r="K84" s="177">
        <v>0.30932489484683917</v>
      </c>
      <c r="L84" s="177">
        <v>6.7376535676511272E-3</v>
      </c>
      <c r="M84" s="177">
        <v>4.9472174762020989E-2</v>
      </c>
      <c r="N84" s="262">
        <v>203130.198959</v>
      </c>
      <c r="O84" s="257">
        <f t="shared" ref="O84:O103" si="21">$N84/$N$104*F84</f>
        <v>5.0415006263936336E-2</v>
      </c>
      <c r="P84" s="257">
        <f t="shared" ref="P84:P103" si="22">$N84/$N$104*G84</f>
        <v>1.1328305881538388E-2</v>
      </c>
      <c r="Q84" s="257">
        <f t="shared" ref="Q84:Q103" si="23">$N84/$N$104*H84</f>
        <v>1.2243271967431361E-2</v>
      </c>
      <c r="R84" s="257">
        <f t="shared" ref="R84:R103" si="24">$N84/$N$104*K84</f>
        <v>4.6465643192429998E-3</v>
      </c>
      <c r="S84" s="257">
        <f t="shared" ref="S84:S103" si="25">$N84/$N$104*L84</f>
        <v>1.0121054329742686E-4</v>
      </c>
      <c r="T84" s="257">
        <f t="shared" ref="T84:T103" si="26">$N84/$N$104*M84</f>
        <v>7.4315273640804974E-4</v>
      </c>
    </row>
    <row r="85" spans="1:20" x14ac:dyDescent="0.45">
      <c r="A85" s="2" t="s">
        <v>508</v>
      </c>
      <c r="B85" s="2">
        <v>11172</v>
      </c>
      <c r="C85" s="369">
        <v>143</v>
      </c>
      <c r="D85" s="176">
        <v>81</v>
      </c>
      <c r="E85" s="176" t="s">
        <v>508</v>
      </c>
      <c r="F85" s="179">
        <v>2.5541284069160324</v>
      </c>
      <c r="G85" s="179">
        <v>0</v>
      </c>
      <c r="H85" s="179">
        <v>0.40872983582274802</v>
      </c>
      <c r="I85" s="180">
        <v>126327</v>
      </c>
      <c r="J85" s="180">
        <v>120529.95078899999</v>
      </c>
      <c r="K85" s="179">
        <v>0.3117567695148693</v>
      </c>
      <c r="L85" s="179">
        <v>0</v>
      </c>
      <c r="M85" s="179">
        <v>0.19563521363692243</v>
      </c>
      <c r="N85" s="262">
        <v>171650.96856000001</v>
      </c>
      <c r="O85" s="257">
        <f t="shared" si="21"/>
        <v>3.2421385562753528E-2</v>
      </c>
      <c r="P85" s="257">
        <f t="shared" si="22"/>
        <v>0</v>
      </c>
      <c r="Q85" s="257">
        <f t="shared" si="23"/>
        <v>5.1883012468471844E-3</v>
      </c>
      <c r="R85" s="257">
        <f t="shared" si="24"/>
        <v>3.957352496010336E-3</v>
      </c>
      <c r="S85" s="257">
        <f t="shared" si="25"/>
        <v>0</v>
      </c>
      <c r="T85" s="257">
        <f t="shared" si="26"/>
        <v>2.483338219722811E-3</v>
      </c>
    </row>
    <row r="86" spans="1:20" x14ac:dyDescent="0.45">
      <c r="A86" s="2" t="s">
        <v>517</v>
      </c>
      <c r="B86" s="2">
        <v>11381</v>
      </c>
      <c r="C86" s="369">
        <v>213</v>
      </c>
      <c r="D86" s="124">
        <v>82</v>
      </c>
      <c r="E86" s="124" t="s">
        <v>517</v>
      </c>
      <c r="F86" s="177">
        <v>1.7836412339551213</v>
      </c>
      <c r="G86" s="177">
        <v>0.13367412687251523</v>
      </c>
      <c r="H86" s="177">
        <v>0.16324135294322098</v>
      </c>
      <c r="I86" s="178">
        <v>303519</v>
      </c>
      <c r="J86" s="178">
        <v>361482.56131999998</v>
      </c>
      <c r="K86" s="177">
        <v>8.5275010899965045E-2</v>
      </c>
      <c r="L86" s="177">
        <v>0</v>
      </c>
      <c r="M86" s="177">
        <v>0</v>
      </c>
      <c r="N86" s="262">
        <v>512943.288871</v>
      </c>
      <c r="O86" s="257">
        <f t="shared" si="21"/>
        <v>6.7658044465959605E-2</v>
      </c>
      <c r="P86" s="257">
        <f t="shared" si="22"/>
        <v>5.0705993154431207E-3</v>
      </c>
      <c r="Q86" s="257">
        <f t="shared" si="23"/>
        <v>6.1921593344335902E-3</v>
      </c>
      <c r="R86" s="257">
        <f t="shared" si="24"/>
        <v>3.2346978582186076E-3</v>
      </c>
      <c r="S86" s="257">
        <f t="shared" si="25"/>
        <v>0</v>
      </c>
      <c r="T86" s="257">
        <f t="shared" si="26"/>
        <v>0</v>
      </c>
    </row>
    <row r="87" spans="1:20" x14ac:dyDescent="0.45">
      <c r="A87" s="2" t="s">
        <v>500</v>
      </c>
      <c r="B87" s="2">
        <v>10767</v>
      </c>
      <c r="C87" s="369">
        <v>32</v>
      </c>
      <c r="D87" s="176">
        <v>83</v>
      </c>
      <c r="E87" s="176" t="s">
        <v>500</v>
      </c>
      <c r="F87" s="179">
        <v>1.3983232924817164</v>
      </c>
      <c r="G87" s="179">
        <v>8.6263461177478809E-2</v>
      </c>
      <c r="H87" s="179">
        <v>4.4363696049201783E-2</v>
      </c>
      <c r="I87" s="180">
        <v>105011</v>
      </c>
      <c r="J87" s="180">
        <v>115522.560984</v>
      </c>
      <c r="K87" s="179">
        <v>0.10351974777634315</v>
      </c>
      <c r="L87" s="179">
        <v>0</v>
      </c>
      <c r="M87" s="179">
        <v>2.208380410941449E-2</v>
      </c>
      <c r="N87" s="262">
        <v>182901.94776000001</v>
      </c>
      <c r="O87" s="257">
        <f t="shared" si="21"/>
        <v>1.8913352099389574E-2</v>
      </c>
      <c r="P87" s="257">
        <f t="shared" si="22"/>
        <v>1.166776827171398E-3</v>
      </c>
      <c r="Q87" s="257">
        <f t="shared" si="23"/>
        <v>6.0005165351976184E-4</v>
      </c>
      <c r="R87" s="257">
        <f t="shared" si="24"/>
        <v>1.4001808090167241E-3</v>
      </c>
      <c r="S87" s="257">
        <f t="shared" si="25"/>
        <v>0</v>
      </c>
      <c r="T87" s="257">
        <f t="shared" si="26"/>
        <v>2.9869971061843268E-4</v>
      </c>
    </row>
    <row r="88" spans="1:20" x14ac:dyDescent="0.45">
      <c r="A88" s="2" t="s">
        <v>30</v>
      </c>
      <c r="B88" s="2">
        <v>10615</v>
      </c>
      <c r="C88" s="369">
        <v>65</v>
      </c>
      <c r="D88" s="124">
        <v>84</v>
      </c>
      <c r="E88" s="124" t="s">
        <v>30</v>
      </c>
      <c r="F88" s="177">
        <v>1.3643443606794543</v>
      </c>
      <c r="G88" s="177">
        <v>0.20379007397625526</v>
      </c>
      <c r="H88" s="177">
        <v>8.3539757505919368E-2</v>
      </c>
      <c r="I88" s="178">
        <v>189434</v>
      </c>
      <c r="J88" s="178">
        <v>211237.358354</v>
      </c>
      <c r="K88" s="177">
        <v>6.0791287976888021E-2</v>
      </c>
      <c r="L88" s="177">
        <v>3.1347726045904287E-2</v>
      </c>
      <c r="M88" s="177">
        <v>1.5759809169398346E-2</v>
      </c>
      <c r="N88" s="262">
        <v>355114.880412</v>
      </c>
      <c r="O88" s="257">
        <f t="shared" si="21"/>
        <v>3.5829063474471054E-2</v>
      </c>
      <c r="P88" s="257">
        <f t="shared" si="22"/>
        <v>5.3517335552485763E-3</v>
      </c>
      <c r="Q88" s="257">
        <f t="shared" si="23"/>
        <v>2.1938385649433048E-3</v>
      </c>
      <c r="R88" s="257">
        <f t="shared" si="24"/>
        <v>1.5964407362185757E-3</v>
      </c>
      <c r="S88" s="257">
        <f t="shared" si="25"/>
        <v>8.2322300633814462E-4</v>
      </c>
      <c r="T88" s="257">
        <f t="shared" si="26"/>
        <v>4.1386853594258238E-4</v>
      </c>
    </row>
    <row r="89" spans="1:20" x14ac:dyDescent="0.45">
      <c r="A89" s="2" t="s">
        <v>513</v>
      </c>
      <c r="B89" s="2">
        <v>11304</v>
      </c>
      <c r="C89" s="369">
        <v>179</v>
      </c>
      <c r="D89" s="176">
        <v>85</v>
      </c>
      <c r="E89" s="176" t="s">
        <v>513</v>
      </c>
      <c r="F89" s="179">
        <v>1.3454247555503556</v>
      </c>
      <c r="G89" s="179">
        <v>3.4619601105262822E-4</v>
      </c>
      <c r="H89" s="179">
        <v>2.3720837794346747E-4</v>
      </c>
      <c r="I89" s="180">
        <v>169397</v>
      </c>
      <c r="J89" s="180">
        <v>236176.84287200001</v>
      </c>
      <c r="K89" s="179">
        <v>4.6519736374884005E-2</v>
      </c>
      <c r="L89" s="179">
        <v>9.413789857313842E-5</v>
      </c>
      <c r="M89" s="179">
        <v>1.0489651555292567E-4</v>
      </c>
      <c r="N89" s="262">
        <v>398673.5</v>
      </c>
      <c r="O89" s="257">
        <f t="shared" si="21"/>
        <v>3.9666087772794123E-2</v>
      </c>
      <c r="P89" s="257">
        <f t="shared" si="22"/>
        <v>1.0206621592440882E-5</v>
      </c>
      <c r="Q89" s="257">
        <f t="shared" si="23"/>
        <v>6.9934259059317152E-6</v>
      </c>
      <c r="R89" s="257">
        <f t="shared" si="24"/>
        <v>1.371504380754892E-3</v>
      </c>
      <c r="S89" s="257">
        <f t="shared" si="25"/>
        <v>2.7753927762545488E-6</v>
      </c>
      <c r="T89" s="257">
        <f t="shared" si="26"/>
        <v>3.0925805221122121E-6</v>
      </c>
    </row>
    <row r="90" spans="1:20" x14ac:dyDescent="0.45">
      <c r="A90" s="2" t="s">
        <v>511</v>
      </c>
      <c r="B90" s="2">
        <v>11222</v>
      </c>
      <c r="C90" s="369">
        <v>153</v>
      </c>
      <c r="D90" s="124">
        <v>86</v>
      </c>
      <c r="E90" s="124" t="s">
        <v>511</v>
      </c>
      <c r="F90" s="177">
        <v>1.2642618411555586</v>
      </c>
      <c r="G90" s="177">
        <v>3.0371675522352067E-3</v>
      </c>
      <c r="H90" s="177">
        <v>2.4605837545323295E-2</v>
      </c>
      <c r="I90" s="178">
        <v>125903</v>
      </c>
      <c r="J90" s="178">
        <v>141327.69688100001</v>
      </c>
      <c r="K90" s="177">
        <v>2.3431889679524129E-2</v>
      </c>
      <c r="L90" s="177">
        <v>0</v>
      </c>
      <c r="M90" s="177">
        <v>1.5112563095139395E-2</v>
      </c>
      <c r="N90" s="262">
        <v>252995.874996</v>
      </c>
      <c r="O90" s="257">
        <f t="shared" si="21"/>
        <v>2.3653371642552778E-2</v>
      </c>
      <c r="P90" s="257">
        <f t="shared" si="22"/>
        <v>5.6823080880191143E-5</v>
      </c>
      <c r="Q90" s="257">
        <f t="shared" si="23"/>
        <v>4.6035639223583754E-4</v>
      </c>
      <c r="R90" s="257">
        <f t="shared" si="24"/>
        <v>4.3839272596449849E-4</v>
      </c>
      <c r="S90" s="257">
        <f t="shared" si="25"/>
        <v>0</v>
      </c>
      <c r="T90" s="257">
        <f t="shared" si="26"/>
        <v>2.8274449146873878E-4</v>
      </c>
    </row>
    <row r="91" spans="1:20" x14ac:dyDescent="0.45">
      <c r="A91" s="2" t="s">
        <v>516</v>
      </c>
      <c r="B91" s="2">
        <v>11327</v>
      </c>
      <c r="C91" s="369">
        <v>204</v>
      </c>
      <c r="D91" s="176">
        <v>87</v>
      </c>
      <c r="E91" s="176" t="s">
        <v>516</v>
      </c>
      <c r="F91" s="179">
        <v>1.2367529704499274</v>
      </c>
      <c r="G91" s="179">
        <v>0.34286335656671835</v>
      </c>
      <c r="H91" s="179">
        <v>0</v>
      </c>
      <c r="I91" s="180">
        <v>750794</v>
      </c>
      <c r="J91" s="180">
        <v>822332.89463800006</v>
      </c>
      <c r="K91" s="179">
        <v>0.19464461730290961</v>
      </c>
      <c r="L91" s="179">
        <v>8.8509697443464336E-3</v>
      </c>
      <c r="M91" s="179">
        <v>0</v>
      </c>
      <c r="N91" s="262">
        <v>1362210.779598</v>
      </c>
      <c r="O91" s="257">
        <f t="shared" si="21"/>
        <v>0.12458617719010773</v>
      </c>
      <c r="P91" s="257">
        <f t="shared" si="22"/>
        <v>3.4538857729750412E-2</v>
      </c>
      <c r="Q91" s="257">
        <f t="shared" si="23"/>
        <v>0</v>
      </c>
      <c r="R91" s="257">
        <f t="shared" si="24"/>
        <v>1.9607819313810834E-2</v>
      </c>
      <c r="S91" s="257">
        <f t="shared" si="25"/>
        <v>8.9161579654202484E-4</v>
      </c>
      <c r="T91" s="257">
        <f t="shared" si="26"/>
        <v>0</v>
      </c>
    </row>
    <row r="92" spans="1:20" x14ac:dyDescent="0.45">
      <c r="A92" s="2" t="s">
        <v>506</v>
      </c>
      <c r="B92" s="2">
        <v>11131</v>
      </c>
      <c r="C92" s="369">
        <v>128</v>
      </c>
      <c r="D92" s="124">
        <v>88</v>
      </c>
      <c r="E92" s="124" t="s">
        <v>506</v>
      </c>
      <c r="F92" s="177">
        <v>1.155706091326193</v>
      </c>
      <c r="G92" s="177">
        <v>2.0960418606412126</v>
      </c>
      <c r="H92" s="177">
        <v>1.1421239619601955</v>
      </c>
      <c r="I92" s="178">
        <v>173524</v>
      </c>
      <c r="J92" s="178">
        <v>231251.07920499999</v>
      </c>
      <c r="K92" s="177">
        <v>7.8615158659611523E-2</v>
      </c>
      <c r="L92" s="177">
        <v>0.16838290381706963</v>
      </c>
      <c r="M92" s="177">
        <v>0.13067998106586959</v>
      </c>
      <c r="N92" s="262">
        <v>408954.44492400001</v>
      </c>
      <c r="O92" s="257">
        <f t="shared" si="21"/>
        <v>3.4951427696487028E-2</v>
      </c>
      <c r="P92" s="257">
        <f t="shared" si="22"/>
        <v>6.3389520995727172E-2</v>
      </c>
      <c r="Q92" s="257">
        <f t="shared" si="23"/>
        <v>3.4540670310969357E-2</v>
      </c>
      <c r="R92" s="257">
        <f t="shared" si="24"/>
        <v>2.3775179990495861E-3</v>
      </c>
      <c r="S92" s="257">
        <f t="shared" si="25"/>
        <v>5.0923179623752288E-3</v>
      </c>
      <c r="T92" s="257">
        <f t="shared" si="26"/>
        <v>3.9520877703091489E-3</v>
      </c>
    </row>
    <row r="93" spans="1:20" x14ac:dyDescent="0.45">
      <c r="A93" s="2" t="s">
        <v>514</v>
      </c>
      <c r="B93" s="2">
        <v>11305</v>
      </c>
      <c r="C93" s="369">
        <v>180</v>
      </c>
      <c r="D93" s="176">
        <v>89</v>
      </c>
      <c r="E93" s="176" t="s">
        <v>514</v>
      </c>
      <c r="F93" s="179">
        <v>1.1345123858658714</v>
      </c>
      <c r="G93" s="179">
        <v>0.28074557379277532</v>
      </c>
      <c r="H93" s="179">
        <v>0.74819043735345092</v>
      </c>
      <c r="I93" s="180">
        <v>80312</v>
      </c>
      <c r="J93" s="180">
        <v>92061.015906999994</v>
      </c>
      <c r="K93" s="179">
        <v>0.21766939046677763</v>
      </c>
      <c r="L93" s="179">
        <v>1.6188098210570122E-2</v>
      </c>
      <c r="M93" s="179">
        <v>1.7686225551394091E-3</v>
      </c>
      <c r="N93" s="262">
        <v>156276.18712799999</v>
      </c>
      <c r="O93" s="257">
        <f t="shared" si="21"/>
        <v>1.3111266155328751E-2</v>
      </c>
      <c r="P93" s="257">
        <f t="shared" si="22"/>
        <v>3.2445039699749443E-3</v>
      </c>
      <c r="Q93" s="257">
        <f t="shared" si="23"/>
        <v>8.6466433343749139E-3</v>
      </c>
      <c r="R93" s="257">
        <f t="shared" si="24"/>
        <v>2.5155488365161908E-3</v>
      </c>
      <c r="S93" s="257">
        <f t="shared" si="25"/>
        <v>1.8708166330453705E-4</v>
      </c>
      <c r="T93" s="257">
        <f t="shared" si="26"/>
        <v>2.0439513343040678E-5</v>
      </c>
    </row>
    <row r="94" spans="1:20" x14ac:dyDescent="0.45">
      <c r="A94" s="2" t="s">
        <v>509</v>
      </c>
      <c r="B94" s="2">
        <v>11188</v>
      </c>
      <c r="C94" s="369">
        <v>145</v>
      </c>
      <c r="D94" s="124">
        <v>90</v>
      </c>
      <c r="E94" s="124" t="s">
        <v>509</v>
      </c>
      <c r="F94" s="177">
        <v>0.82784289564080049</v>
      </c>
      <c r="G94" s="177">
        <v>1.3669203155412673</v>
      </c>
      <c r="H94" s="177">
        <v>1.2820717367313543</v>
      </c>
      <c r="I94" s="178">
        <v>555882</v>
      </c>
      <c r="J94" s="178">
        <v>607035.34667799994</v>
      </c>
      <c r="K94" s="177">
        <v>0.11673691643493463</v>
      </c>
      <c r="L94" s="177">
        <v>0.12302910279575117</v>
      </c>
      <c r="M94" s="177">
        <v>0.1417245635231367</v>
      </c>
      <c r="N94" s="262">
        <v>959059.26154800004</v>
      </c>
      <c r="O94" s="257">
        <f t="shared" si="21"/>
        <v>5.8713227583583376E-2</v>
      </c>
      <c r="P94" s="257">
        <f t="shared" si="22"/>
        <v>9.6946297416582644E-2</v>
      </c>
      <c r="Q94" s="257">
        <f t="shared" si="23"/>
        <v>9.0928568758110714E-2</v>
      </c>
      <c r="R94" s="257">
        <f t="shared" si="24"/>
        <v>8.2793500773412562E-3</v>
      </c>
      <c r="S94" s="257">
        <f t="shared" si="25"/>
        <v>8.725611767507694E-3</v>
      </c>
      <c r="T94" s="257">
        <f t="shared" si="26"/>
        <v>1.0051552771829859E-2</v>
      </c>
    </row>
    <row r="95" spans="1:20" x14ac:dyDescent="0.45">
      <c r="A95" s="2" t="s">
        <v>503</v>
      </c>
      <c r="B95" s="2">
        <v>10897</v>
      </c>
      <c r="C95" s="369">
        <v>101</v>
      </c>
      <c r="D95" s="176">
        <v>91</v>
      </c>
      <c r="E95" s="176" t="s">
        <v>503</v>
      </c>
      <c r="F95" s="179">
        <v>0.73699598847471015</v>
      </c>
      <c r="G95" s="179">
        <v>0.46917320376224486</v>
      </c>
      <c r="H95" s="179">
        <v>0.40210455450181476</v>
      </c>
      <c r="I95" s="180">
        <v>175267</v>
      </c>
      <c r="J95" s="180">
        <v>205443.21010500001</v>
      </c>
      <c r="K95" s="179">
        <v>1.6874034703762558E-2</v>
      </c>
      <c r="L95" s="179">
        <v>4.5036527405554201E-2</v>
      </c>
      <c r="M95" s="179">
        <v>2.9672835173946087E-3</v>
      </c>
      <c r="N95" s="262">
        <v>293559.13351299998</v>
      </c>
      <c r="O95" s="257">
        <f t="shared" si="21"/>
        <v>1.5999385636672695E-2</v>
      </c>
      <c r="P95" s="257">
        <f t="shared" si="22"/>
        <v>1.0185242707929551E-2</v>
      </c>
      <c r="Q95" s="257">
        <f t="shared" si="23"/>
        <v>8.7292548865179741E-3</v>
      </c>
      <c r="R95" s="257">
        <f t="shared" si="24"/>
        <v>3.6631703929737114E-4</v>
      </c>
      <c r="S95" s="257">
        <f t="shared" si="25"/>
        <v>9.7769429001819575E-4</v>
      </c>
      <c r="T95" s="257">
        <f t="shared" si="26"/>
        <v>6.4416515192155662E-5</v>
      </c>
    </row>
    <row r="96" spans="1:20" x14ac:dyDescent="0.45">
      <c r="A96" s="2" t="s">
        <v>507</v>
      </c>
      <c r="B96" s="2">
        <v>11157</v>
      </c>
      <c r="C96" s="369">
        <v>135</v>
      </c>
      <c r="D96" s="124">
        <v>92</v>
      </c>
      <c r="E96" s="124" t="s">
        <v>507</v>
      </c>
      <c r="F96" s="177">
        <v>0.70323196271532717</v>
      </c>
      <c r="G96" s="177">
        <v>1.1465354908269392</v>
      </c>
      <c r="H96" s="177">
        <v>0.53659657425417606</v>
      </c>
      <c r="I96" s="178">
        <v>172846</v>
      </c>
      <c r="J96" s="178">
        <v>192456.858576</v>
      </c>
      <c r="K96" s="177">
        <v>7.03402385381416E-2</v>
      </c>
      <c r="L96" s="177">
        <v>0.1502265651585846</v>
      </c>
      <c r="M96" s="177">
        <v>0.10811065444107883</v>
      </c>
      <c r="N96" s="262">
        <v>419051.82267199998</v>
      </c>
      <c r="O96" s="257">
        <f t="shared" si="21"/>
        <v>2.1792593650969291E-2</v>
      </c>
      <c r="P96" s="257">
        <f t="shared" si="22"/>
        <v>3.5530213902010312E-2</v>
      </c>
      <c r="Q96" s="257">
        <f t="shared" si="23"/>
        <v>1.6628696813027491E-2</v>
      </c>
      <c r="R96" s="257">
        <f t="shared" si="24"/>
        <v>2.179787491249877E-3</v>
      </c>
      <c r="S96" s="257">
        <f t="shared" si="25"/>
        <v>4.6554005842410224E-3</v>
      </c>
      <c r="T96" s="257">
        <f t="shared" si="26"/>
        <v>3.3502623408608037E-3</v>
      </c>
    </row>
    <row r="97" spans="1:20" x14ac:dyDescent="0.45">
      <c r="A97" s="2" t="s">
        <v>502</v>
      </c>
      <c r="B97" s="2">
        <v>10885</v>
      </c>
      <c r="C97" s="369">
        <v>17</v>
      </c>
      <c r="D97" s="176">
        <v>93</v>
      </c>
      <c r="E97" s="176" t="s">
        <v>502</v>
      </c>
      <c r="F97" s="179">
        <v>0.58594351828757651</v>
      </c>
      <c r="G97" s="179">
        <v>1.6543558589128859</v>
      </c>
      <c r="H97" s="179">
        <v>1.193428976901872</v>
      </c>
      <c r="I97" s="180">
        <v>3155926</v>
      </c>
      <c r="J97" s="180">
        <v>3484684.1569710001</v>
      </c>
      <c r="K97" s="179">
        <v>3.4325379294416786E-2</v>
      </c>
      <c r="L97" s="179">
        <v>0</v>
      </c>
      <c r="M97" s="179">
        <v>6.2829870493708112E-2</v>
      </c>
      <c r="N97" s="262">
        <v>5897717.0469009997</v>
      </c>
      <c r="O97" s="257">
        <f t="shared" si="21"/>
        <v>0.25555375840106825</v>
      </c>
      <c r="P97" s="257">
        <f t="shared" si="22"/>
        <v>0.72153175909101852</v>
      </c>
      <c r="Q97" s="257">
        <f t="shared" si="23"/>
        <v>0.52050283160966837</v>
      </c>
      <c r="R97" s="257">
        <f t="shared" si="24"/>
        <v>1.4970691565744395E-2</v>
      </c>
      <c r="S97" s="257">
        <f t="shared" si="25"/>
        <v>0</v>
      </c>
      <c r="T97" s="257">
        <f t="shared" si="26"/>
        <v>2.7402657497508368E-2</v>
      </c>
    </row>
    <row r="98" spans="1:20" x14ac:dyDescent="0.45">
      <c r="A98" s="2" t="s">
        <v>510</v>
      </c>
      <c r="B98" s="2">
        <v>11196</v>
      </c>
      <c r="C98" s="369">
        <v>151</v>
      </c>
      <c r="D98" s="124">
        <v>94</v>
      </c>
      <c r="E98" s="124" t="s">
        <v>510</v>
      </c>
      <c r="F98" s="177">
        <v>0.46719843468305705</v>
      </c>
      <c r="G98" s="177">
        <v>0</v>
      </c>
      <c r="H98" s="177">
        <v>0</v>
      </c>
      <c r="I98" s="178">
        <v>319222</v>
      </c>
      <c r="J98" s="178">
        <v>350966.46582600003</v>
      </c>
      <c r="K98" s="177">
        <v>4.6663256755514457E-2</v>
      </c>
      <c r="L98" s="177">
        <v>0</v>
      </c>
      <c r="M98" s="177">
        <v>0</v>
      </c>
      <c r="N98" s="262">
        <v>567846.68218500004</v>
      </c>
      <c r="O98" s="257">
        <f t="shared" si="21"/>
        <v>1.9618918225204743E-2</v>
      </c>
      <c r="P98" s="257">
        <f t="shared" si="22"/>
        <v>0</v>
      </c>
      <c r="Q98" s="257">
        <f t="shared" si="23"/>
        <v>0</v>
      </c>
      <c r="R98" s="257">
        <f t="shared" si="24"/>
        <v>1.9595155943303313E-3</v>
      </c>
      <c r="S98" s="257">
        <f t="shared" si="25"/>
        <v>0</v>
      </c>
      <c r="T98" s="257">
        <f t="shared" si="26"/>
        <v>0</v>
      </c>
    </row>
    <row r="99" spans="1:20" x14ac:dyDescent="0.45">
      <c r="A99" s="2" t="s">
        <v>499</v>
      </c>
      <c r="B99" s="2">
        <v>10762</v>
      </c>
      <c r="C99" s="369">
        <v>10</v>
      </c>
      <c r="D99" s="176">
        <v>95</v>
      </c>
      <c r="E99" s="176" t="s">
        <v>499</v>
      </c>
      <c r="F99" s="179">
        <v>0.41565021701817118</v>
      </c>
      <c r="G99" s="179">
        <v>0.86376467129287782</v>
      </c>
      <c r="H99" s="179">
        <v>0.61470134057398185</v>
      </c>
      <c r="I99" s="180">
        <v>557605</v>
      </c>
      <c r="J99" s="180">
        <v>764326.03929900005</v>
      </c>
      <c r="K99" s="179">
        <v>0.13051316503411606</v>
      </c>
      <c r="L99" s="179">
        <v>0.11338417625803919</v>
      </c>
      <c r="M99" s="179">
        <v>5.3998008832754643E-2</v>
      </c>
      <c r="N99" s="262">
        <v>1212723.2955519999</v>
      </c>
      <c r="O99" s="257">
        <f t="shared" si="21"/>
        <v>3.7276258694600765E-2</v>
      </c>
      <c r="P99" s="257">
        <f t="shared" si="22"/>
        <v>7.7463968548734094E-2</v>
      </c>
      <c r="Q99" s="257">
        <f t="shared" si="23"/>
        <v>5.5127521297918404E-2</v>
      </c>
      <c r="R99" s="257">
        <f t="shared" si="24"/>
        <v>1.1704655269433303E-2</v>
      </c>
      <c r="S99" s="257">
        <f t="shared" si="25"/>
        <v>1.0168496762469165E-2</v>
      </c>
      <c r="T99" s="257">
        <f t="shared" si="26"/>
        <v>4.842638506682418E-3</v>
      </c>
    </row>
    <row r="100" spans="1:20" x14ac:dyDescent="0.45">
      <c r="A100" s="2" t="s">
        <v>501</v>
      </c>
      <c r="B100" s="2">
        <v>10763</v>
      </c>
      <c r="C100" s="369">
        <v>37</v>
      </c>
      <c r="D100" s="124">
        <v>96</v>
      </c>
      <c r="E100" s="124" t="s">
        <v>501</v>
      </c>
      <c r="F100" s="177">
        <v>0.41043786539533161</v>
      </c>
      <c r="G100" s="177">
        <v>4.6359358553649928E-2</v>
      </c>
      <c r="H100" s="177">
        <v>1.0926103646833014</v>
      </c>
      <c r="I100" s="178">
        <v>35467</v>
      </c>
      <c r="J100" s="178">
        <v>39439.546316</v>
      </c>
      <c r="K100" s="177">
        <v>7.621568536126261E-3</v>
      </c>
      <c r="L100" s="177">
        <v>0</v>
      </c>
      <c r="M100" s="177">
        <v>0</v>
      </c>
      <c r="N100" s="262">
        <v>43857.777026000003</v>
      </c>
      <c r="O100" s="257">
        <f t="shared" si="21"/>
        <v>1.3311794997762929E-3</v>
      </c>
      <c r="P100" s="257">
        <f t="shared" si="22"/>
        <v>1.5035802720091685E-4</v>
      </c>
      <c r="Q100" s="257">
        <f t="shared" si="23"/>
        <v>3.5436801556030443E-3</v>
      </c>
      <c r="R100" s="257">
        <f t="shared" si="24"/>
        <v>2.4719151537490399E-5</v>
      </c>
      <c r="S100" s="257">
        <f t="shared" si="25"/>
        <v>0</v>
      </c>
      <c r="T100" s="257">
        <f t="shared" si="26"/>
        <v>0</v>
      </c>
    </row>
    <row r="101" spans="1:20" x14ac:dyDescent="0.45">
      <c r="A101" s="2" t="s">
        <v>512</v>
      </c>
      <c r="B101" s="2">
        <v>11258</v>
      </c>
      <c r="C101" s="369">
        <v>166</v>
      </c>
      <c r="D101" s="176">
        <v>97</v>
      </c>
      <c r="E101" s="176" t="s">
        <v>512</v>
      </c>
      <c r="F101" s="179">
        <v>0.26660360617705048</v>
      </c>
      <c r="G101" s="179">
        <v>5.9007239180806817E-4</v>
      </c>
      <c r="H101" s="179">
        <v>0.56562036757192402</v>
      </c>
      <c r="I101" s="180">
        <v>42276</v>
      </c>
      <c r="J101" s="180">
        <v>49466.151235999998</v>
      </c>
      <c r="K101" s="179">
        <v>7.1927510488702991E-3</v>
      </c>
      <c r="L101" s="179">
        <v>0</v>
      </c>
      <c r="M101" s="179">
        <v>0</v>
      </c>
      <c r="N101" s="262">
        <v>82512.884036000003</v>
      </c>
      <c r="O101" s="257">
        <f t="shared" si="21"/>
        <v>1.6267857965927186E-3</v>
      </c>
      <c r="P101" s="257">
        <f t="shared" si="22"/>
        <v>3.600556645574324E-6</v>
      </c>
      <c r="Q101" s="257">
        <f t="shared" si="23"/>
        <v>3.4513530909199143E-3</v>
      </c>
      <c r="R101" s="257">
        <f t="shared" si="24"/>
        <v>4.388937348791504E-5</v>
      </c>
      <c r="S101" s="257">
        <f t="shared" si="25"/>
        <v>0</v>
      </c>
      <c r="T101" s="257">
        <f t="shared" si="26"/>
        <v>0</v>
      </c>
    </row>
    <row r="102" spans="1:20" x14ac:dyDescent="0.45">
      <c r="A102" s="2" t="s">
        <v>504</v>
      </c>
      <c r="B102" s="2">
        <v>10934</v>
      </c>
      <c r="C102" s="369">
        <v>111</v>
      </c>
      <c r="D102" s="124">
        <v>98</v>
      </c>
      <c r="E102" s="124" t="s">
        <v>504</v>
      </c>
      <c r="F102" s="177">
        <v>0.24641626192781543</v>
      </c>
      <c r="G102" s="177">
        <v>0.12203265333377851</v>
      </c>
      <c r="H102" s="177">
        <v>6.3436947013455307E-3</v>
      </c>
      <c r="I102" s="178">
        <v>28006</v>
      </c>
      <c r="J102" s="178">
        <v>31082.900709000001</v>
      </c>
      <c r="K102" s="177">
        <v>1.9306743309666849E-2</v>
      </c>
      <c r="L102" s="177">
        <v>0</v>
      </c>
      <c r="M102" s="177">
        <v>0</v>
      </c>
      <c r="N102" s="262">
        <v>41333.245071999998</v>
      </c>
      <c r="O102" s="257">
        <f t="shared" si="21"/>
        <v>7.5320198091140841E-4</v>
      </c>
      <c r="P102" s="257">
        <f t="shared" si="22"/>
        <v>3.7300799674415397E-4</v>
      </c>
      <c r="Q102" s="257">
        <f t="shared" si="23"/>
        <v>1.9390292580407454E-5</v>
      </c>
      <c r="R102" s="257">
        <f t="shared" si="24"/>
        <v>5.9013464420010619E-5</v>
      </c>
      <c r="S102" s="257">
        <f t="shared" si="25"/>
        <v>0</v>
      </c>
      <c r="T102" s="257">
        <f t="shared" si="26"/>
        <v>0</v>
      </c>
    </row>
    <row r="103" spans="1:20" x14ac:dyDescent="0.45">
      <c r="A103" s="2" t="s">
        <v>505</v>
      </c>
      <c r="B103" s="2">
        <v>10980</v>
      </c>
      <c r="C103" s="369">
        <v>112</v>
      </c>
      <c r="D103" s="176">
        <v>99</v>
      </c>
      <c r="E103" s="176" t="s">
        <v>505</v>
      </c>
      <c r="F103" s="179">
        <v>0</v>
      </c>
      <c r="G103" s="179">
        <v>0</v>
      </c>
      <c r="H103" s="179">
        <v>0</v>
      </c>
      <c r="I103" s="180">
        <v>0</v>
      </c>
      <c r="J103" s="180">
        <v>0</v>
      </c>
      <c r="K103" s="179">
        <v>0</v>
      </c>
      <c r="L103" s="179">
        <v>0</v>
      </c>
      <c r="M103" s="179">
        <v>0</v>
      </c>
      <c r="N103" s="262">
        <v>0</v>
      </c>
      <c r="O103" s="257">
        <f t="shared" si="21"/>
        <v>0</v>
      </c>
      <c r="P103" s="257">
        <f t="shared" si="22"/>
        <v>0</v>
      </c>
      <c r="Q103" s="257">
        <f t="shared" si="23"/>
        <v>0</v>
      </c>
      <c r="R103" s="257">
        <f t="shared" si="24"/>
        <v>0</v>
      </c>
      <c r="S103" s="257">
        <f t="shared" si="25"/>
        <v>0</v>
      </c>
      <c r="T103" s="257">
        <f t="shared" si="26"/>
        <v>0</v>
      </c>
    </row>
    <row r="104" spans="1:20" x14ac:dyDescent="0.45">
      <c r="C104" s="201"/>
      <c r="D104" s="372" t="s">
        <v>195</v>
      </c>
      <c r="E104" s="372"/>
      <c r="F104" s="331">
        <f>O104</f>
        <v>0.85387049179316021</v>
      </c>
      <c r="G104" s="331">
        <f>P104</f>
        <v>1.0663417762241922</v>
      </c>
      <c r="H104" s="331">
        <f>Q104</f>
        <v>0.7690035831350075</v>
      </c>
      <c r="I104" s="181">
        <f>SUM(I84:I103)</f>
        <v>7153030</v>
      </c>
      <c r="J104" s="181">
        <f>SUM(J84:J103)</f>
        <v>8134531.5058939997</v>
      </c>
      <c r="K104" s="397">
        <f>R104</f>
        <v>8.0733958501645206E-2</v>
      </c>
      <c r="L104" s="397">
        <f>S104</f>
        <v>3.1625427768869695E-2</v>
      </c>
      <c r="M104" s="397">
        <f>T104</f>
        <v>5.3908951190408519E-2</v>
      </c>
      <c r="N104" s="262">
        <f>SUM(N84:N103)</f>
        <v>13522513.219712999</v>
      </c>
      <c r="O104" s="262">
        <f t="shared" ref="O104:T104" si="27">SUM(O84:O103)</f>
        <v>0.85387049179316021</v>
      </c>
      <c r="P104" s="262">
        <f t="shared" si="27"/>
        <v>1.0663417762241922</v>
      </c>
      <c r="Q104" s="262">
        <f t="shared" si="27"/>
        <v>0.7690035831350075</v>
      </c>
      <c r="R104" s="262">
        <f t="shared" si="27"/>
        <v>8.0733958501645206E-2</v>
      </c>
      <c r="S104" s="262">
        <f t="shared" si="27"/>
        <v>3.1625427768869695E-2</v>
      </c>
      <c r="T104" s="262">
        <f t="shared" si="27"/>
        <v>5.3908951190408519E-2</v>
      </c>
    </row>
    <row r="105" spans="1:20" x14ac:dyDescent="0.45">
      <c r="A105" s="2" t="s">
        <v>552</v>
      </c>
      <c r="B105" s="2">
        <v>11173</v>
      </c>
      <c r="C105" s="369">
        <v>140</v>
      </c>
      <c r="D105" s="124">
        <v>100</v>
      </c>
      <c r="E105" s="124" t="s">
        <v>552</v>
      </c>
      <c r="F105" s="393">
        <v>7.5910746288036242</v>
      </c>
      <c r="G105" s="393">
        <v>0.27504542232591822</v>
      </c>
      <c r="H105" s="393">
        <v>0.23282813972371902</v>
      </c>
      <c r="I105" s="394">
        <v>279658</v>
      </c>
      <c r="J105" s="394">
        <v>341991.10760300001</v>
      </c>
      <c r="K105" s="393">
        <v>0.34516494246672946</v>
      </c>
      <c r="L105" s="393">
        <v>3.062959717158851E-3</v>
      </c>
      <c r="M105" s="393">
        <v>1.693831982206949E-3</v>
      </c>
      <c r="N105" s="262">
        <v>359824.67440199998</v>
      </c>
      <c r="O105" s="257">
        <f>$N105/$N$104*F105</f>
        <v>0.20199321770221343</v>
      </c>
      <c r="P105" s="257">
        <f>$N105/$N$104*G105</f>
        <v>7.3187674455299657E-3</v>
      </c>
      <c r="Q105" s="257">
        <f>$N105/$N$104*H105</f>
        <v>6.1953949096962791E-3</v>
      </c>
      <c r="R105" s="257">
        <f>$N105/$N$104*K105</f>
        <v>9.1845991214872681E-3</v>
      </c>
      <c r="S105" s="257">
        <f>$N105/$N$104*L105</f>
        <v>8.1503228358945328E-5</v>
      </c>
      <c r="T105" s="257">
        <f>$N105/$N$104*M105</f>
        <v>4.5071691303715013E-5</v>
      </c>
    </row>
    <row r="106" spans="1:20" x14ac:dyDescent="0.45">
      <c r="A106" s="2" t="s">
        <v>564</v>
      </c>
      <c r="B106" s="2">
        <v>11273</v>
      </c>
      <c r="C106" s="369">
        <v>168</v>
      </c>
      <c r="D106" s="176">
        <v>101</v>
      </c>
      <c r="E106" s="176" t="s">
        <v>564</v>
      </c>
      <c r="F106" s="395">
        <v>6.1875127693090146</v>
      </c>
      <c r="G106" s="395">
        <v>1.3477644606565919</v>
      </c>
      <c r="H106" s="395">
        <v>1.0433142261594581</v>
      </c>
      <c r="I106" s="396">
        <v>408803</v>
      </c>
      <c r="J106" s="396">
        <v>420774.924099</v>
      </c>
      <c r="K106" s="395">
        <v>0.453250910272748</v>
      </c>
      <c r="L106" s="395">
        <v>8.398905192508542E-2</v>
      </c>
      <c r="M106" s="395">
        <v>0.15379403628323129</v>
      </c>
      <c r="N106" s="262">
        <v>441804.07594299997</v>
      </c>
      <c r="O106" s="257">
        <f t="shared" ref="O106:O137" si="28">$N106/$N$171*F106</f>
        <v>4.5400535383209421E-2</v>
      </c>
      <c r="P106" s="257">
        <f t="shared" ref="P106:P137" si="29">$N106/$N$171*G106</f>
        <v>9.8891477667374609E-3</v>
      </c>
      <c r="Q106" s="257">
        <f t="shared" ref="Q106:Q137" si="30">$N106/$N$171*H106</f>
        <v>7.655260878895594E-3</v>
      </c>
      <c r="R106" s="257">
        <f t="shared" ref="R106:R137" si="31">$N106/$N$171*K106</f>
        <v>3.3257036803833193E-3</v>
      </c>
      <c r="S106" s="257">
        <f t="shared" ref="S106:S137" si="32">$N106/$N$171*L106</f>
        <v>6.1626505930473968E-4</v>
      </c>
      <c r="T106" s="257">
        <f t="shared" ref="T106:T137" si="33">$N106/$N$171*M106</f>
        <v>1.1284553012378157E-3</v>
      </c>
    </row>
    <row r="107" spans="1:20" x14ac:dyDescent="0.45">
      <c r="A107" s="2" t="s">
        <v>526</v>
      </c>
      <c r="B107" s="2">
        <v>10743</v>
      </c>
      <c r="C107" s="369">
        <v>21</v>
      </c>
      <c r="D107" s="124">
        <v>102</v>
      </c>
      <c r="E107" s="124" t="s">
        <v>526</v>
      </c>
      <c r="F107" s="393">
        <v>6.1135124838588597</v>
      </c>
      <c r="G107" s="393">
        <v>1.6380679464581813</v>
      </c>
      <c r="H107" s="393">
        <v>0.925011570601319</v>
      </c>
      <c r="I107" s="394">
        <v>1298850</v>
      </c>
      <c r="J107" s="394">
        <v>1452769.152517</v>
      </c>
      <c r="K107" s="393">
        <v>0.5612397522413779</v>
      </c>
      <c r="L107" s="393">
        <v>0.23087998015840569</v>
      </c>
      <c r="M107" s="393">
        <v>0.18343185993142658</v>
      </c>
      <c r="N107" s="262">
        <v>1612610.4384890001</v>
      </c>
      <c r="O107" s="257">
        <f t="shared" si="28"/>
        <v>0.16373269788417208</v>
      </c>
      <c r="P107" s="257">
        <f t="shared" si="29"/>
        <v>4.3870898260093508E-2</v>
      </c>
      <c r="Q107" s="257">
        <f t="shared" si="30"/>
        <v>2.477375165725201E-2</v>
      </c>
      <c r="R107" s="257">
        <f t="shared" si="31"/>
        <v>1.5031178726950421E-2</v>
      </c>
      <c r="S107" s="257">
        <f t="shared" si="32"/>
        <v>6.1834505349564308E-3</v>
      </c>
      <c r="T107" s="257">
        <f t="shared" si="33"/>
        <v>4.9126902715550943E-3</v>
      </c>
    </row>
    <row r="108" spans="1:20" x14ac:dyDescent="0.45">
      <c r="A108" s="2" t="s">
        <v>572</v>
      </c>
      <c r="B108" s="2">
        <v>11309</v>
      </c>
      <c r="C108" s="369">
        <v>185</v>
      </c>
      <c r="D108" s="176">
        <v>103</v>
      </c>
      <c r="E108" s="176" t="s">
        <v>572</v>
      </c>
      <c r="F108" s="395">
        <v>5.3745882321863121</v>
      </c>
      <c r="G108" s="395">
        <v>0.83713574142984126</v>
      </c>
      <c r="H108" s="395">
        <v>0.39456611105347072</v>
      </c>
      <c r="I108" s="396">
        <v>272326</v>
      </c>
      <c r="J108" s="396">
        <v>305360.96729399997</v>
      </c>
      <c r="K108" s="395">
        <v>0.67288667404681501</v>
      </c>
      <c r="L108" s="395">
        <v>5.2623163349235129E-3</v>
      </c>
      <c r="M108" s="395">
        <v>5.7997420481427552E-2</v>
      </c>
      <c r="N108" s="262">
        <v>307131.445343</v>
      </c>
      <c r="O108" s="257">
        <f t="shared" si="28"/>
        <v>2.7414771364468592E-2</v>
      </c>
      <c r="P108" s="257">
        <f t="shared" si="29"/>
        <v>4.2700731592582456E-3</v>
      </c>
      <c r="Q108" s="257">
        <f t="shared" si="30"/>
        <v>2.0126080837076952E-3</v>
      </c>
      <c r="R108" s="257">
        <f t="shared" si="31"/>
        <v>3.4322693248794471E-3</v>
      </c>
      <c r="S108" s="257">
        <f t="shared" si="32"/>
        <v>2.6842093372937564E-5</v>
      </c>
      <c r="T108" s="257">
        <f t="shared" si="33"/>
        <v>2.9583401621457772E-4</v>
      </c>
    </row>
    <row r="109" spans="1:20" x14ac:dyDescent="0.45">
      <c r="A109" s="2" t="s">
        <v>551</v>
      </c>
      <c r="B109" s="2">
        <v>11149</v>
      </c>
      <c r="C109" s="369">
        <v>133</v>
      </c>
      <c r="D109" s="124">
        <v>104</v>
      </c>
      <c r="E109" s="124" t="s">
        <v>551</v>
      </c>
      <c r="F109" s="393">
        <v>5.2238939479086044</v>
      </c>
      <c r="G109" s="393">
        <v>0.33097901764178922</v>
      </c>
      <c r="H109" s="393">
        <v>0.4936150375772882</v>
      </c>
      <c r="I109" s="394">
        <v>59022</v>
      </c>
      <c r="J109" s="394">
        <v>65447.815797000003</v>
      </c>
      <c r="K109" s="393">
        <v>0.83801817787637012</v>
      </c>
      <c r="L109" s="393">
        <v>0</v>
      </c>
      <c r="M109" s="393">
        <v>2.8301239302429365E-2</v>
      </c>
      <c r="N109" s="262">
        <v>66783.643259999997</v>
      </c>
      <c r="O109" s="257">
        <f t="shared" si="28"/>
        <v>5.7940148900084984E-3</v>
      </c>
      <c r="P109" s="257">
        <f t="shared" si="29"/>
        <v>3.6710112717059772E-4</v>
      </c>
      <c r="Q109" s="257">
        <f t="shared" si="30"/>
        <v>5.4748678020156288E-4</v>
      </c>
      <c r="R109" s="257">
        <f t="shared" si="31"/>
        <v>9.2947710063244742E-4</v>
      </c>
      <c r="S109" s="257">
        <f t="shared" si="32"/>
        <v>0</v>
      </c>
      <c r="T109" s="257">
        <f t="shared" si="33"/>
        <v>3.1389956143657603E-5</v>
      </c>
    </row>
    <row r="110" spans="1:20" x14ac:dyDescent="0.45">
      <c r="A110" s="2" t="s">
        <v>542</v>
      </c>
      <c r="B110" s="2">
        <v>10872</v>
      </c>
      <c r="C110" s="369">
        <v>15</v>
      </c>
      <c r="D110" s="176">
        <v>105</v>
      </c>
      <c r="E110" s="176" t="s">
        <v>542</v>
      </c>
      <c r="F110" s="395">
        <v>4.8953675576663436</v>
      </c>
      <c r="G110" s="395">
        <v>0.43163961434833553</v>
      </c>
      <c r="H110" s="395">
        <v>0.12230938970207755</v>
      </c>
      <c r="I110" s="396">
        <v>232878</v>
      </c>
      <c r="J110" s="396">
        <v>297749.59748</v>
      </c>
      <c r="K110" s="395">
        <v>0.53309655183664739</v>
      </c>
      <c r="L110" s="395">
        <v>0.16842879503753733</v>
      </c>
      <c r="M110" s="395">
        <v>2.7783414012000348E-2</v>
      </c>
      <c r="N110" s="262">
        <v>298881.152932</v>
      </c>
      <c r="O110" s="257">
        <f t="shared" si="28"/>
        <v>2.4299592078815276E-2</v>
      </c>
      <c r="P110" s="257">
        <f t="shared" si="29"/>
        <v>2.1425697723751135E-3</v>
      </c>
      <c r="Q110" s="257">
        <f t="shared" si="30"/>
        <v>6.071185140153481E-4</v>
      </c>
      <c r="R110" s="257">
        <f t="shared" si="31"/>
        <v>2.6461810263801338E-3</v>
      </c>
      <c r="S110" s="257">
        <f t="shared" si="32"/>
        <v>8.3604570352008192E-4</v>
      </c>
      <c r="T110" s="257">
        <f t="shared" si="33"/>
        <v>1.3791112089043753E-4</v>
      </c>
    </row>
    <row r="111" spans="1:20" x14ac:dyDescent="0.45">
      <c r="A111" s="2" t="s">
        <v>565</v>
      </c>
      <c r="B111" s="2">
        <v>11260</v>
      </c>
      <c r="C111" s="369">
        <v>169</v>
      </c>
      <c r="D111" s="124">
        <v>106</v>
      </c>
      <c r="E111" s="124" t="s">
        <v>565</v>
      </c>
      <c r="F111" s="393">
        <v>4.5619142881354637</v>
      </c>
      <c r="G111" s="393">
        <v>0.18598712037963572</v>
      </c>
      <c r="H111" s="393">
        <v>0.60279140294549183</v>
      </c>
      <c r="I111" s="394">
        <v>393348</v>
      </c>
      <c r="J111" s="394">
        <v>428853.49031899997</v>
      </c>
      <c r="K111" s="393">
        <v>0.75273718329148065</v>
      </c>
      <c r="L111" s="393">
        <v>0</v>
      </c>
      <c r="M111" s="393">
        <v>0</v>
      </c>
      <c r="N111" s="262">
        <v>435186.98320199997</v>
      </c>
      <c r="O111" s="257">
        <f t="shared" si="28"/>
        <v>3.2971459046608108E-2</v>
      </c>
      <c r="P111" s="257">
        <f t="shared" si="29"/>
        <v>1.3442310257214629E-3</v>
      </c>
      <c r="Q111" s="257">
        <f t="shared" si="30"/>
        <v>4.3567044009474283E-3</v>
      </c>
      <c r="R111" s="257">
        <f t="shared" si="31"/>
        <v>5.4404448755871089E-3</v>
      </c>
      <c r="S111" s="257">
        <f t="shared" si="32"/>
        <v>0</v>
      </c>
      <c r="T111" s="257">
        <f t="shared" si="33"/>
        <v>0</v>
      </c>
    </row>
    <row r="112" spans="1:20" x14ac:dyDescent="0.45">
      <c r="A112" s="2" t="s">
        <v>527</v>
      </c>
      <c r="B112" s="2">
        <v>10753</v>
      </c>
      <c r="C112" s="369">
        <v>60</v>
      </c>
      <c r="D112" s="176">
        <v>107</v>
      </c>
      <c r="E112" s="176" t="s">
        <v>527</v>
      </c>
      <c r="F112" s="395">
        <v>4.5120150863665138</v>
      </c>
      <c r="G112" s="395">
        <v>0.95030800288626471</v>
      </c>
      <c r="H112" s="395">
        <v>0.56275660498065594</v>
      </c>
      <c r="I112" s="396">
        <v>181754</v>
      </c>
      <c r="J112" s="396">
        <v>227207.86860300001</v>
      </c>
      <c r="K112" s="395">
        <v>0.32383561415292106</v>
      </c>
      <c r="L112" s="395">
        <v>3.06338687973319E-2</v>
      </c>
      <c r="M112" s="395">
        <v>6.5951910924194876E-2</v>
      </c>
      <c r="N112" s="262">
        <v>223947.56638599999</v>
      </c>
      <c r="O112" s="257">
        <f t="shared" si="28"/>
        <v>1.6781548728083715E-2</v>
      </c>
      <c r="P112" s="257">
        <f t="shared" si="29"/>
        <v>3.5344828755806009E-3</v>
      </c>
      <c r="Q112" s="257">
        <f t="shared" si="30"/>
        <v>2.0930620150339408E-3</v>
      </c>
      <c r="R112" s="257">
        <f t="shared" si="31"/>
        <v>1.2044425904551854E-3</v>
      </c>
      <c r="S112" s="257">
        <f t="shared" si="32"/>
        <v>1.1393662301916984E-4</v>
      </c>
      <c r="T112" s="257">
        <f t="shared" si="33"/>
        <v>2.4529510334059837E-4</v>
      </c>
    </row>
    <row r="113" spans="1:20" x14ac:dyDescent="0.45">
      <c r="A113" s="2" t="s">
        <v>523</v>
      </c>
      <c r="B113" s="2">
        <v>10630</v>
      </c>
      <c r="C113" s="369">
        <v>19</v>
      </c>
      <c r="D113" s="124">
        <v>108</v>
      </c>
      <c r="E113" s="124" t="s">
        <v>523</v>
      </c>
      <c r="F113" s="393">
        <v>4.438320366346681</v>
      </c>
      <c r="G113" s="393">
        <v>2.583870611376319</v>
      </c>
      <c r="H113" s="393">
        <v>0.46781117752183665</v>
      </c>
      <c r="I113" s="394">
        <v>140546</v>
      </c>
      <c r="J113" s="394">
        <v>132673.83466200001</v>
      </c>
      <c r="K113" s="393">
        <v>0.12116907352590936</v>
      </c>
      <c r="L113" s="393">
        <v>0.9278819103341972</v>
      </c>
      <c r="M113" s="393">
        <v>1.9834583566252839E-2</v>
      </c>
      <c r="N113" s="262">
        <v>177084.527684</v>
      </c>
      <c r="O113" s="257">
        <f t="shared" si="28"/>
        <v>1.3053122463109103E-2</v>
      </c>
      <c r="P113" s="257">
        <f t="shared" si="29"/>
        <v>7.599176430539172E-3</v>
      </c>
      <c r="Q113" s="257">
        <f t="shared" si="30"/>
        <v>1.3758350199560222E-3</v>
      </c>
      <c r="R113" s="257">
        <f t="shared" si="31"/>
        <v>3.5635885310754585E-4</v>
      </c>
      <c r="S113" s="257">
        <f t="shared" si="32"/>
        <v>2.7289053531900534E-3</v>
      </c>
      <c r="T113" s="257">
        <f t="shared" si="33"/>
        <v>5.8333609772333963E-5</v>
      </c>
    </row>
    <row r="114" spans="1:20" x14ac:dyDescent="0.45">
      <c r="A114" s="2" t="s">
        <v>580</v>
      </c>
      <c r="B114" s="2">
        <v>11454</v>
      </c>
      <c r="C114" s="369">
        <v>244</v>
      </c>
      <c r="D114" s="176">
        <v>109</v>
      </c>
      <c r="E114" s="176" t="s">
        <v>580</v>
      </c>
      <c r="F114" s="395">
        <v>4.2291513236339657</v>
      </c>
      <c r="G114" s="395">
        <v>2.6025260985241867</v>
      </c>
      <c r="H114" s="395">
        <v>0.48889225132530811</v>
      </c>
      <c r="I114" s="396">
        <v>674616</v>
      </c>
      <c r="J114" s="396">
        <v>841543.66082400002</v>
      </c>
      <c r="K114" s="395">
        <v>0.39947119909357987</v>
      </c>
      <c r="L114" s="395">
        <v>0.10514209440489046</v>
      </c>
      <c r="M114" s="395">
        <v>2.7929334233018344E-2</v>
      </c>
      <c r="N114" s="262">
        <v>885550.00258900004</v>
      </c>
      <c r="O114" s="257">
        <f t="shared" si="28"/>
        <v>6.2198722022744457E-2</v>
      </c>
      <c r="P114" s="257">
        <f t="shared" si="29"/>
        <v>3.8275716561485179E-2</v>
      </c>
      <c r="Q114" s="257">
        <f t="shared" si="30"/>
        <v>7.1902069498727692E-3</v>
      </c>
      <c r="R114" s="257">
        <f t="shared" si="31"/>
        <v>5.8750789856259261E-3</v>
      </c>
      <c r="S114" s="257">
        <f t="shared" si="32"/>
        <v>1.5463395377301355E-3</v>
      </c>
      <c r="T114" s="257">
        <f t="shared" si="33"/>
        <v>4.1076063808167043E-4</v>
      </c>
    </row>
    <row r="115" spans="1:20" x14ac:dyDescent="0.45">
      <c r="A115" s="2" t="s">
        <v>567</v>
      </c>
      <c r="B115" s="2">
        <v>11285</v>
      </c>
      <c r="C115" s="369">
        <v>174</v>
      </c>
      <c r="D115" s="124">
        <v>110</v>
      </c>
      <c r="E115" s="124" t="s">
        <v>567</v>
      </c>
      <c r="F115" s="393">
        <v>3.6109575107117524</v>
      </c>
      <c r="G115" s="393">
        <v>1.1587792820857987</v>
      </c>
      <c r="H115" s="393">
        <v>0.80891207756711403</v>
      </c>
      <c r="I115" s="394">
        <v>1245073</v>
      </c>
      <c r="J115" s="394">
        <v>1467622.972911</v>
      </c>
      <c r="K115" s="393">
        <v>0.49530752108479215</v>
      </c>
      <c r="L115" s="393">
        <v>0.1294003891561519</v>
      </c>
      <c r="M115" s="393">
        <v>9.6718153902761519E-2</v>
      </c>
      <c r="N115" s="262">
        <v>1531723.393189</v>
      </c>
      <c r="O115" s="257">
        <f t="shared" si="28"/>
        <v>9.1858187361385013E-2</v>
      </c>
      <c r="P115" s="257">
        <f t="shared" si="29"/>
        <v>2.9477877845022767E-2</v>
      </c>
      <c r="Q115" s="257">
        <f t="shared" si="30"/>
        <v>2.0577699117096768E-2</v>
      </c>
      <c r="R115" s="257">
        <f t="shared" si="31"/>
        <v>1.2599996244304166E-2</v>
      </c>
      <c r="S115" s="257">
        <f t="shared" si="32"/>
        <v>3.2917820706782567E-3</v>
      </c>
      <c r="T115" s="257">
        <f t="shared" si="33"/>
        <v>2.4603873837042056E-3</v>
      </c>
    </row>
    <row r="116" spans="1:20" x14ac:dyDescent="0.45">
      <c r="A116" s="2" t="s">
        <v>560</v>
      </c>
      <c r="B116" s="2">
        <v>11235</v>
      </c>
      <c r="C116" s="369">
        <v>155</v>
      </c>
      <c r="D116" s="176">
        <v>111</v>
      </c>
      <c r="E116" s="176" t="s">
        <v>560</v>
      </c>
      <c r="F116" s="395">
        <v>3.5736518559706956</v>
      </c>
      <c r="G116" s="395">
        <v>0.91457359256180071</v>
      </c>
      <c r="H116" s="395">
        <v>8.7588763376478751E-2</v>
      </c>
      <c r="I116" s="396">
        <v>403216</v>
      </c>
      <c r="J116" s="396">
        <v>620320.07848799997</v>
      </c>
      <c r="K116" s="395">
        <v>0.66971407850021702</v>
      </c>
      <c r="L116" s="395">
        <v>0.35593378472037107</v>
      </c>
      <c r="M116" s="395">
        <v>3.8741726898148504E-2</v>
      </c>
      <c r="N116" s="262">
        <v>631240.83765200002</v>
      </c>
      <c r="O116" s="257">
        <f t="shared" si="28"/>
        <v>3.746471875461737E-2</v>
      </c>
      <c r="P116" s="257">
        <f t="shared" si="29"/>
        <v>9.5880191486702147E-3</v>
      </c>
      <c r="Q116" s="257">
        <f t="shared" si="30"/>
        <v>9.1824512241782722E-4</v>
      </c>
      <c r="R116" s="257">
        <f t="shared" si="31"/>
        <v>7.0210111695961797E-3</v>
      </c>
      <c r="S116" s="257">
        <f t="shared" si="32"/>
        <v>3.7314656483775225E-3</v>
      </c>
      <c r="T116" s="257">
        <f t="shared" si="33"/>
        <v>4.0615257467856451E-4</v>
      </c>
    </row>
    <row r="117" spans="1:20" x14ac:dyDescent="0.45">
      <c r="A117" s="2" t="s">
        <v>524</v>
      </c>
      <c r="B117" s="2">
        <v>10706</v>
      </c>
      <c r="C117" s="369">
        <v>27</v>
      </c>
      <c r="D117" s="124">
        <v>112</v>
      </c>
      <c r="E117" s="124" t="s">
        <v>524</v>
      </c>
      <c r="F117" s="393">
        <v>3.3440797040805852</v>
      </c>
      <c r="G117" s="393">
        <v>3.5753223970289083</v>
      </c>
      <c r="H117" s="393">
        <v>0.71084859003788514</v>
      </c>
      <c r="I117" s="394">
        <v>1261973</v>
      </c>
      <c r="J117" s="394">
        <v>2779405.741533</v>
      </c>
      <c r="K117" s="393">
        <v>0.5266632403800704</v>
      </c>
      <c r="L117" s="393">
        <v>0.67568766014203652</v>
      </c>
      <c r="M117" s="393">
        <v>0.1712534075885388</v>
      </c>
      <c r="N117" s="262">
        <v>2537747.5972640002</v>
      </c>
      <c r="O117" s="257">
        <f t="shared" si="28"/>
        <v>0.14094192315207332</v>
      </c>
      <c r="P117" s="257">
        <f t="shared" si="29"/>
        <v>0.15068803949590065</v>
      </c>
      <c r="Q117" s="257">
        <f t="shared" si="30"/>
        <v>2.9959922075907839E-2</v>
      </c>
      <c r="R117" s="257">
        <f t="shared" si="31"/>
        <v>2.2197117449710476E-2</v>
      </c>
      <c r="S117" s="257">
        <f t="shared" si="32"/>
        <v>2.8478004921454539E-2</v>
      </c>
      <c r="T117" s="257">
        <f t="shared" si="33"/>
        <v>7.2177659469126335E-3</v>
      </c>
    </row>
    <row r="118" spans="1:20" x14ac:dyDescent="0.45">
      <c r="A118" s="2" t="s">
        <v>534</v>
      </c>
      <c r="B118" s="2">
        <v>10801</v>
      </c>
      <c r="C118" s="369">
        <v>46</v>
      </c>
      <c r="D118" s="176">
        <v>113</v>
      </c>
      <c r="E118" s="176" t="s">
        <v>534</v>
      </c>
      <c r="F118" s="395">
        <v>3.3014692394127518</v>
      </c>
      <c r="G118" s="395">
        <v>0.35434595086565829</v>
      </c>
      <c r="H118" s="395">
        <v>0.49396518348966578</v>
      </c>
      <c r="I118" s="396">
        <v>169553</v>
      </c>
      <c r="J118" s="396">
        <v>204361.336477</v>
      </c>
      <c r="K118" s="395">
        <v>0.10018700951960727</v>
      </c>
      <c r="L118" s="395">
        <v>5.6681476071653178E-2</v>
      </c>
      <c r="M118" s="395">
        <v>4.4402856389345345E-2</v>
      </c>
      <c r="N118" s="262">
        <v>216035.954658</v>
      </c>
      <c r="O118" s="257">
        <f t="shared" si="28"/>
        <v>1.1845364780170207E-2</v>
      </c>
      <c r="P118" s="257">
        <f t="shared" si="29"/>
        <v>1.2713603374740498E-3</v>
      </c>
      <c r="Q118" s="257">
        <f t="shared" si="30"/>
        <v>1.7723011673976951E-3</v>
      </c>
      <c r="R118" s="257">
        <f t="shared" si="31"/>
        <v>3.5946167840268179E-4</v>
      </c>
      <c r="S118" s="257">
        <f t="shared" si="32"/>
        <v>2.0336786795767579E-4</v>
      </c>
      <c r="T118" s="257">
        <f t="shared" si="33"/>
        <v>1.5931332175818285E-4</v>
      </c>
    </row>
    <row r="119" spans="1:20" x14ac:dyDescent="0.45">
      <c r="A119" s="2" t="s">
        <v>557</v>
      </c>
      <c r="B119" s="2">
        <v>11195</v>
      </c>
      <c r="C119" s="369">
        <v>148</v>
      </c>
      <c r="D119" s="124">
        <v>114</v>
      </c>
      <c r="E119" s="124" t="s">
        <v>557</v>
      </c>
      <c r="F119" s="393">
        <v>3.3002598396236915</v>
      </c>
      <c r="G119" s="393">
        <v>7.7449722377743016E-2</v>
      </c>
      <c r="H119" s="393">
        <v>5.3063989148449398E-2</v>
      </c>
      <c r="I119" s="394">
        <v>247768</v>
      </c>
      <c r="J119" s="394">
        <v>289481.50009500002</v>
      </c>
      <c r="K119" s="393">
        <v>0.37086420883933224</v>
      </c>
      <c r="L119" s="393">
        <v>5.2418050449802266E-2</v>
      </c>
      <c r="M119" s="393">
        <v>0</v>
      </c>
      <c r="N119" s="262">
        <v>333260.42707199999</v>
      </c>
      <c r="O119" s="257">
        <f t="shared" si="28"/>
        <v>1.8266150388656536E-2</v>
      </c>
      <c r="P119" s="257">
        <f t="shared" si="29"/>
        <v>4.2866572490027393E-4</v>
      </c>
      <c r="Q119" s="257">
        <f t="shared" si="30"/>
        <v>2.9369651273220221E-4</v>
      </c>
      <c r="R119" s="257">
        <f t="shared" si="31"/>
        <v>2.0526448648363988E-3</v>
      </c>
      <c r="S119" s="257">
        <f t="shared" si="32"/>
        <v>2.9012139623086426E-4</v>
      </c>
      <c r="T119" s="257">
        <f t="shared" si="33"/>
        <v>0</v>
      </c>
    </row>
    <row r="120" spans="1:20" x14ac:dyDescent="0.45">
      <c r="A120" s="2" t="s">
        <v>578</v>
      </c>
      <c r="B120" s="2">
        <v>11461</v>
      </c>
      <c r="C120" s="369">
        <v>237</v>
      </c>
      <c r="D120" s="176">
        <v>115</v>
      </c>
      <c r="E120" s="176" t="s">
        <v>578</v>
      </c>
      <c r="F120" s="395">
        <v>3.2028935218784489</v>
      </c>
      <c r="G120" s="395">
        <v>1.6299571065134382</v>
      </c>
      <c r="H120" s="395">
        <v>0.52770993106568842</v>
      </c>
      <c r="I120" s="396">
        <v>350934</v>
      </c>
      <c r="J120" s="396">
        <v>539656.68327399995</v>
      </c>
      <c r="K120" s="395">
        <v>0.42776552822725156</v>
      </c>
      <c r="L120" s="395">
        <v>0.3382306128945371</v>
      </c>
      <c r="M120" s="395">
        <v>4.612124328571842E-2</v>
      </c>
      <c r="N120" s="262">
        <v>551240.91934599995</v>
      </c>
      <c r="O120" s="257">
        <f t="shared" si="28"/>
        <v>2.9322371873526001E-2</v>
      </c>
      <c r="P120" s="257">
        <f t="shared" si="29"/>
        <v>1.4922197097283733E-2</v>
      </c>
      <c r="Q120" s="257">
        <f t="shared" si="30"/>
        <v>4.8311649245791318E-3</v>
      </c>
      <c r="R120" s="257">
        <f t="shared" si="31"/>
        <v>3.9161776086762993E-3</v>
      </c>
      <c r="S120" s="257">
        <f t="shared" si="32"/>
        <v>3.0964887663476365E-3</v>
      </c>
      <c r="T120" s="257">
        <f t="shared" si="33"/>
        <v>4.2223827849888895E-4</v>
      </c>
    </row>
    <row r="121" spans="1:20" x14ac:dyDescent="0.45">
      <c r="A121" s="2" t="s">
        <v>577</v>
      </c>
      <c r="B121" s="2">
        <v>11463</v>
      </c>
      <c r="C121" s="369">
        <v>239</v>
      </c>
      <c r="D121" s="124">
        <v>116</v>
      </c>
      <c r="E121" s="124" t="s">
        <v>577</v>
      </c>
      <c r="F121" s="393">
        <v>2.9373144566193785</v>
      </c>
      <c r="G121" s="393">
        <v>0.59055782885711905</v>
      </c>
      <c r="H121" s="393">
        <v>0.34031028252344853</v>
      </c>
      <c r="I121" s="394">
        <v>109321</v>
      </c>
      <c r="J121" s="394">
        <v>117511.540291</v>
      </c>
      <c r="K121" s="393">
        <v>0.28035480743634755</v>
      </c>
      <c r="L121" s="393">
        <v>0.10751518174379295</v>
      </c>
      <c r="M121" s="393">
        <v>2.9467208313785332E-3</v>
      </c>
      <c r="N121" s="262">
        <v>168183.59540399999</v>
      </c>
      <c r="O121" s="257">
        <f t="shared" si="28"/>
        <v>8.2044452864642996E-3</v>
      </c>
      <c r="P121" s="257">
        <f t="shared" si="29"/>
        <v>1.6495337720591992E-3</v>
      </c>
      <c r="Q121" s="257">
        <f t="shared" si="30"/>
        <v>9.5054756125712285E-4</v>
      </c>
      <c r="R121" s="257">
        <f t="shared" si="31"/>
        <v>7.8308118261742013E-4</v>
      </c>
      <c r="S121" s="257">
        <f t="shared" si="32"/>
        <v>3.0030915624078129E-4</v>
      </c>
      <c r="T121" s="257">
        <f t="shared" si="33"/>
        <v>8.2307189756437295E-6</v>
      </c>
    </row>
    <row r="122" spans="1:20" x14ac:dyDescent="0.45">
      <c r="A122" s="2" t="s">
        <v>533</v>
      </c>
      <c r="B122" s="2">
        <v>10787</v>
      </c>
      <c r="C122" s="369">
        <v>54</v>
      </c>
      <c r="D122" s="176">
        <v>117</v>
      </c>
      <c r="E122" s="176" t="s">
        <v>533</v>
      </c>
      <c r="F122" s="395">
        <v>2.9285080562696288</v>
      </c>
      <c r="G122" s="395">
        <v>0.36332952872056873</v>
      </c>
      <c r="H122" s="395">
        <v>0.4054768345034202</v>
      </c>
      <c r="I122" s="396">
        <v>355527</v>
      </c>
      <c r="J122" s="396">
        <v>440528.44427400001</v>
      </c>
      <c r="K122" s="395">
        <v>3.4098055178385024E-2</v>
      </c>
      <c r="L122" s="395">
        <v>2.5774391632940315E-2</v>
      </c>
      <c r="M122" s="395">
        <v>1.3811322269216752E-2</v>
      </c>
      <c r="N122" s="262">
        <v>441059.04090999998</v>
      </c>
      <c r="O122" s="257">
        <f t="shared" si="28"/>
        <v>2.1451531316322166E-2</v>
      </c>
      <c r="P122" s="257">
        <f t="shared" si="29"/>
        <v>2.6614148275289086E-3</v>
      </c>
      <c r="Q122" s="257">
        <f t="shared" si="30"/>
        <v>2.9701468619051873E-3</v>
      </c>
      <c r="R122" s="257">
        <f t="shared" si="31"/>
        <v>2.4977069703422463E-4</v>
      </c>
      <c r="S122" s="257">
        <f t="shared" si="32"/>
        <v>1.8879926524001525E-4</v>
      </c>
      <c r="T122" s="257">
        <f t="shared" si="33"/>
        <v>1.0116892509263522E-4</v>
      </c>
    </row>
    <row r="123" spans="1:20" x14ac:dyDescent="0.45">
      <c r="A123" s="2" t="s">
        <v>562</v>
      </c>
      <c r="B123" s="2">
        <v>11223</v>
      </c>
      <c r="C123" s="369">
        <v>160</v>
      </c>
      <c r="D123" s="124">
        <v>118</v>
      </c>
      <c r="E123" s="124" t="s">
        <v>562</v>
      </c>
      <c r="F123" s="393">
        <v>2.9152121735775847</v>
      </c>
      <c r="G123" s="393">
        <v>3.3254155260710685</v>
      </c>
      <c r="H123" s="393">
        <v>2.016177029168686</v>
      </c>
      <c r="I123" s="394">
        <v>3269550</v>
      </c>
      <c r="J123" s="394">
        <v>2665830.4214929999</v>
      </c>
      <c r="K123" s="393">
        <v>0.29834831625077135</v>
      </c>
      <c r="L123" s="393">
        <v>0.29173053858400239</v>
      </c>
      <c r="M123" s="393">
        <v>0.35395463604052729</v>
      </c>
      <c r="N123" s="262">
        <v>3533737.3504590001</v>
      </c>
      <c r="O123" s="257">
        <f t="shared" si="28"/>
        <v>0.17108801343976932</v>
      </c>
      <c r="P123" s="257">
        <f t="shared" si="29"/>
        <v>0.19516203361591203</v>
      </c>
      <c r="Q123" s="257">
        <f t="shared" si="30"/>
        <v>0.11832542611814327</v>
      </c>
      <c r="R123" s="257">
        <f t="shared" si="31"/>
        <v>1.7509470220756832E-2</v>
      </c>
      <c r="S123" s="257">
        <f t="shared" si="32"/>
        <v>1.7121085991075157E-2</v>
      </c>
      <c r="T123" s="257">
        <f t="shared" si="33"/>
        <v>2.07728947062037E-2</v>
      </c>
    </row>
    <row r="124" spans="1:20" x14ac:dyDescent="0.45">
      <c r="A124" s="2" t="s">
        <v>546</v>
      </c>
      <c r="B124" s="2">
        <v>11087</v>
      </c>
      <c r="C124" s="369">
        <v>119</v>
      </c>
      <c r="D124" s="176">
        <v>119</v>
      </c>
      <c r="E124" s="176" t="s">
        <v>546</v>
      </c>
      <c r="F124" s="395">
        <v>2.7725092768204656</v>
      </c>
      <c r="G124" s="395">
        <v>0.86624626935509685</v>
      </c>
      <c r="H124" s="395">
        <v>0.84811620455589465</v>
      </c>
      <c r="I124" s="396">
        <v>152471</v>
      </c>
      <c r="J124" s="396">
        <v>184144.239394</v>
      </c>
      <c r="K124" s="395">
        <v>0.16501671850572081</v>
      </c>
      <c r="L124" s="395">
        <v>0.30495493819777503</v>
      </c>
      <c r="M124" s="395">
        <v>7.5179573611691197E-2</v>
      </c>
      <c r="N124" s="262">
        <v>230106.13595200001</v>
      </c>
      <c r="O124" s="257">
        <f t="shared" si="28"/>
        <v>1.0595375566611914E-2</v>
      </c>
      <c r="P124" s="257">
        <f t="shared" si="29"/>
        <v>3.3104324063865172E-3</v>
      </c>
      <c r="Q124" s="257">
        <f t="shared" si="30"/>
        <v>3.2411468508067526E-3</v>
      </c>
      <c r="R124" s="257">
        <f t="shared" si="31"/>
        <v>6.3062516037568853E-4</v>
      </c>
      <c r="S124" s="257">
        <f t="shared" si="32"/>
        <v>1.1654107447401638E-3</v>
      </c>
      <c r="T124" s="257">
        <f t="shared" si="33"/>
        <v>2.8730501427469017E-4</v>
      </c>
    </row>
    <row r="125" spans="1:20" x14ac:dyDescent="0.45">
      <c r="A125" s="2" t="s">
        <v>535</v>
      </c>
      <c r="B125" s="2">
        <v>10825</v>
      </c>
      <c r="C125" s="369">
        <v>61</v>
      </c>
      <c r="D125" s="124">
        <v>120</v>
      </c>
      <c r="E125" s="124" t="s">
        <v>535</v>
      </c>
      <c r="F125" s="393">
        <v>2.5596609633406389</v>
      </c>
      <c r="G125" s="393">
        <v>1.0247980843378383E-3</v>
      </c>
      <c r="H125" s="393">
        <v>0.3633467267340395</v>
      </c>
      <c r="I125" s="394">
        <v>90911</v>
      </c>
      <c r="J125" s="394">
        <v>101512.27785300001</v>
      </c>
      <c r="K125" s="393">
        <v>0.3823776078147737</v>
      </c>
      <c r="L125" s="393">
        <v>0</v>
      </c>
      <c r="M125" s="393">
        <v>1.3192086480493382E-2</v>
      </c>
      <c r="N125" s="262">
        <v>123899.966063</v>
      </c>
      <c r="O125" s="257">
        <f t="shared" si="28"/>
        <v>5.2670662433963915E-3</v>
      </c>
      <c r="P125" s="257">
        <f t="shared" si="29"/>
        <v>2.1087477887182966E-6</v>
      </c>
      <c r="Q125" s="257">
        <f t="shared" si="30"/>
        <v>7.476659239010118E-4</v>
      </c>
      <c r="R125" s="257">
        <f t="shared" si="31"/>
        <v>7.8682615361815608E-4</v>
      </c>
      <c r="S125" s="257">
        <f t="shared" si="32"/>
        <v>0</v>
      </c>
      <c r="T125" s="257">
        <f t="shared" si="33"/>
        <v>2.7145623727717782E-5</v>
      </c>
    </row>
    <row r="126" spans="1:20" x14ac:dyDescent="0.45">
      <c r="A126" s="2" t="s">
        <v>538</v>
      </c>
      <c r="B126" s="2">
        <v>10843</v>
      </c>
      <c r="C126" s="369">
        <v>4</v>
      </c>
      <c r="D126" s="176">
        <v>121</v>
      </c>
      <c r="E126" s="176" t="s">
        <v>538</v>
      </c>
      <c r="F126" s="395">
        <v>2.5402162798252821</v>
      </c>
      <c r="G126" s="395">
        <v>0.55963344631220968</v>
      </c>
      <c r="H126" s="395">
        <v>0.65751423647962381</v>
      </c>
      <c r="I126" s="396">
        <v>512577</v>
      </c>
      <c r="J126" s="396">
        <v>505793.25277600001</v>
      </c>
      <c r="K126" s="395">
        <v>0.22302763771553755</v>
      </c>
      <c r="L126" s="395">
        <v>5.9585407670937257E-2</v>
      </c>
      <c r="M126" s="395">
        <v>0.28028276909430566</v>
      </c>
      <c r="N126" s="262">
        <v>507760.78063699999</v>
      </c>
      <c r="O126" s="257">
        <f t="shared" si="28"/>
        <v>2.1421259180977766E-2</v>
      </c>
      <c r="P126" s="257">
        <f t="shared" si="29"/>
        <v>4.7193040982408778E-3</v>
      </c>
      <c r="Q126" s="257">
        <f t="shared" si="30"/>
        <v>5.5447179780225208E-3</v>
      </c>
      <c r="R126" s="257">
        <f t="shared" si="31"/>
        <v>1.8807582921066641E-3</v>
      </c>
      <c r="S126" s="257">
        <f t="shared" si="32"/>
        <v>5.0247471888935336E-4</v>
      </c>
      <c r="T126" s="257">
        <f t="shared" si="33"/>
        <v>2.3635821439362738E-3</v>
      </c>
    </row>
    <row r="127" spans="1:20" x14ac:dyDescent="0.45">
      <c r="A127" s="2" t="s">
        <v>529</v>
      </c>
      <c r="B127" s="2">
        <v>10764</v>
      </c>
      <c r="C127" s="369">
        <v>33</v>
      </c>
      <c r="D127" s="124">
        <v>122</v>
      </c>
      <c r="E127" s="124" t="s">
        <v>529</v>
      </c>
      <c r="F127" s="393">
        <v>2.4737222956615907</v>
      </c>
      <c r="G127" s="393">
        <v>6.8665541140707801E-3</v>
      </c>
      <c r="H127" s="393">
        <v>0.29832672048586717</v>
      </c>
      <c r="I127" s="394">
        <v>357887</v>
      </c>
      <c r="J127" s="394">
        <v>378446.43238100002</v>
      </c>
      <c r="K127" s="393">
        <v>0.40965607688521444</v>
      </c>
      <c r="L127" s="393">
        <v>5.7948552621458534E-3</v>
      </c>
      <c r="M127" s="393">
        <v>0</v>
      </c>
      <c r="N127" s="262">
        <v>437991.24959999998</v>
      </c>
      <c r="O127" s="257">
        <f t="shared" si="28"/>
        <v>1.7994157823816023E-2</v>
      </c>
      <c r="P127" s="257">
        <f t="shared" si="29"/>
        <v>4.9948152487067098E-5</v>
      </c>
      <c r="Q127" s="257">
        <f t="shared" si="30"/>
        <v>2.1700649668310672E-3</v>
      </c>
      <c r="R127" s="257">
        <f t="shared" si="31"/>
        <v>2.979888289759054E-3</v>
      </c>
      <c r="S127" s="257">
        <f t="shared" si="32"/>
        <v>4.2152484268787152E-5</v>
      </c>
      <c r="T127" s="257">
        <f t="shared" si="33"/>
        <v>0</v>
      </c>
    </row>
    <row r="128" spans="1:20" x14ac:dyDescent="0.45">
      <c r="A128" s="2" t="s">
        <v>582</v>
      </c>
      <c r="B128" s="2">
        <v>11233</v>
      </c>
      <c r="C128" s="369">
        <v>264</v>
      </c>
      <c r="D128" s="176">
        <v>123</v>
      </c>
      <c r="E128" s="176" t="s">
        <v>582</v>
      </c>
      <c r="F128" s="395">
        <v>2.43430032992481</v>
      </c>
      <c r="G128" s="395">
        <v>1.3966171135145078</v>
      </c>
      <c r="H128" s="395">
        <v>0.67130514948276621</v>
      </c>
      <c r="I128" s="396">
        <v>190592</v>
      </c>
      <c r="J128" s="396">
        <v>560474.05719099997</v>
      </c>
      <c r="K128" s="395">
        <v>0.38664166128232863</v>
      </c>
      <c r="L128" s="395">
        <v>0.62981585372291093</v>
      </c>
      <c r="M128" s="395">
        <v>0</v>
      </c>
      <c r="N128" s="262">
        <v>623232.47843999998</v>
      </c>
      <c r="O128" s="257">
        <f t="shared" si="28"/>
        <v>2.5196451583698178E-2</v>
      </c>
      <c r="P128" s="257">
        <f t="shared" si="29"/>
        <v>1.4455815105903358E-2</v>
      </c>
      <c r="Q128" s="257">
        <f t="shared" si="30"/>
        <v>6.948406278757E-3</v>
      </c>
      <c r="R128" s="257">
        <f t="shared" si="31"/>
        <v>4.0019704138321063E-3</v>
      </c>
      <c r="S128" s="257">
        <f t="shared" si="32"/>
        <v>6.5189674708153291E-3</v>
      </c>
      <c r="T128" s="257">
        <f t="shared" si="33"/>
        <v>0</v>
      </c>
    </row>
    <row r="129" spans="1:20" x14ac:dyDescent="0.45">
      <c r="A129" s="2" t="s">
        <v>563</v>
      </c>
      <c r="B129" s="2">
        <v>11268</v>
      </c>
      <c r="C129" s="369">
        <v>167</v>
      </c>
      <c r="D129" s="124">
        <v>124</v>
      </c>
      <c r="E129" s="124" t="s">
        <v>563</v>
      </c>
      <c r="F129" s="393">
        <v>2.4336794040919187</v>
      </c>
      <c r="G129" s="393">
        <v>0.83994921602234496</v>
      </c>
      <c r="H129" s="393">
        <v>0.56155652891512731</v>
      </c>
      <c r="I129" s="394">
        <v>614284</v>
      </c>
      <c r="J129" s="394">
        <v>677055.95425099996</v>
      </c>
      <c r="K129" s="393">
        <v>8.4598027727414871E-2</v>
      </c>
      <c r="L129" s="393">
        <v>8.1785585244018424E-2</v>
      </c>
      <c r="M129" s="393">
        <v>0.11400596577698494</v>
      </c>
      <c r="N129" s="262">
        <v>672869.45024599996</v>
      </c>
      <c r="O129" s="257">
        <f t="shared" si="28"/>
        <v>2.7196268829024563E-2</v>
      </c>
      <c r="P129" s="257">
        <f t="shared" si="29"/>
        <v>9.3863984891616129E-3</v>
      </c>
      <c r="Q129" s="257">
        <f t="shared" si="30"/>
        <v>6.2753714796580842E-3</v>
      </c>
      <c r="R129" s="257">
        <f t="shared" si="31"/>
        <v>9.4537953545221804E-4</v>
      </c>
      <c r="S129" s="257">
        <f t="shared" si="32"/>
        <v>9.1395060454372841E-4</v>
      </c>
      <c r="T129" s="257">
        <f t="shared" si="33"/>
        <v>1.2740120527668119E-3</v>
      </c>
    </row>
    <row r="130" spans="1:20" x14ac:dyDescent="0.45">
      <c r="A130" s="2" t="s">
        <v>548</v>
      </c>
      <c r="B130" s="2">
        <v>11099</v>
      </c>
      <c r="C130" s="369">
        <v>124</v>
      </c>
      <c r="D130" s="176">
        <v>125</v>
      </c>
      <c r="E130" s="176" t="s">
        <v>548</v>
      </c>
      <c r="F130" s="395">
        <v>2.4288597123439288</v>
      </c>
      <c r="G130" s="395">
        <v>2.2582549420880849</v>
      </c>
      <c r="H130" s="395">
        <v>2.1612291632000198</v>
      </c>
      <c r="I130" s="396">
        <v>1788210</v>
      </c>
      <c r="J130" s="396">
        <v>2161504.0536989998</v>
      </c>
      <c r="K130" s="395">
        <v>0.32413449454448012</v>
      </c>
      <c r="L130" s="395">
        <v>0.39181356299928655</v>
      </c>
      <c r="M130" s="395">
        <v>0.36439213468228621</v>
      </c>
      <c r="N130" s="262">
        <v>2137846.6670960002</v>
      </c>
      <c r="O130" s="257">
        <f t="shared" si="28"/>
        <v>8.6237097745729893E-2</v>
      </c>
      <c r="P130" s="257">
        <f t="shared" si="29"/>
        <v>8.017974491729378E-2</v>
      </c>
      <c r="Q130" s="257">
        <f t="shared" si="30"/>
        <v>7.6734827314477186E-2</v>
      </c>
      <c r="R130" s="257">
        <f t="shared" si="31"/>
        <v>1.1508453101155064E-2</v>
      </c>
      <c r="S130" s="257">
        <f t="shared" si="32"/>
        <v>1.3911410510352124E-2</v>
      </c>
      <c r="T130" s="257">
        <f t="shared" si="33"/>
        <v>1.2937807802018414E-2</v>
      </c>
    </row>
    <row r="131" spans="1:20" x14ac:dyDescent="0.45">
      <c r="A131" s="2" t="s">
        <v>544</v>
      </c>
      <c r="B131" s="2">
        <v>10896</v>
      </c>
      <c r="C131" s="369">
        <v>103</v>
      </c>
      <c r="D131" s="124">
        <v>126</v>
      </c>
      <c r="E131" s="124" t="s">
        <v>544</v>
      </c>
      <c r="F131" s="393">
        <v>2.4201438157472017</v>
      </c>
      <c r="G131" s="393">
        <v>9.244921465427744E-2</v>
      </c>
      <c r="H131" s="393">
        <v>8.6747000397708787E-2</v>
      </c>
      <c r="I131" s="394">
        <v>538620</v>
      </c>
      <c r="J131" s="394">
        <v>590350.36009900004</v>
      </c>
      <c r="K131" s="393">
        <v>0.28667635338309166</v>
      </c>
      <c r="L131" s="393">
        <v>2.9374176393284972E-3</v>
      </c>
      <c r="M131" s="393">
        <v>1.7262977511130553E-3</v>
      </c>
      <c r="N131" s="262">
        <v>598683.55773799994</v>
      </c>
      <c r="O131" s="257">
        <f t="shared" si="28"/>
        <v>2.4063215096668568E-2</v>
      </c>
      <c r="P131" s="257">
        <f t="shared" si="29"/>
        <v>9.1921204156089587E-4</v>
      </c>
      <c r="Q131" s="257">
        <f t="shared" si="30"/>
        <v>8.6251557282614926E-4</v>
      </c>
      <c r="R131" s="257">
        <f t="shared" si="31"/>
        <v>2.8503904229576073E-3</v>
      </c>
      <c r="S131" s="257">
        <f t="shared" si="32"/>
        <v>2.9206409976130679E-5</v>
      </c>
      <c r="T131" s="257">
        <f t="shared" si="33"/>
        <v>1.7164382478279876E-5</v>
      </c>
    </row>
    <row r="132" spans="1:20" x14ac:dyDescent="0.45">
      <c r="A132" s="2" t="s">
        <v>530</v>
      </c>
      <c r="B132" s="2">
        <v>10771</v>
      </c>
      <c r="C132" s="369">
        <v>49</v>
      </c>
      <c r="D132" s="176">
        <v>127</v>
      </c>
      <c r="E132" s="176" t="s">
        <v>530</v>
      </c>
      <c r="F132" s="395">
        <v>2.166306018667842</v>
      </c>
      <c r="G132" s="395">
        <v>0.77653505973168124</v>
      </c>
      <c r="H132" s="395">
        <v>0.89617632158036609</v>
      </c>
      <c r="I132" s="396">
        <v>340320</v>
      </c>
      <c r="J132" s="396">
        <v>364749.83109200001</v>
      </c>
      <c r="K132" s="395">
        <v>0.32139838318701586</v>
      </c>
      <c r="L132" s="395">
        <v>8.8233124308373292E-3</v>
      </c>
      <c r="M132" s="395">
        <v>3.0580597565473995E-2</v>
      </c>
      <c r="N132" s="262">
        <v>352588.94536700001</v>
      </c>
      <c r="O132" s="257">
        <f t="shared" si="28"/>
        <v>1.2685384809648263E-2</v>
      </c>
      <c r="P132" s="257">
        <f t="shared" si="29"/>
        <v>4.5472089196969398E-3</v>
      </c>
      <c r="Q132" s="257">
        <f t="shared" si="30"/>
        <v>5.2478003562640386E-3</v>
      </c>
      <c r="R132" s="257">
        <f t="shared" si="31"/>
        <v>1.8820342706859347E-3</v>
      </c>
      <c r="S132" s="257">
        <f t="shared" si="32"/>
        <v>5.1667267928172729E-5</v>
      </c>
      <c r="T132" s="257">
        <f t="shared" si="33"/>
        <v>1.7907287543132241E-4</v>
      </c>
    </row>
    <row r="133" spans="1:20" x14ac:dyDescent="0.45">
      <c r="A133" s="2" t="s">
        <v>570</v>
      </c>
      <c r="B133" s="2">
        <v>11314</v>
      </c>
      <c r="C133" s="369">
        <v>182</v>
      </c>
      <c r="D133" s="124">
        <v>128</v>
      </c>
      <c r="E133" s="124" t="s">
        <v>570</v>
      </c>
      <c r="F133" s="393">
        <v>2.00237083057044</v>
      </c>
      <c r="G133" s="393">
        <v>0.1458262149944497</v>
      </c>
      <c r="H133" s="393">
        <v>0</v>
      </c>
      <c r="I133" s="394">
        <v>0</v>
      </c>
      <c r="J133" s="394">
        <v>0</v>
      </c>
      <c r="K133" s="393">
        <v>0</v>
      </c>
      <c r="L133" s="393">
        <v>0</v>
      </c>
      <c r="M133" s="393">
        <v>0</v>
      </c>
      <c r="N133" s="262">
        <v>19454.714018999999</v>
      </c>
      <c r="O133" s="257">
        <f t="shared" si="28"/>
        <v>6.4697054549212073E-4</v>
      </c>
      <c r="P133" s="257">
        <f t="shared" si="29"/>
        <v>4.711677997982676E-5</v>
      </c>
      <c r="Q133" s="257">
        <f t="shared" si="30"/>
        <v>0</v>
      </c>
      <c r="R133" s="257">
        <f t="shared" si="31"/>
        <v>0</v>
      </c>
      <c r="S133" s="257">
        <f t="shared" si="32"/>
        <v>0</v>
      </c>
      <c r="T133" s="257">
        <f t="shared" si="33"/>
        <v>0</v>
      </c>
    </row>
    <row r="134" spans="1:20" x14ac:dyDescent="0.45">
      <c r="A134" s="2" t="s">
        <v>543</v>
      </c>
      <c r="B134" s="2">
        <v>10869</v>
      </c>
      <c r="C134" s="369">
        <v>12</v>
      </c>
      <c r="D134" s="176">
        <v>129</v>
      </c>
      <c r="E134" s="176" t="s">
        <v>543</v>
      </c>
      <c r="F134" s="395">
        <v>1.9808120912150338</v>
      </c>
      <c r="G134" s="395">
        <v>5.8662209104918123E-3</v>
      </c>
      <c r="H134" s="395">
        <v>0.11312978295505002</v>
      </c>
      <c r="I134" s="396">
        <v>424677</v>
      </c>
      <c r="J134" s="396">
        <v>468936.65391400002</v>
      </c>
      <c r="K134" s="395">
        <v>0.3080354449624727</v>
      </c>
      <c r="L134" s="395">
        <v>0</v>
      </c>
      <c r="M134" s="395">
        <v>0</v>
      </c>
      <c r="N134" s="262">
        <v>503396.29881499999</v>
      </c>
      <c r="O134" s="257">
        <f t="shared" si="28"/>
        <v>1.6560309315076571E-2</v>
      </c>
      <c r="P134" s="257">
        <f t="shared" si="29"/>
        <v>4.9043739797006551E-5</v>
      </c>
      <c r="Q134" s="257">
        <f t="shared" si="30"/>
        <v>9.4580612002116726E-4</v>
      </c>
      <c r="R134" s="257">
        <f t="shared" si="31"/>
        <v>2.5752883230113618E-3</v>
      </c>
      <c r="S134" s="257">
        <f t="shared" si="32"/>
        <v>0</v>
      </c>
      <c r="T134" s="257">
        <f t="shared" si="33"/>
        <v>0</v>
      </c>
    </row>
    <row r="135" spans="1:20" x14ac:dyDescent="0.45">
      <c r="A135" s="2" t="s">
        <v>573</v>
      </c>
      <c r="B135" s="2">
        <v>11334</v>
      </c>
      <c r="C135" s="369">
        <v>194</v>
      </c>
      <c r="D135" s="124">
        <v>130</v>
      </c>
      <c r="E135" s="124" t="s">
        <v>573</v>
      </c>
      <c r="F135" s="393">
        <v>1.9323396002937223</v>
      </c>
      <c r="G135" s="393">
        <v>0.3799809289149666</v>
      </c>
      <c r="H135" s="393">
        <v>1.4191949774835911E-2</v>
      </c>
      <c r="I135" s="394">
        <v>174715</v>
      </c>
      <c r="J135" s="394">
        <v>170792.30248099999</v>
      </c>
      <c r="K135" s="393">
        <v>0.41138813448036343</v>
      </c>
      <c r="L135" s="393">
        <v>1.1639258091161674E-3</v>
      </c>
      <c r="M135" s="393">
        <v>0</v>
      </c>
      <c r="N135" s="262">
        <v>225847.11339000001</v>
      </c>
      <c r="O135" s="257">
        <f t="shared" si="28"/>
        <v>7.247915911432647E-3</v>
      </c>
      <c r="P135" s="257">
        <f t="shared" si="29"/>
        <v>1.4252514518178459E-3</v>
      </c>
      <c r="Q135" s="257">
        <f t="shared" si="30"/>
        <v>5.3231874237660284E-5</v>
      </c>
      <c r="R135" s="257">
        <f t="shared" si="31"/>
        <v>1.5430551675396963E-3</v>
      </c>
      <c r="S135" s="257">
        <f t="shared" si="32"/>
        <v>4.3657110739426344E-6</v>
      </c>
      <c r="T135" s="257">
        <f t="shared" si="33"/>
        <v>0</v>
      </c>
    </row>
    <row r="136" spans="1:20" x14ac:dyDescent="0.45">
      <c r="A136" s="2" t="s">
        <v>576</v>
      </c>
      <c r="B136" s="2">
        <v>11378</v>
      </c>
      <c r="C136" s="369">
        <v>226</v>
      </c>
      <c r="D136" s="176">
        <v>131</v>
      </c>
      <c r="E136" s="176" t="s">
        <v>576</v>
      </c>
      <c r="F136" s="395">
        <v>1.8945788085591724</v>
      </c>
      <c r="G136" s="395">
        <v>3.2839200351060319E-2</v>
      </c>
      <c r="H136" s="395">
        <v>0</v>
      </c>
      <c r="I136" s="396">
        <v>502527</v>
      </c>
      <c r="J136" s="396">
        <v>575952.92901700002</v>
      </c>
      <c r="K136" s="395">
        <v>0.22098252604678645</v>
      </c>
      <c r="L136" s="395">
        <v>0</v>
      </c>
      <c r="M136" s="395">
        <v>0</v>
      </c>
      <c r="N136" s="262">
        <v>592725.98760500003</v>
      </c>
      <c r="O136" s="257">
        <f t="shared" si="28"/>
        <v>1.8650126938449769E-2</v>
      </c>
      <c r="P136" s="257">
        <f t="shared" si="29"/>
        <v>3.2326723614639787E-4</v>
      </c>
      <c r="Q136" s="257">
        <f t="shared" si="30"/>
        <v>0</v>
      </c>
      <c r="R136" s="257">
        <f t="shared" si="31"/>
        <v>2.1753395231345054E-3</v>
      </c>
      <c r="S136" s="257">
        <f t="shared" si="32"/>
        <v>0</v>
      </c>
      <c r="T136" s="257">
        <f t="shared" si="33"/>
        <v>0</v>
      </c>
    </row>
    <row r="137" spans="1:20" x14ac:dyDescent="0.45">
      <c r="A137" s="2" t="s">
        <v>519</v>
      </c>
      <c r="B137" s="2">
        <v>10591</v>
      </c>
      <c r="C137" s="369">
        <v>44</v>
      </c>
      <c r="D137" s="124">
        <v>132</v>
      </c>
      <c r="E137" s="124" t="s">
        <v>519</v>
      </c>
      <c r="F137" s="393">
        <v>1.8264865351142501</v>
      </c>
      <c r="G137" s="393">
        <v>8.8059624286762421</v>
      </c>
      <c r="H137" s="393">
        <v>0.18433067832127228</v>
      </c>
      <c r="I137" s="394">
        <v>306489</v>
      </c>
      <c r="J137" s="394">
        <v>359312.19173100003</v>
      </c>
      <c r="K137" s="393">
        <v>0.22245765738469331</v>
      </c>
      <c r="L137" s="393">
        <v>5.8164997380857647E-2</v>
      </c>
      <c r="M137" s="393">
        <v>1.2995525989620753E-3</v>
      </c>
      <c r="N137" s="262">
        <v>395090.470027</v>
      </c>
      <c r="O137" s="257">
        <f t="shared" si="28"/>
        <v>1.1984727863646875E-2</v>
      </c>
      <c r="P137" s="257">
        <f t="shared" si="29"/>
        <v>5.7781462527224228E-2</v>
      </c>
      <c r="Q137" s="257">
        <f t="shared" si="30"/>
        <v>1.2095096099154622E-3</v>
      </c>
      <c r="R137" s="257">
        <f t="shared" si="31"/>
        <v>1.4596847190954927E-3</v>
      </c>
      <c r="S137" s="257">
        <f t="shared" si="32"/>
        <v>3.8165716056357777E-4</v>
      </c>
      <c r="T137" s="257">
        <f t="shared" si="33"/>
        <v>8.5271826228279672E-6</v>
      </c>
    </row>
    <row r="138" spans="1:20" x14ac:dyDescent="0.45">
      <c r="A138" s="2" t="s">
        <v>579</v>
      </c>
      <c r="B138" s="2">
        <v>11470</v>
      </c>
      <c r="C138" s="369">
        <v>240</v>
      </c>
      <c r="D138" s="176">
        <v>133</v>
      </c>
      <c r="E138" s="176" t="s">
        <v>579</v>
      </c>
      <c r="F138" s="395">
        <v>1.7134968140444213</v>
      </c>
      <c r="G138" s="395">
        <v>1.1570908093111176</v>
      </c>
      <c r="H138" s="395">
        <v>0.47897071601701247</v>
      </c>
      <c r="I138" s="396">
        <v>228019</v>
      </c>
      <c r="J138" s="396">
        <v>251831.11722399999</v>
      </c>
      <c r="K138" s="395">
        <v>2.1051825271779279E-2</v>
      </c>
      <c r="L138" s="395">
        <v>9.2879910497540796E-5</v>
      </c>
      <c r="M138" s="395">
        <v>9.3386528191163748E-3</v>
      </c>
      <c r="N138" s="262">
        <v>257458.16004300001</v>
      </c>
      <c r="O138" s="257">
        <f t="shared" ref="O138:O170" si="34">$N138/$N$171*F138</f>
        <v>7.3266443464536004E-3</v>
      </c>
      <c r="P138" s="257">
        <f t="shared" ref="P138:P170" si="35">$N138/$N$171*G138</f>
        <v>4.947539304939113E-3</v>
      </c>
      <c r="Q138" s="257">
        <f t="shared" ref="Q138:Q170" si="36">$N138/$N$171*H138</f>
        <v>2.0480038596277787E-3</v>
      </c>
      <c r="R138" s="257">
        <f t="shared" ref="R138:R170" si="37">$N138/$N$171*K138</f>
        <v>9.0014311871380076E-5</v>
      </c>
      <c r="S138" s="257">
        <f t="shared" ref="S138:S170" si="38">$N138/$N$171*L138</f>
        <v>3.971399687284637E-7</v>
      </c>
      <c r="T138" s="257">
        <f t="shared" ref="T138:T170" si="39">$N138/$N$171*M138</f>
        <v>3.9930618673970987E-5</v>
      </c>
    </row>
    <row r="139" spans="1:20" x14ac:dyDescent="0.45">
      <c r="A139" s="2" t="s">
        <v>583</v>
      </c>
      <c r="B139" s="2">
        <v>11649</v>
      </c>
      <c r="C139" s="369">
        <v>275</v>
      </c>
      <c r="D139" s="124">
        <v>134</v>
      </c>
      <c r="E139" s="124" t="s">
        <v>583</v>
      </c>
      <c r="F139" s="393">
        <v>1.6942067547118786</v>
      </c>
      <c r="G139" s="393">
        <v>0.13856742373259237</v>
      </c>
      <c r="H139" s="393">
        <v>0.71231219576643123</v>
      </c>
      <c r="I139" s="394">
        <v>270485</v>
      </c>
      <c r="J139" s="394">
        <v>267963.34245499998</v>
      </c>
      <c r="K139" s="393">
        <v>0.26337923136807179</v>
      </c>
      <c r="L139" s="393">
        <v>0</v>
      </c>
      <c r="M139" s="393">
        <v>0.31182206281673369</v>
      </c>
      <c r="N139" s="262">
        <v>269062.18197500001</v>
      </c>
      <c r="O139" s="257">
        <f t="shared" si="34"/>
        <v>7.5706682666953655E-3</v>
      </c>
      <c r="P139" s="257">
        <f t="shared" si="35"/>
        <v>6.1919715213771013E-4</v>
      </c>
      <c r="Q139" s="257">
        <f t="shared" si="36"/>
        <v>3.1830113541166413E-3</v>
      </c>
      <c r="R139" s="257">
        <f t="shared" si="37"/>
        <v>1.1769264781168786E-3</v>
      </c>
      <c r="S139" s="257">
        <f t="shared" si="38"/>
        <v>0</v>
      </c>
      <c r="T139" s="257">
        <f t="shared" si="39"/>
        <v>1.3933962836924245E-3</v>
      </c>
    </row>
    <row r="140" spans="1:20" x14ac:dyDescent="0.45">
      <c r="A140" s="2" t="s">
        <v>528</v>
      </c>
      <c r="B140" s="2">
        <v>10782</v>
      </c>
      <c r="C140" s="369">
        <v>45</v>
      </c>
      <c r="D140" s="176">
        <v>135</v>
      </c>
      <c r="E140" s="176" t="s">
        <v>528</v>
      </c>
      <c r="F140" s="395">
        <v>1.5073317317534012</v>
      </c>
      <c r="G140" s="395">
        <v>0.16782176850891276</v>
      </c>
      <c r="H140" s="395">
        <v>0.17049224300134511</v>
      </c>
      <c r="I140" s="396">
        <v>301828</v>
      </c>
      <c r="J140" s="396">
        <v>364752.205556</v>
      </c>
      <c r="K140" s="395">
        <v>0.16621839560058854</v>
      </c>
      <c r="L140" s="395">
        <v>5.1610180607118217E-4</v>
      </c>
      <c r="M140" s="395">
        <v>7.2425336321591308E-4</v>
      </c>
      <c r="N140" s="262">
        <v>381254.09942400001</v>
      </c>
      <c r="O140" s="257">
        <f t="shared" si="34"/>
        <v>9.5441775921002309E-3</v>
      </c>
      <c r="P140" s="257">
        <f t="shared" si="35"/>
        <v>1.0626199453826917E-3</v>
      </c>
      <c r="Q140" s="257">
        <f t="shared" si="36"/>
        <v>1.0795289523876062E-3</v>
      </c>
      <c r="R140" s="257">
        <f t="shared" si="37"/>
        <v>1.0524676507941558E-3</v>
      </c>
      <c r="S140" s="257">
        <f t="shared" si="38"/>
        <v>3.2678720874648773E-6</v>
      </c>
      <c r="T140" s="257">
        <f t="shared" si="39"/>
        <v>4.5858536476026458E-6</v>
      </c>
    </row>
    <row r="141" spans="1:20" x14ac:dyDescent="0.45">
      <c r="A141" s="2" t="s">
        <v>568</v>
      </c>
      <c r="B141" s="2">
        <v>11297</v>
      </c>
      <c r="C141" s="369">
        <v>177</v>
      </c>
      <c r="D141" s="124">
        <v>136</v>
      </c>
      <c r="E141" s="124" t="s">
        <v>568</v>
      </c>
      <c r="F141" s="393">
        <v>1.4568010749502425</v>
      </c>
      <c r="G141" s="393">
        <v>0.10760031121478325</v>
      </c>
      <c r="H141" s="393">
        <v>6.4010323918459358E-2</v>
      </c>
      <c r="I141" s="394">
        <v>204716</v>
      </c>
      <c r="J141" s="394">
        <v>230727.847576</v>
      </c>
      <c r="K141" s="393">
        <v>0.14702858504942665</v>
      </c>
      <c r="L141" s="393">
        <v>2.4899117435939729E-3</v>
      </c>
      <c r="M141" s="393">
        <v>8.9514109160565535E-3</v>
      </c>
      <c r="N141" s="262">
        <v>231608.50873599999</v>
      </c>
      <c r="O141" s="257">
        <f t="shared" si="34"/>
        <v>5.603635931297684E-3</v>
      </c>
      <c r="P141" s="257">
        <f t="shared" si="35"/>
        <v>4.1388833417943944E-4</v>
      </c>
      <c r="Q141" s="257">
        <f t="shared" si="36"/>
        <v>2.4621793411000443E-4</v>
      </c>
      <c r="R141" s="257">
        <f t="shared" si="37"/>
        <v>5.6555055887706903E-4</v>
      </c>
      <c r="S141" s="257">
        <f t="shared" si="38"/>
        <v>9.5775319994459814E-6</v>
      </c>
      <c r="T141" s="257">
        <f t="shared" si="39"/>
        <v>3.4431912982174361E-5</v>
      </c>
    </row>
    <row r="142" spans="1:20" x14ac:dyDescent="0.45">
      <c r="A142" s="2" t="s">
        <v>540</v>
      </c>
      <c r="B142" s="2">
        <v>10855</v>
      </c>
      <c r="C142" s="369">
        <v>8</v>
      </c>
      <c r="D142" s="176">
        <v>137</v>
      </c>
      <c r="E142" s="176" t="s">
        <v>540</v>
      </c>
      <c r="F142" s="395">
        <v>1.4547149919531428</v>
      </c>
      <c r="G142" s="395">
        <v>3.7618130273797096E-2</v>
      </c>
      <c r="H142" s="395">
        <v>1.8296402461522487E-2</v>
      </c>
      <c r="I142" s="396">
        <v>703710</v>
      </c>
      <c r="J142" s="396">
        <v>843281.56174200005</v>
      </c>
      <c r="K142" s="395">
        <v>0.10986875001212197</v>
      </c>
      <c r="L142" s="395">
        <v>2.9515432194697419E-3</v>
      </c>
      <c r="M142" s="395">
        <v>4.6075902153980049E-3</v>
      </c>
      <c r="N142" s="262">
        <v>880949.86153800006</v>
      </c>
      <c r="O142" s="257">
        <f t="shared" si="34"/>
        <v>2.1283559118798534E-2</v>
      </c>
      <c r="P142" s="257">
        <f t="shared" si="35"/>
        <v>5.5038114273233167E-4</v>
      </c>
      <c r="Q142" s="257">
        <f t="shared" si="36"/>
        <v>2.676899362453866E-4</v>
      </c>
      <c r="R142" s="257">
        <f t="shared" si="37"/>
        <v>1.6074612890679661E-3</v>
      </c>
      <c r="S142" s="257">
        <f t="shared" si="38"/>
        <v>4.3183266104194144E-5</v>
      </c>
      <c r="T142" s="257">
        <f t="shared" si="39"/>
        <v>6.7412461744795066E-5</v>
      </c>
    </row>
    <row r="143" spans="1:20" x14ac:dyDescent="0.45">
      <c r="A143" s="2" t="s">
        <v>531</v>
      </c>
      <c r="B143" s="2">
        <v>10781</v>
      </c>
      <c r="C143" s="369">
        <v>51</v>
      </c>
      <c r="D143" s="124">
        <v>138</v>
      </c>
      <c r="E143" s="124" t="s">
        <v>531</v>
      </c>
      <c r="F143" s="393">
        <v>1.412094702839213</v>
      </c>
      <c r="G143" s="393">
        <v>1.1614322846000669</v>
      </c>
      <c r="H143" s="393">
        <v>0.61068604933194859</v>
      </c>
      <c r="I143" s="394">
        <v>745380</v>
      </c>
      <c r="J143" s="394">
        <v>902401.01944900001</v>
      </c>
      <c r="K143" s="393">
        <v>9.1773854044986405E-2</v>
      </c>
      <c r="L143" s="393">
        <v>0.21199366288901003</v>
      </c>
      <c r="M143" s="393">
        <v>0.14720014113005964</v>
      </c>
      <c r="N143" s="262">
        <v>957779.8848</v>
      </c>
      <c r="O143" s="257">
        <f t="shared" si="34"/>
        <v>2.2461806597137111E-2</v>
      </c>
      <c r="P143" s="257">
        <f t="shared" si="35"/>
        <v>1.847458764621418E-2</v>
      </c>
      <c r="Q143" s="257">
        <f t="shared" si="36"/>
        <v>9.7140169877302143E-3</v>
      </c>
      <c r="R143" s="257">
        <f t="shared" si="37"/>
        <v>1.4598217499772709E-3</v>
      </c>
      <c r="S143" s="257">
        <f t="shared" si="38"/>
        <v>3.3721255706557385E-3</v>
      </c>
      <c r="T143" s="257">
        <f t="shared" si="39"/>
        <v>2.3414726324564126E-3</v>
      </c>
    </row>
    <row r="144" spans="1:20" x14ac:dyDescent="0.45">
      <c r="A144" s="2" t="s">
        <v>518</v>
      </c>
      <c r="B144" s="2">
        <v>10589</v>
      </c>
      <c r="C144" s="369">
        <v>26</v>
      </c>
      <c r="D144" s="176">
        <v>139</v>
      </c>
      <c r="E144" s="176" t="s">
        <v>518</v>
      </c>
      <c r="F144" s="395">
        <v>1.3680591081221347</v>
      </c>
      <c r="G144" s="395">
        <v>0.26921332244653995</v>
      </c>
      <c r="H144" s="395">
        <v>0.16468142787766232</v>
      </c>
      <c r="I144" s="396">
        <v>350862</v>
      </c>
      <c r="J144" s="396">
        <v>418099.86563199997</v>
      </c>
      <c r="K144" s="395">
        <v>9.8715131650783688E-2</v>
      </c>
      <c r="L144" s="395">
        <v>1.9809705007040653E-2</v>
      </c>
      <c r="M144" s="395">
        <v>8.4027215079214373E-2</v>
      </c>
      <c r="N144" s="262">
        <v>553936.17558299995</v>
      </c>
      <c r="O144" s="257">
        <f t="shared" si="34"/>
        <v>1.2585768465882642E-2</v>
      </c>
      <c r="P144" s="257">
        <f t="shared" si="35"/>
        <v>2.476688707474084E-3</v>
      </c>
      <c r="Q144" s="257">
        <f t="shared" si="36"/>
        <v>1.5150239559051069E-3</v>
      </c>
      <c r="R144" s="257">
        <f t="shared" si="37"/>
        <v>9.081521285591777E-4</v>
      </c>
      <c r="S144" s="257">
        <f t="shared" si="38"/>
        <v>1.8224385124578362E-4</v>
      </c>
      <c r="T144" s="257">
        <f t="shared" si="39"/>
        <v>7.730273257502418E-4</v>
      </c>
    </row>
    <row r="145" spans="1:20" x14ac:dyDescent="0.45">
      <c r="A145" s="2" t="s">
        <v>545</v>
      </c>
      <c r="B145" s="2">
        <v>11055</v>
      </c>
      <c r="C145" s="369">
        <v>116</v>
      </c>
      <c r="D145" s="124">
        <v>140</v>
      </c>
      <c r="E145" s="124" t="s">
        <v>545</v>
      </c>
      <c r="F145" s="393">
        <v>1.2346723096110253</v>
      </c>
      <c r="G145" s="393">
        <v>1.2920071095503884</v>
      </c>
      <c r="H145" s="393">
        <v>0.64636705504731418</v>
      </c>
      <c r="I145" s="394">
        <v>666432</v>
      </c>
      <c r="J145" s="394">
        <v>770023.42374600004</v>
      </c>
      <c r="K145" s="393">
        <v>8.9221935103322769E-2</v>
      </c>
      <c r="L145" s="393">
        <v>0.21898610016487574</v>
      </c>
      <c r="M145" s="393">
        <v>0.20890964030109788</v>
      </c>
      <c r="N145" s="262">
        <v>820000.51937999995</v>
      </c>
      <c r="O145" s="257">
        <f t="shared" si="34"/>
        <v>1.6814384854863074E-2</v>
      </c>
      <c r="P145" s="257">
        <f t="shared" si="35"/>
        <v>1.7595198828135667E-2</v>
      </c>
      <c r="Q145" s="257">
        <f t="shared" si="36"/>
        <v>8.8025497425255912E-3</v>
      </c>
      <c r="R145" s="257">
        <f t="shared" si="37"/>
        <v>1.2150689236689188E-3</v>
      </c>
      <c r="S145" s="257">
        <f t="shared" si="38"/>
        <v>2.9822622062349803E-3</v>
      </c>
      <c r="T145" s="257">
        <f t="shared" si="39"/>
        <v>2.8450359375276828E-3</v>
      </c>
    </row>
    <row r="146" spans="1:20" x14ac:dyDescent="0.45">
      <c r="A146" s="2" t="s">
        <v>581</v>
      </c>
      <c r="B146" s="2">
        <v>11477</v>
      </c>
      <c r="C146" s="369">
        <v>245</v>
      </c>
      <c r="D146" s="176">
        <v>141</v>
      </c>
      <c r="E146" s="176" t="s">
        <v>581</v>
      </c>
      <c r="F146" s="395">
        <v>1.1610398865323173</v>
      </c>
      <c r="G146" s="395">
        <v>0.89861668763920488</v>
      </c>
      <c r="H146" s="395">
        <v>0.6982348686731541</v>
      </c>
      <c r="I146" s="396">
        <v>2269578</v>
      </c>
      <c r="J146" s="396">
        <v>2540756.3116210001</v>
      </c>
      <c r="K146" s="395">
        <v>0.11255320424038831</v>
      </c>
      <c r="L146" s="395">
        <v>0.11745964619975549</v>
      </c>
      <c r="M146" s="395">
        <v>5.9632447746339821E-2</v>
      </c>
      <c r="N146" s="262">
        <v>2860311.061282</v>
      </c>
      <c r="O146" s="257">
        <f t="shared" si="34"/>
        <v>5.5153814392398276E-2</v>
      </c>
      <c r="P146" s="257">
        <f t="shared" si="35"/>
        <v>4.2687713466926527E-2</v>
      </c>
      <c r="Q146" s="257">
        <f t="shared" si="36"/>
        <v>3.3168814263667246E-2</v>
      </c>
      <c r="R146" s="257">
        <f t="shared" si="37"/>
        <v>5.3467056627010037E-3</v>
      </c>
      <c r="S146" s="257">
        <f t="shared" si="38"/>
        <v>5.5797803333415118E-3</v>
      </c>
      <c r="T146" s="257">
        <f t="shared" si="39"/>
        <v>2.8327682734390438E-3</v>
      </c>
    </row>
    <row r="147" spans="1:20" x14ac:dyDescent="0.45">
      <c r="A147" s="2" t="s">
        <v>550</v>
      </c>
      <c r="B147" s="2">
        <v>11141</v>
      </c>
      <c r="C147" s="369">
        <v>129</v>
      </c>
      <c r="D147" s="124">
        <v>142</v>
      </c>
      <c r="E147" s="124" t="s">
        <v>550</v>
      </c>
      <c r="F147" s="393">
        <v>1.145236700468985</v>
      </c>
      <c r="G147" s="393">
        <v>0.82841907753010569</v>
      </c>
      <c r="H147" s="393">
        <v>1.4503601715250038</v>
      </c>
      <c r="I147" s="394">
        <v>201312</v>
      </c>
      <c r="J147" s="394">
        <v>182801.44137300001</v>
      </c>
      <c r="K147" s="393">
        <v>0.10866805866017984</v>
      </c>
      <c r="L147" s="393">
        <v>8.1212621326434906E-2</v>
      </c>
      <c r="M147" s="393">
        <v>0.25146597726755837</v>
      </c>
      <c r="N147" s="262">
        <v>182730.235545</v>
      </c>
      <c r="O147" s="257">
        <f t="shared" si="34"/>
        <v>3.4755282182681309E-3</v>
      </c>
      <c r="P147" s="257">
        <f t="shared" si="35"/>
        <v>2.5140600884764521E-3</v>
      </c>
      <c r="Q147" s="257">
        <f t="shared" si="36"/>
        <v>4.4015073047546554E-3</v>
      </c>
      <c r="R147" s="257">
        <f t="shared" si="37"/>
        <v>3.297823970740796E-4</v>
      </c>
      <c r="S147" s="257">
        <f t="shared" si="38"/>
        <v>2.4646150178732654E-4</v>
      </c>
      <c r="T147" s="257">
        <f t="shared" si="39"/>
        <v>7.6314101667355734E-4</v>
      </c>
    </row>
    <row r="148" spans="1:20" x14ac:dyDescent="0.45">
      <c r="A148" s="2" t="s">
        <v>532</v>
      </c>
      <c r="B148" s="2">
        <v>10789</v>
      </c>
      <c r="C148" s="369">
        <v>43</v>
      </c>
      <c r="D148" s="176">
        <v>143</v>
      </c>
      <c r="E148" s="176" t="s">
        <v>532</v>
      </c>
      <c r="F148" s="395">
        <v>1.1333726335351459</v>
      </c>
      <c r="G148" s="395">
        <v>0.26731972985833258</v>
      </c>
      <c r="H148" s="395">
        <v>0.39283605206650579</v>
      </c>
      <c r="I148" s="396">
        <v>704574</v>
      </c>
      <c r="J148" s="396">
        <v>791239.83997500001</v>
      </c>
      <c r="K148" s="395">
        <v>7.2412679009724368E-2</v>
      </c>
      <c r="L148" s="395">
        <v>2.114326024489693E-2</v>
      </c>
      <c r="M148" s="395">
        <v>5.2480898360388814E-2</v>
      </c>
      <c r="N148" s="262">
        <v>1072991.381847</v>
      </c>
      <c r="O148" s="257">
        <f t="shared" si="34"/>
        <v>2.0196871557097346E-2</v>
      </c>
      <c r="P148" s="257">
        <f t="shared" si="35"/>
        <v>4.7636779721656119E-3</v>
      </c>
      <c r="Q148" s="257">
        <f t="shared" si="36"/>
        <v>7.0003977966513935E-3</v>
      </c>
      <c r="R148" s="257">
        <f t="shared" si="37"/>
        <v>1.2904048799051663E-3</v>
      </c>
      <c r="S148" s="257">
        <f t="shared" si="38"/>
        <v>3.767760918423691E-4</v>
      </c>
      <c r="T148" s="257">
        <f t="shared" si="39"/>
        <v>9.3521753748343397E-4</v>
      </c>
    </row>
    <row r="149" spans="1:20" x14ac:dyDescent="0.45">
      <c r="A149" s="2" t="s">
        <v>520</v>
      </c>
      <c r="B149" s="2">
        <v>10596</v>
      </c>
      <c r="C149" s="369">
        <v>36</v>
      </c>
      <c r="D149" s="124">
        <v>144</v>
      </c>
      <c r="E149" s="124" t="s">
        <v>520</v>
      </c>
      <c r="F149" s="393">
        <v>1.1309010295815596</v>
      </c>
      <c r="G149" s="393">
        <v>0.69287197591112037</v>
      </c>
      <c r="H149" s="393">
        <v>0.80771207558924307</v>
      </c>
      <c r="I149" s="394">
        <v>945588</v>
      </c>
      <c r="J149" s="394">
        <v>1054737.557886</v>
      </c>
      <c r="K149" s="393">
        <v>0.14936971865285176</v>
      </c>
      <c r="L149" s="393">
        <v>8.2105392654617027E-2</v>
      </c>
      <c r="M149" s="393">
        <v>8.4731812288128969E-2</v>
      </c>
      <c r="N149" s="262">
        <v>1107623.714834</v>
      </c>
      <c r="O149" s="257">
        <f t="shared" si="34"/>
        <v>2.0803288550762879E-2</v>
      </c>
      <c r="P149" s="257">
        <f t="shared" si="35"/>
        <v>1.2745603078060278E-2</v>
      </c>
      <c r="Q149" s="257">
        <f t="shared" si="36"/>
        <v>1.4858123686239689E-2</v>
      </c>
      <c r="R149" s="257">
        <f t="shared" si="37"/>
        <v>2.7477040665806925E-3</v>
      </c>
      <c r="S149" s="257">
        <f t="shared" si="38"/>
        <v>1.5103551330213915E-3</v>
      </c>
      <c r="T149" s="257">
        <f t="shared" si="39"/>
        <v>1.558668967797503E-3</v>
      </c>
    </row>
    <row r="150" spans="1:20" x14ac:dyDescent="0.45">
      <c r="A150" s="2" t="s">
        <v>566</v>
      </c>
      <c r="B150" s="2">
        <v>11280</v>
      </c>
      <c r="C150" s="369">
        <v>170</v>
      </c>
      <c r="D150" s="176">
        <v>145</v>
      </c>
      <c r="E150" s="176" t="s">
        <v>566</v>
      </c>
      <c r="F150" s="395">
        <v>1.0767490811809772</v>
      </c>
      <c r="G150" s="395">
        <v>1.2872814703125637</v>
      </c>
      <c r="H150" s="395">
        <v>0.97016178328375235</v>
      </c>
      <c r="I150" s="396">
        <v>171283</v>
      </c>
      <c r="J150" s="396">
        <v>148958.86669900001</v>
      </c>
      <c r="K150" s="395">
        <v>0.23167849646007327</v>
      </c>
      <c r="L150" s="395">
        <v>0.24053919413919414</v>
      </c>
      <c r="M150" s="395">
        <v>0.45799853479853481</v>
      </c>
      <c r="N150" s="262">
        <v>173195.53505199999</v>
      </c>
      <c r="O150" s="257">
        <f t="shared" si="34"/>
        <v>3.0971793107024206E-3</v>
      </c>
      <c r="P150" s="257">
        <f t="shared" si="35"/>
        <v>3.7027582438517535E-3</v>
      </c>
      <c r="Q150" s="257">
        <f t="shared" si="36"/>
        <v>2.7905898001092141E-3</v>
      </c>
      <c r="R150" s="257">
        <f t="shared" si="37"/>
        <v>6.6640395474846842E-4</v>
      </c>
      <c r="S150" s="257">
        <f t="shared" si="38"/>
        <v>6.9189101576370743E-4</v>
      </c>
      <c r="T150" s="257">
        <f t="shared" si="39"/>
        <v>1.3173947497166483E-3</v>
      </c>
    </row>
    <row r="151" spans="1:20" x14ac:dyDescent="0.45">
      <c r="A151" s="2" t="s">
        <v>553</v>
      </c>
      <c r="B151" s="2">
        <v>11182</v>
      </c>
      <c r="C151" s="369">
        <v>141</v>
      </c>
      <c r="D151" s="124">
        <v>146</v>
      </c>
      <c r="E151" s="124" t="s">
        <v>553</v>
      </c>
      <c r="F151" s="393">
        <v>1.0681069696541363</v>
      </c>
      <c r="G151" s="393">
        <v>1.2149628394543239</v>
      </c>
      <c r="H151" s="393">
        <v>0.6006844978781819</v>
      </c>
      <c r="I151" s="394">
        <v>766513</v>
      </c>
      <c r="J151" s="394">
        <v>893119.24505100003</v>
      </c>
      <c r="K151" s="393">
        <v>0.16419435612941111</v>
      </c>
      <c r="L151" s="393">
        <v>0.18842817267365508</v>
      </c>
      <c r="M151" s="393">
        <v>0.11644315994106766</v>
      </c>
      <c r="N151" s="262">
        <v>958084.36996899999</v>
      </c>
      <c r="O151" s="257">
        <f t="shared" si="34"/>
        <v>1.6995488501312925E-2</v>
      </c>
      <c r="P151" s="257">
        <f t="shared" si="35"/>
        <v>1.9332227533497677E-2</v>
      </c>
      <c r="Q151" s="257">
        <f t="shared" si="36"/>
        <v>9.5579626073513217E-3</v>
      </c>
      <c r="R151" s="257">
        <f t="shared" si="37"/>
        <v>2.6126252995816493E-3</v>
      </c>
      <c r="S151" s="257">
        <f t="shared" si="38"/>
        <v>2.9982285791426764E-3</v>
      </c>
      <c r="T151" s="257">
        <f t="shared" si="39"/>
        <v>1.8528185304097209E-3</v>
      </c>
    </row>
    <row r="152" spans="1:20" x14ac:dyDescent="0.45">
      <c r="A152" s="2" t="s">
        <v>559</v>
      </c>
      <c r="B152" s="2">
        <v>11220</v>
      </c>
      <c r="C152" s="369">
        <v>152</v>
      </c>
      <c r="D152" s="176">
        <v>147</v>
      </c>
      <c r="E152" s="176" t="s">
        <v>559</v>
      </c>
      <c r="F152" s="395">
        <v>1.0355743004599425</v>
      </c>
      <c r="G152" s="395">
        <v>1.2938087160751566</v>
      </c>
      <c r="H152" s="395">
        <v>1.2698329853862214</v>
      </c>
      <c r="I152" s="396">
        <v>183509</v>
      </c>
      <c r="J152" s="396">
        <v>226797.791703</v>
      </c>
      <c r="K152" s="395">
        <v>6.9524546837259171E-2</v>
      </c>
      <c r="L152" s="395">
        <v>0.14008631380524827</v>
      </c>
      <c r="M152" s="395">
        <v>0.19659094811632141</v>
      </c>
      <c r="N152" s="262">
        <v>262444.07947900001</v>
      </c>
      <c r="O152" s="257">
        <f t="shared" si="34"/>
        <v>4.513705209844383E-3</v>
      </c>
      <c r="P152" s="257">
        <f t="shared" si="35"/>
        <v>5.6392584672068161E-3</v>
      </c>
      <c r="Q152" s="257">
        <f t="shared" si="36"/>
        <v>5.5347566651898989E-3</v>
      </c>
      <c r="R152" s="257">
        <f t="shared" si="37"/>
        <v>3.0303311807953207E-4</v>
      </c>
      <c r="S152" s="257">
        <f t="shared" si="38"/>
        <v>6.1058711496587861E-4</v>
      </c>
      <c r="T152" s="257">
        <f t="shared" si="39"/>
        <v>8.5687100030077551E-4</v>
      </c>
    </row>
    <row r="153" spans="1:20" x14ac:dyDescent="0.45">
      <c r="A153" s="2" t="s">
        <v>574</v>
      </c>
      <c r="B153" s="2">
        <v>11384</v>
      </c>
      <c r="C153" s="369">
        <v>209</v>
      </c>
      <c r="D153" s="124">
        <v>148</v>
      </c>
      <c r="E153" s="124" t="s">
        <v>574</v>
      </c>
      <c r="F153" s="393">
        <v>1.0344900764378271</v>
      </c>
      <c r="G153" s="393">
        <v>0.47286257565712414</v>
      </c>
      <c r="H153" s="393">
        <v>0.52796235583605755</v>
      </c>
      <c r="I153" s="394">
        <v>179443</v>
      </c>
      <c r="J153" s="394">
        <v>207100.72775600001</v>
      </c>
      <c r="K153" s="393">
        <v>0.13608160062763164</v>
      </c>
      <c r="L153" s="393">
        <v>2.7159160746464805E-2</v>
      </c>
      <c r="M153" s="393">
        <v>3.2311510201672312E-2</v>
      </c>
      <c r="N153" s="262">
        <v>230691.76662899999</v>
      </c>
      <c r="O153" s="257">
        <f t="shared" si="34"/>
        <v>3.9634517144493198E-3</v>
      </c>
      <c r="P153" s="257">
        <f t="shared" si="35"/>
        <v>1.8116829043355134E-3</v>
      </c>
      <c r="Q153" s="257">
        <f t="shared" si="36"/>
        <v>2.022787218615612E-3</v>
      </c>
      <c r="R153" s="257">
        <f t="shared" si="37"/>
        <v>5.2137073674965245E-4</v>
      </c>
      <c r="S153" s="257">
        <f t="shared" si="38"/>
        <v>1.0405515207477198E-4</v>
      </c>
      <c r="T153" s="257">
        <f t="shared" si="39"/>
        <v>1.2379539777340872E-4</v>
      </c>
    </row>
    <row r="154" spans="1:20" x14ac:dyDescent="0.45">
      <c r="A154" s="2" t="s">
        <v>522</v>
      </c>
      <c r="B154" s="2">
        <v>10616</v>
      </c>
      <c r="C154" s="369">
        <v>25</v>
      </c>
      <c r="D154" s="176">
        <v>149</v>
      </c>
      <c r="E154" s="176" t="s">
        <v>522</v>
      </c>
      <c r="F154" s="395">
        <v>0.97795574373791438</v>
      </c>
      <c r="G154" s="395">
        <v>1.8670076185846973</v>
      </c>
      <c r="H154" s="395">
        <v>0.88449549330600086</v>
      </c>
      <c r="I154" s="396">
        <v>1218634</v>
      </c>
      <c r="J154" s="396">
        <v>1552402.8654730001</v>
      </c>
      <c r="K154" s="395">
        <v>9.7474529283630665E-2</v>
      </c>
      <c r="L154" s="395">
        <v>0.30137539549844294</v>
      </c>
      <c r="M154" s="395">
        <v>0.13807935842896002</v>
      </c>
      <c r="N154" s="262">
        <v>1808638.7829750001</v>
      </c>
      <c r="O154" s="257">
        <f t="shared" si="34"/>
        <v>2.9375562322636436E-2</v>
      </c>
      <c r="P154" s="257">
        <f t="shared" si="35"/>
        <v>5.6080654986438473E-2</v>
      </c>
      <c r="Q154" s="257">
        <f t="shared" si="36"/>
        <v>2.6568229343785763E-2</v>
      </c>
      <c r="R154" s="257">
        <f t="shared" si="37"/>
        <v>2.9279127692390821E-3</v>
      </c>
      <c r="S154" s="257">
        <f t="shared" si="38"/>
        <v>9.0526302132402821E-3</v>
      </c>
      <c r="T154" s="257">
        <f t="shared" si="39"/>
        <v>4.1475893208584632E-3</v>
      </c>
    </row>
    <row r="155" spans="1:20" x14ac:dyDescent="0.45">
      <c r="A155" s="2" t="s">
        <v>571</v>
      </c>
      <c r="B155" s="2">
        <v>11312</v>
      </c>
      <c r="C155" s="369">
        <v>184</v>
      </c>
      <c r="D155" s="124">
        <v>150</v>
      </c>
      <c r="E155" s="124" t="s">
        <v>571</v>
      </c>
      <c r="F155" s="393">
        <v>0.9745730617064986</v>
      </c>
      <c r="G155" s="393">
        <v>0</v>
      </c>
      <c r="H155" s="393">
        <v>0</v>
      </c>
      <c r="I155" s="394">
        <v>509332</v>
      </c>
      <c r="J155" s="394">
        <v>576225.51812499994</v>
      </c>
      <c r="K155" s="393">
        <v>1.2194174926906019E-2</v>
      </c>
      <c r="L155" s="393">
        <v>0</v>
      </c>
      <c r="M155" s="393">
        <v>0</v>
      </c>
      <c r="N155" s="262">
        <v>584197.60960500001</v>
      </c>
      <c r="O155" s="257">
        <f t="shared" si="34"/>
        <v>9.4556051016575562E-3</v>
      </c>
      <c r="P155" s="257">
        <f t="shared" si="35"/>
        <v>0</v>
      </c>
      <c r="Q155" s="257">
        <f t="shared" si="36"/>
        <v>0</v>
      </c>
      <c r="R155" s="257">
        <f t="shared" si="37"/>
        <v>1.1831160451681132E-4</v>
      </c>
      <c r="S155" s="257">
        <f t="shared" si="38"/>
        <v>0</v>
      </c>
      <c r="T155" s="257">
        <f t="shared" si="39"/>
        <v>0</v>
      </c>
    </row>
    <row r="156" spans="1:20" x14ac:dyDescent="0.45">
      <c r="A156" s="2" t="s">
        <v>547</v>
      </c>
      <c r="B156" s="2">
        <v>11095</v>
      </c>
      <c r="C156" s="369">
        <v>122</v>
      </c>
      <c r="D156" s="176">
        <v>151</v>
      </c>
      <c r="E156" s="176" t="s">
        <v>547</v>
      </c>
      <c r="F156" s="395">
        <v>0.93071510628034826</v>
      </c>
      <c r="G156" s="395">
        <v>0.7758898832216381</v>
      </c>
      <c r="H156" s="395">
        <v>0.82959187768369513</v>
      </c>
      <c r="I156" s="396">
        <v>315196</v>
      </c>
      <c r="J156" s="396">
        <v>352180.88381999999</v>
      </c>
      <c r="K156" s="395">
        <v>6.5482848535949031E-2</v>
      </c>
      <c r="L156" s="395">
        <v>5.7926140753331037E-2</v>
      </c>
      <c r="M156" s="395">
        <v>2.9295876766548202E-2</v>
      </c>
      <c r="N156" s="262">
        <v>378570.57652399997</v>
      </c>
      <c r="O156" s="257">
        <f t="shared" si="34"/>
        <v>5.8516557280595127E-3</v>
      </c>
      <c r="P156" s="257">
        <f t="shared" si="35"/>
        <v>4.8782279871255494E-3</v>
      </c>
      <c r="Q156" s="257">
        <f t="shared" si="36"/>
        <v>5.2158668428630636E-3</v>
      </c>
      <c r="R156" s="257">
        <f t="shared" si="37"/>
        <v>4.1170824792610374E-4</v>
      </c>
      <c r="S156" s="257">
        <f t="shared" si="38"/>
        <v>3.6419719746281744E-4</v>
      </c>
      <c r="T156" s="257">
        <f t="shared" si="39"/>
        <v>1.8419104184805155E-4</v>
      </c>
    </row>
    <row r="157" spans="1:20" x14ac:dyDescent="0.45">
      <c r="A157" s="2" t="s">
        <v>555</v>
      </c>
      <c r="B157" s="2">
        <v>11186</v>
      </c>
      <c r="C157" s="369">
        <v>142</v>
      </c>
      <c r="D157" s="124">
        <v>152</v>
      </c>
      <c r="E157" s="124" t="s">
        <v>555</v>
      </c>
      <c r="F157" s="393">
        <v>0.90797920220753436</v>
      </c>
      <c r="G157" s="393">
        <v>0</v>
      </c>
      <c r="H157" s="393">
        <v>0</v>
      </c>
      <c r="I157" s="394">
        <v>472261</v>
      </c>
      <c r="J157" s="394">
        <v>473011.74635799997</v>
      </c>
      <c r="K157" s="393">
        <v>0</v>
      </c>
      <c r="L157" s="393">
        <v>0</v>
      </c>
      <c r="M157" s="393">
        <v>0</v>
      </c>
      <c r="N157" s="262">
        <v>0</v>
      </c>
      <c r="O157" s="257">
        <f t="shared" si="34"/>
        <v>0</v>
      </c>
      <c r="P157" s="257">
        <f t="shared" si="35"/>
        <v>0</v>
      </c>
      <c r="Q157" s="257">
        <f t="shared" si="36"/>
        <v>0</v>
      </c>
      <c r="R157" s="257">
        <f t="shared" si="37"/>
        <v>0</v>
      </c>
      <c r="S157" s="257">
        <f t="shared" si="38"/>
        <v>0</v>
      </c>
      <c r="T157" s="257">
        <f t="shared" si="39"/>
        <v>0</v>
      </c>
    </row>
    <row r="158" spans="1:20" x14ac:dyDescent="0.45">
      <c r="A158" s="2" t="s">
        <v>549</v>
      </c>
      <c r="B158" s="2">
        <v>11132</v>
      </c>
      <c r="C158" s="369">
        <v>126</v>
      </c>
      <c r="D158" s="176">
        <v>153</v>
      </c>
      <c r="E158" s="176" t="s">
        <v>549</v>
      </c>
      <c r="F158" s="395">
        <v>0.88677333027530925</v>
      </c>
      <c r="G158" s="395">
        <v>1.5248142449763684</v>
      </c>
      <c r="H158" s="395">
        <v>0.42354078199294326</v>
      </c>
      <c r="I158" s="396">
        <v>510474</v>
      </c>
      <c r="J158" s="396">
        <v>1093705.4777619999</v>
      </c>
      <c r="K158" s="395">
        <v>0.2646090451858078</v>
      </c>
      <c r="L158" s="395">
        <v>0.33616231187335366</v>
      </c>
      <c r="M158" s="395">
        <v>3.0311643024843619E-2</v>
      </c>
      <c r="N158" s="262">
        <v>1287843.849318</v>
      </c>
      <c r="O158" s="257">
        <f t="shared" si="34"/>
        <v>1.8966665249362205E-2</v>
      </c>
      <c r="P158" s="257">
        <f t="shared" si="35"/>
        <v>3.2613341385613163E-2</v>
      </c>
      <c r="Q158" s="257">
        <f t="shared" si="36"/>
        <v>9.0588608805130186E-3</v>
      </c>
      <c r="R158" s="257">
        <f t="shared" si="37"/>
        <v>5.6595648635874556E-3</v>
      </c>
      <c r="S158" s="257">
        <f t="shared" si="38"/>
        <v>7.1899749587350913E-3</v>
      </c>
      <c r="T158" s="257">
        <f t="shared" si="39"/>
        <v>6.483176329083847E-4</v>
      </c>
    </row>
    <row r="159" spans="1:20" x14ac:dyDescent="0.45">
      <c r="A159" s="2" t="s">
        <v>554</v>
      </c>
      <c r="B159" s="2">
        <v>11183</v>
      </c>
      <c r="C159" s="369">
        <v>144</v>
      </c>
      <c r="D159" s="124">
        <v>154</v>
      </c>
      <c r="E159" s="124" t="s">
        <v>554</v>
      </c>
      <c r="F159" s="393">
        <v>0.86665842176415553</v>
      </c>
      <c r="G159" s="393">
        <v>1.7176372716897694</v>
      </c>
      <c r="H159" s="393">
        <v>0.86581559662630558</v>
      </c>
      <c r="I159" s="394">
        <v>1602388</v>
      </c>
      <c r="J159" s="394">
        <v>1739468.0060159999</v>
      </c>
      <c r="K159" s="393">
        <v>8.6644910561550825E-2</v>
      </c>
      <c r="L159" s="393">
        <v>0</v>
      </c>
      <c r="M159" s="393">
        <v>0.20841400562566065</v>
      </c>
      <c r="N159" s="262">
        <v>1741321.4962319999</v>
      </c>
      <c r="O159" s="257">
        <f t="shared" si="34"/>
        <v>2.5063520357050718E-2</v>
      </c>
      <c r="P159" s="257">
        <f t="shared" si="35"/>
        <v>4.9673591860324447E-2</v>
      </c>
      <c r="Q159" s="257">
        <f t="shared" si="36"/>
        <v>2.5039146088631406E-2</v>
      </c>
      <c r="R159" s="257">
        <f t="shared" si="37"/>
        <v>2.5057466992286777E-3</v>
      </c>
      <c r="S159" s="257">
        <f t="shared" si="38"/>
        <v>0</v>
      </c>
      <c r="T159" s="257">
        <f t="shared" si="39"/>
        <v>6.02727503883269E-3</v>
      </c>
    </row>
    <row r="160" spans="1:20" x14ac:dyDescent="0.45">
      <c r="A160" s="2" t="s">
        <v>539</v>
      </c>
      <c r="B160" s="2">
        <v>10851</v>
      </c>
      <c r="C160" s="369">
        <v>9</v>
      </c>
      <c r="D160" s="176">
        <v>155</v>
      </c>
      <c r="E160" s="176" t="s">
        <v>539</v>
      </c>
      <c r="F160" s="395">
        <v>0.78282906910605987</v>
      </c>
      <c r="G160" s="395">
        <v>1.6544204932918833</v>
      </c>
      <c r="H160" s="395">
        <v>0.52404395843446616</v>
      </c>
      <c r="I160" s="396">
        <v>4297310</v>
      </c>
      <c r="J160" s="396">
        <v>5790950.4266309999</v>
      </c>
      <c r="K160" s="395">
        <v>6.4279677010090117E-2</v>
      </c>
      <c r="L160" s="395">
        <v>0.19991582658369741</v>
      </c>
      <c r="M160" s="395">
        <v>6.0822966980231305E-2</v>
      </c>
      <c r="N160" s="262">
        <v>7375661.0901819998</v>
      </c>
      <c r="O160" s="257">
        <f t="shared" si="34"/>
        <v>9.5892147503035985E-2</v>
      </c>
      <c r="P160" s="257">
        <f t="shared" si="35"/>
        <v>0.2026571830756799</v>
      </c>
      <c r="Q160" s="257">
        <f t="shared" si="36"/>
        <v>6.4192430433960349E-2</v>
      </c>
      <c r="R160" s="257">
        <f t="shared" si="37"/>
        <v>7.8738980354138687E-3</v>
      </c>
      <c r="S160" s="257">
        <f t="shared" si="38"/>
        <v>2.4488561663718728E-2</v>
      </c>
      <c r="T160" s="257">
        <f t="shared" si="39"/>
        <v>7.4504705451228356E-3</v>
      </c>
    </row>
    <row r="161" spans="1:20" x14ac:dyDescent="0.45">
      <c r="A161" s="2" t="s">
        <v>556</v>
      </c>
      <c r="B161" s="2">
        <v>11197</v>
      </c>
      <c r="C161" s="369">
        <v>147</v>
      </c>
      <c r="D161" s="124">
        <v>156</v>
      </c>
      <c r="E161" s="124" t="s">
        <v>556</v>
      </c>
      <c r="F161" s="393">
        <v>0.78187468769049961</v>
      </c>
      <c r="G161" s="393">
        <v>0</v>
      </c>
      <c r="H161" s="393">
        <v>0</v>
      </c>
      <c r="I161" s="394">
        <v>525262</v>
      </c>
      <c r="J161" s="394">
        <v>596321.63704499998</v>
      </c>
      <c r="K161" s="393">
        <v>0.30194883510890441</v>
      </c>
      <c r="L161" s="393">
        <v>0</v>
      </c>
      <c r="M161" s="393">
        <v>0</v>
      </c>
      <c r="N161" s="262">
        <v>706945.39835699997</v>
      </c>
      <c r="O161" s="257">
        <f t="shared" si="34"/>
        <v>9.1799047145641847E-3</v>
      </c>
      <c r="P161" s="257">
        <f t="shared" si="35"/>
        <v>0</v>
      </c>
      <c r="Q161" s="257">
        <f t="shared" si="36"/>
        <v>0</v>
      </c>
      <c r="R161" s="257">
        <f t="shared" si="37"/>
        <v>3.5451480635099166E-3</v>
      </c>
      <c r="S161" s="257">
        <f t="shared" si="38"/>
        <v>0</v>
      </c>
      <c r="T161" s="257">
        <f t="shared" si="39"/>
        <v>0</v>
      </c>
    </row>
    <row r="162" spans="1:20" x14ac:dyDescent="0.45">
      <c r="A162" s="2" t="s">
        <v>575</v>
      </c>
      <c r="B162" s="2">
        <v>11341</v>
      </c>
      <c r="C162" s="369">
        <v>211</v>
      </c>
      <c r="D162" s="176">
        <v>157</v>
      </c>
      <c r="E162" s="176" t="s">
        <v>575</v>
      </c>
      <c r="F162" s="395">
        <v>0.77949955462785325</v>
      </c>
      <c r="G162" s="395">
        <v>1.1287831330018401</v>
      </c>
      <c r="H162" s="395">
        <v>7.1179671900082217E-2</v>
      </c>
      <c r="I162" s="396">
        <v>449480</v>
      </c>
      <c r="J162" s="396">
        <v>567677.68592399999</v>
      </c>
      <c r="K162" s="395">
        <v>7.3538633625227792E-2</v>
      </c>
      <c r="L162" s="395">
        <v>0.25547583613122865</v>
      </c>
      <c r="M162" s="395">
        <v>0</v>
      </c>
      <c r="N162" s="262">
        <v>617889.64195099997</v>
      </c>
      <c r="O162" s="257">
        <f t="shared" si="34"/>
        <v>7.999114883591377E-3</v>
      </c>
      <c r="P162" s="257">
        <f t="shared" si="35"/>
        <v>1.1583413878732303E-2</v>
      </c>
      <c r="Q162" s="257">
        <f t="shared" si="36"/>
        <v>7.3043578989205181E-4</v>
      </c>
      <c r="R162" s="257">
        <f t="shared" si="37"/>
        <v>7.5464312360174596E-4</v>
      </c>
      <c r="S162" s="257">
        <f t="shared" si="38"/>
        <v>2.6216571274000331E-3</v>
      </c>
      <c r="T162" s="257">
        <f t="shared" si="39"/>
        <v>0</v>
      </c>
    </row>
    <row r="163" spans="1:20" x14ac:dyDescent="0.45">
      <c r="A163" s="2" t="s">
        <v>561</v>
      </c>
      <c r="B163" s="2">
        <v>11234</v>
      </c>
      <c r="C163" s="369">
        <v>156</v>
      </c>
      <c r="D163" s="124">
        <v>158</v>
      </c>
      <c r="E163" s="124" t="s">
        <v>561</v>
      </c>
      <c r="F163" s="393">
        <v>0.77414558286941848</v>
      </c>
      <c r="G163" s="393">
        <v>0.28985008446551541</v>
      </c>
      <c r="H163" s="393">
        <v>7.8344992155749249E-2</v>
      </c>
      <c r="I163" s="394">
        <v>536440</v>
      </c>
      <c r="J163" s="394">
        <v>618125.29938500002</v>
      </c>
      <c r="K163" s="393">
        <v>8.9547067177598097E-2</v>
      </c>
      <c r="L163" s="393">
        <v>4.5080470843139708E-2</v>
      </c>
      <c r="M163" s="393">
        <v>2.1507459130342368E-2</v>
      </c>
      <c r="N163" s="262">
        <v>654607.07990999997</v>
      </c>
      <c r="O163" s="257">
        <f t="shared" si="34"/>
        <v>8.4162472602907663E-3</v>
      </c>
      <c r="P163" s="257">
        <f t="shared" si="35"/>
        <v>3.1511514542729405E-3</v>
      </c>
      <c r="Q163" s="257">
        <f t="shared" si="36"/>
        <v>8.5174008633405549E-4</v>
      </c>
      <c r="R163" s="257">
        <f t="shared" si="37"/>
        <v>9.7352523282130199E-4</v>
      </c>
      <c r="S163" s="257">
        <f t="shared" si="38"/>
        <v>4.9009953375938882E-4</v>
      </c>
      <c r="T163" s="257">
        <f t="shared" si="39"/>
        <v>2.3382177459519573E-4</v>
      </c>
    </row>
    <row r="164" spans="1:20" x14ac:dyDescent="0.45">
      <c r="A164" s="2" t="s">
        <v>525</v>
      </c>
      <c r="B164" s="2">
        <v>10719</v>
      </c>
      <c r="C164" s="369">
        <v>22</v>
      </c>
      <c r="D164" s="176">
        <v>159</v>
      </c>
      <c r="E164" s="176" t="s">
        <v>525</v>
      </c>
      <c r="F164" s="395">
        <v>0.64648379715654403</v>
      </c>
      <c r="G164" s="395">
        <v>0.45410034207122091</v>
      </c>
      <c r="H164" s="395">
        <v>0.39852553677575309</v>
      </c>
      <c r="I164" s="396">
        <v>4389731</v>
      </c>
      <c r="J164" s="396">
        <v>5273081.9609120004</v>
      </c>
      <c r="K164" s="395">
        <v>8.6078178520393497E-2</v>
      </c>
      <c r="L164" s="395">
        <v>8.7772300477330159E-2</v>
      </c>
      <c r="M164" s="395">
        <v>5.3214541188110871E-2</v>
      </c>
      <c r="N164" s="262">
        <v>5513631.0531500001</v>
      </c>
      <c r="O164" s="257">
        <f t="shared" si="34"/>
        <v>5.9198471610281189E-2</v>
      </c>
      <c r="P164" s="257">
        <f t="shared" si="35"/>
        <v>4.1581933416674238E-2</v>
      </c>
      <c r="Q164" s="257">
        <f t="shared" si="36"/>
        <v>3.6492952767815057E-2</v>
      </c>
      <c r="R164" s="257">
        <f t="shared" si="37"/>
        <v>7.8821721902649997E-3</v>
      </c>
      <c r="S164" s="257">
        <f t="shared" si="38"/>
        <v>8.0373028076341831E-3</v>
      </c>
      <c r="T164" s="257">
        <f t="shared" si="39"/>
        <v>4.8728514459824967E-3</v>
      </c>
    </row>
    <row r="165" spans="1:20" x14ac:dyDescent="0.45">
      <c r="A165" s="2" t="s">
        <v>558</v>
      </c>
      <c r="B165" s="2">
        <v>11215</v>
      </c>
      <c r="C165" s="369">
        <v>149</v>
      </c>
      <c r="D165" s="124">
        <v>160</v>
      </c>
      <c r="E165" s="124" t="s">
        <v>558</v>
      </c>
      <c r="F165" s="393">
        <v>0.63976090303845079</v>
      </c>
      <c r="G165" s="393">
        <v>0.74966533357032961</v>
      </c>
      <c r="H165" s="393">
        <v>0.35173243524207054</v>
      </c>
      <c r="I165" s="394">
        <v>543562</v>
      </c>
      <c r="J165" s="394">
        <v>725593.73274200002</v>
      </c>
      <c r="K165" s="393">
        <v>8.3718630070471853E-2</v>
      </c>
      <c r="L165" s="393">
        <v>0.18585622590984288</v>
      </c>
      <c r="M165" s="393">
        <v>3.1702378797562138E-2</v>
      </c>
      <c r="N165" s="262">
        <v>860061.68304000003</v>
      </c>
      <c r="O165" s="257">
        <f t="shared" si="34"/>
        <v>9.1382375526942918E-3</v>
      </c>
      <c r="P165" s="257">
        <f t="shared" si="35"/>
        <v>1.0708094024891897E-2</v>
      </c>
      <c r="Q165" s="257">
        <f t="shared" si="36"/>
        <v>5.0240871753248137E-3</v>
      </c>
      <c r="R165" s="257">
        <f t="shared" si="37"/>
        <v>1.1958228856071987E-3</v>
      </c>
      <c r="S165" s="257">
        <f t="shared" si="38"/>
        <v>2.6547391923217967E-3</v>
      </c>
      <c r="T165" s="257">
        <f t="shared" si="39"/>
        <v>4.5283146728991331E-4</v>
      </c>
    </row>
    <row r="166" spans="1:20" x14ac:dyDescent="0.45">
      <c r="A166" s="2" t="s">
        <v>537</v>
      </c>
      <c r="B166" s="2">
        <v>10835</v>
      </c>
      <c r="C166" s="369">
        <v>18</v>
      </c>
      <c r="D166" s="176">
        <v>161</v>
      </c>
      <c r="E166" s="176" t="s">
        <v>537</v>
      </c>
      <c r="F166" s="395">
        <v>0.62237621752217431</v>
      </c>
      <c r="G166" s="395">
        <v>0.19795711181562356</v>
      </c>
      <c r="H166" s="395">
        <v>0.18455010152103446</v>
      </c>
      <c r="I166" s="396">
        <v>284265</v>
      </c>
      <c r="J166" s="396">
        <v>339416.56579000002</v>
      </c>
      <c r="K166" s="395">
        <v>1.6047336077428503E-2</v>
      </c>
      <c r="L166" s="395">
        <v>1.0047315288393387E-2</v>
      </c>
      <c r="M166" s="395">
        <v>6.7684488120095272E-4</v>
      </c>
      <c r="N166" s="262">
        <v>343510.35384599998</v>
      </c>
      <c r="O166" s="257">
        <f t="shared" si="34"/>
        <v>3.550650850566283E-3</v>
      </c>
      <c r="P166" s="257">
        <f t="shared" si="35"/>
        <v>1.1293435829571141E-3</v>
      </c>
      <c r="Q166" s="257">
        <f t="shared" si="36"/>
        <v>1.0528567070678732E-3</v>
      </c>
      <c r="R166" s="257">
        <f t="shared" si="37"/>
        <v>9.1549911273103012E-5</v>
      </c>
      <c r="S166" s="257">
        <f t="shared" si="38"/>
        <v>5.7319845409052074E-5</v>
      </c>
      <c r="T166" s="257">
        <f t="shared" si="39"/>
        <v>3.8613940980994726E-6</v>
      </c>
    </row>
    <row r="167" spans="1:20" x14ac:dyDescent="0.45">
      <c r="A167" s="2" t="s">
        <v>536</v>
      </c>
      <c r="B167" s="2">
        <v>10830</v>
      </c>
      <c r="C167" s="369">
        <v>38</v>
      </c>
      <c r="D167" s="124">
        <v>162</v>
      </c>
      <c r="E167" s="124" t="s">
        <v>536</v>
      </c>
      <c r="F167" s="393">
        <v>0.61271003055542239</v>
      </c>
      <c r="G167" s="393">
        <v>0.27220010552064849</v>
      </c>
      <c r="H167" s="393">
        <v>0.21154491822149743</v>
      </c>
      <c r="I167" s="394">
        <v>275751</v>
      </c>
      <c r="J167" s="394">
        <v>314246.84084800002</v>
      </c>
      <c r="K167" s="393">
        <v>4.2608215753424661E-2</v>
      </c>
      <c r="L167" s="393">
        <v>4.4322971548998946E-2</v>
      </c>
      <c r="M167" s="393">
        <v>2.3557692307692307E-2</v>
      </c>
      <c r="N167" s="262">
        <v>332764.29272299999</v>
      </c>
      <c r="O167" s="257">
        <f t="shared" si="34"/>
        <v>3.3861551734306436E-3</v>
      </c>
      <c r="P167" s="257">
        <f t="shared" si="35"/>
        <v>1.5043197427037031E-3</v>
      </c>
      <c r="Q167" s="257">
        <f t="shared" si="36"/>
        <v>1.1691075443947562E-3</v>
      </c>
      <c r="R167" s="257">
        <f t="shared" si="37"/>
        <v>2.3547522157148262E-4</v>
      </c>
      <c r="S167" s="257">
        <f t="shared" si="38"/>
        <v>2.4495185638859262E-4</v>
      </c>
      <c r="T167" s="257">
        <f t="shared" si="39"/>
        <v>1.3019209365557142E-4</v>
      </c>
    </row>
    <row r="168" spans="1:20" x14ac:dyDescent="0.45">
      <c r="A168" s="2" t="s">
        <v>521</v>
      </c>
      <c r="B168" s="2">
        <v>10600</v>
      </c>
      <c r="C168" s="369">
        <v>20</v>
      </c>
      <c r="D168" s="176">
        <v>163</v>
      </c>
      <c r="E168" s="176" t="s">
        <v>521</v>
      </c>
      <c r="F168" s="395">
        <v>0.51731150581370966</v>
      </c>
      <c r="G168" s="395">
        <v>1.1246860539183487</v>
      </c>
      <c r="H168" s="395">
        <v>0.38873463668375624</v>
      </c>
      <c r="I168" s="396">
        <v>2320485</v>
      </c>
      <c r="J168" s="396">
        <v>2967396.111755</v>
      </c>
      <c r="K168" s="395">
        <v>6.2235435192357545E-2</v>
      </c>
      <c r="L168" s="395">
        <v>0.10773441164296525</v>
      </c>
      <c r="M168" s="395">
        <v>2.6784491697627956E-2</v>
      </c>
      <c r="N168" s="262">
        <v>3976119.4716449999</v>
      </c>
      <c r="O168" s="257">
        <f t="shared" si="34"/>
        <v>3.4160696039946654E-2</v>
      </c>
      <c r="P168" s="257">
        <f t="shared" si="35"/>
        <v>7.4268710431712889E-2</v>
      </c>
      <c r="Q168" s="257">
        <f t="shared" si="36"/>
        <v>2.5670114843212063E-2</v>
      </c>
      <c r="R168" s="257">
        <f t="shared" si="37"/>
        <v>4.1097206627480776E-3</v>
      </c>
      <c r="S168" s="257">
        <f t="shared" si="38"/>
        <v>7.1142482775226369E-3</v>
      </c>
      <c r="T168" s="257">
        <f t="shared" si="39"/>
        <v>1.7687155015582389E-3</v>
      </c>
    </row>
    <row r="169" spans="1:20" x14ac:dyDescent="0.45">
      <c r="A169" s="2" t="s">
        <v>569</v>
      </c>
      <c r="B169" s="2">
        <v>11308</v>
      </c>
      <c r="C169" s="369">
        <v>181</v>
      </c>
      <c r="D169" s="124">
        <v>164</v>
      </c>
      <c r="E169" s="124" t="s">
        <v>569</v>
      </c>
      <c r="F169" s="393">
        <v>0.4952835588652077</v>
      </c>
      <c r="G169" s="393">
        <v>0</v>
      </c>
      <c r="H169" s="393">
        <v>0</v>
      </c>
      <c r="I169" s="394">
        <v>402814</v>
      </c>
      <c r="J169" s="394">
        <v>476474.60900300002</v>
      </c>
      <c r="K169" s="393">
        <v>1.4785180509463629E-2</v>
      </c>
      <c r="L169" s="393">
        <v>0</v>
      </c>
      <c r="M169" s="393">
        <v>0</v>
      </c>
      <c r="N169" s="262">
        <v>499872.26543600002</v>
      </c>
      <c r="O169" s="257">
        <f t="shared" si="34"/>
        <v>4.1117632522486552E-3</v>
      </c>
      <c r="P169" s="257">
        <f t="shared" si="35"/>
        <v>0</v>
      </c>
      <c r="Q169" s="257">
        <f t="shared" si="36"/>
        <v>0</v>
      </c>
      <c r="R169" s="257">
        <f t="shared" si="37"/>
        <v>1.2274415495633394E-4</v>
      </c>
      <c r="S169" s="257">
        <f t="shared" si="38"/>
        <v>0</v>
      </c>
      <c r="T169" s="257">
        <f t="shared" si="39"/>
        <v>0</v>
      </c>
    </row>
    <row r="170" spans="1:20" x14ac:dyDescent="0.45">
      <c r="A170" s="2" t="s">
        <v>541</v>
      </c>
      <c r="B170" s="2">
        <v>10864</v>
      </c>
      <c r="C170" s="369">
        <v>64</v>
      </c>
      <c r="D170" s="176">
        <v>165</v>
      </c>
      <c r="E170" s="176" t="s">
        <v>541</v>
      </c>
      <c r="F170" s="395">
        <v>0</v>
      </c>
      <c r="G170" s="395">
        <v>8.880168453292496E-2</v>
      </c>
      <c r="H170" s="395">
        <v>0.36385911179173047</v>
      </c>
      <c r="I170" s="396">
        <v>132628</v>
      </c>
      <c r="J170" s="396">
        <v>155295.730717</v>
      </c>
      <c r="K170" s="395">
        <v>0</v>
      </c>
      <c r="L170" s="395">
        <v>2.7394917259368008E-2</v>
      </c>
      <c r="M170" s="395">
        <v>2.3560769110164057E-2</v>
      </c>
      <c r="N170" s="262">
        <v>155965.822805</v>
      </c>
      <c r="O170" s="257">
        <f t="shared" si="34"/>
        <v>0</v>
      </c>
      <c r="P170" s="257">
        <f t="shared" si="35"/>
        <v>2.3002010259225026E-4</v>
      </c>
      <c r="Q170" s="257">
        <f t="shared" si="36"/>
        <v>9.4249237121653219E-4</v>
      </c>
      <c r="R170" s="257">
        <f t="shared" si="37"/>
        <v>0</v>
      </c>
      <c r="S170" s="257">
        <f t="shared" si="38"/>
        <v>7.0960159276817279E-5</v>
      </c>
      <c r="T170" s="257">
        <f t="shared" si="39"/>
        <v>6.102869057470289E-5</v>
      </c>
    </row>
    <row r="171" spans="1:20" x14ac:dyDescent="0.45">
      <c r="C171" s="285"/>
      <c r="D171" s="373" t="s">
        <v>198</v>
      </c>
      <c r="E171" s="373"/>
      <c r="F171" s="260">
        <f>O171</f>
        <v>1.9649650855975664</v>
      </c>
      <c r="G171" s="260">
        <f t="shared" ref="G171:H172" si="40">P171</f>
        <v>1.3310546896481625</v>
      </c>
      <c r="H171" s="260">
        <f t="shared" si="40"/>
        <v>0.65558694593697187</v>
      </c>
      <c r="I171" s="182">
        <f>SUM(I105:I170)</f>
        <v>45028241</v>
      </c>
      <c r="J171" s="182">
        <f>SUM(J105:J170)</f>
        <v>54444282.937663011</v>
      </c>
      <c r="K171" s="260">
        <f>R171</f>
        <v>0.20963559564676626</v>
      </c>
      <c r="L171" s="260">
        <f t="shared" ref="L171:M172" si="41">S171</f>
        <v>0.17345381149331163</v>
      </c>
      <c r="M171" s="260">
        <f t="shared" si="41"/>
        <v>9.9629625089014753E-2</v>
      </c>
      <c r="N171" s="262">
        <f>SUM(N105:N170)</f>
        <v>60212249.444994003</v>
      </c>
      <c r="O171" s="262">
        <f t="shared" ref="O171:T171" si="42">SUM(O105:O170)</f>
        <v>1.9649650855975664</v>
      </c>
      <c r="P171" s="262">
        <f t="shared" si="42"/>
        <v>1.3310546896481625</v>
      </c>
      <c r="Q171" s="262">
        <f t="shared" si="42"/>
        <v>0.65558694593697187</v>
      </c>
      <c r="R171" s="262">
        <f t="shared" si="42"/>
        <v>0.20963559564676626</v>
      </c>
      <c r="S171" s="262">
        <f t="shared" si="42"/>
        <v>0.17345381149331163</v>
      </c>
      <c r="T171" s="262">
        <f t="shared" si="42"/>
        <v>9.9629625089014753E-2</v>
      </c>
    </row>
    <row r="172" spans="1:20" ht="19.5" x14ac:dyDescent="0.5">
      <c r="C172" s="285"/>
      <c r="D172" s="436" t="s">
        <v>164</v>
      </c>
      <c r="E172" s="436"/>
      <c r="F172" s="329">
        <f>O172</f>
        <v>0.14669753579687589</v>
      </c>
      <c r="G172" s="329">
        <f t="shared" si="40"/>
        <v>2.2351635957782423</v>
      </c>
      <c r="H172" s="329">
        <f t="shared" si="40"/>
        <v>1.309346271139507</v>
      </c>
      <c r="I172" s="123">
        <f>I171+I104+I83</f>
        <v>237548238</v>
      </c>
      <c r="J172" s="123">
        <f>J171+J104+J83</f>
        <v>264552825.18835902</v>
      </c>
      <c r="K172" s="330">
        <f>R172</f>
        <v>2.2678558482481768E-2</v>
      </c>
      <c r="L172" s="330">
        <f t="shared" si="41"/>
        <v>0.17615295966294209</v>
      </c>
      <c r="M172" s="330">
        <f t="shared" si="41"/>
        <v>0.12567440055251433</v>
      </c>
      <c r="N172" s="262">
        <f>N171+N104+N83</f>
        <v>1834146961.0397372</v>
      </c>
      <c r="O172" s="258">
        <f>($N83*F83+$N104*F104+$N171*F171)/$N$172</f>
        <v>0.14669753579687589</v>
      </c>
      <c r="P172" s="258">
        <f>($N83*G83+$N104*G104+$N171*G171)/$N$172</f>
        <v>2.2351635957782423</v>
      </c>
      <c r="Q172" s="258">
        <f>($N83*H83+$N104*H104+$N171*H171)/$N$172</f>
        <v>1.309346271139507</v>
      </c>
      <c r="R172" s="258">
        <f>($N83*K83+$N104*K104+$N171*K171)/$N$172</f>
        <v>2.2678558482481768E-2</v>
      </c>
      <c r="S172" s="258">
        <f>($N83*L83+$N104*L104+$N171*L171)/$N$172</f>
        <v>0.17615295966294209</v>
      </c>
      <c r="T172" s="258">
        <f>($N83*M83+$N104*M104+$N171*M171)/$N$172</f>
        <v>0.12567440055251433</v>
      </c>
    </row>
    <row r="175" spans="1:20" x14ac:dyDescent="0.45">
      <c r="H175" s="70"/>
      <c r="I175" s="52"/>
    </row>
    <row r="176" spans="1:20" x14ac:dyDescent="0.45">
      <c r="H176" s="70"/>
      <c r="I176" s="9"/>
    </row>
    <row r="177" spans="8:9" x14ac:dyDescent="0.45">
      <c r="H177" s="70"/>
      <c r="I177" s="9"/>
    </row>
  </sheetData>
  <sheetProtection algorithmName="SHA-512" hashValue="D37YBHLvEbNFhjqm39ajX8SyX0aPyupvwJ8MMmMmfdA4SCztAq2VAsecJzv17YAUSflrR914lZMiq99XlEFdAg==" saltValue="O14Y7vf5uRJBT3yg6bJMTw==" spinCount="100000" sheet="1" objects="1" scenarios="1"/>
  <sortState ref="A106:T171">
    <sortCondition descending="1" ref="F106:F171"/>
  </sortState>
  <mergeCells count="7">
    <mergeCell ref="D1:I1"/>
    <mergeCell ref="F2:G2"/>
    <mergeCell ref="I2:J2"/>
    <mergeCell ref="C2:C3"/>
    <mergeCell ref="D172:E172"/>
    <mergeCell ref="D2:D3"/>
    <mergeCell ref="E2:E3"/>
  </mergeCells>
  <printOptions horizontalCentered="1"/>
  <pageMargins left="0.25" right="0.25" top="0.75" bottom="0.75" header="0.3" footer="0.3"/>
  <pageSetup paperSize="9" scale="79" fitToHeight="0" orientation="portrait" r:id="rId1"/>
  <rowBreaks count="2" manualBreakCount="2">
    <brk id="71" min="5" max="12" man="1"/>
    <brk id="137" min="5"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2"/>
  <sheetViews>
    <sheetView rightToLeft="1" view="pageBreakPreview" topLeftCell="D1" zoomScale="40" zoomScaleNormal="51" zoomScaleSheetLayoutView="40" workbookViewId="0">
      <pane ySplit="4" topLeftCell="A5" activePane="bottomLeft" state="frozen"/>
      <selection activeCell="B1" sqref="B1"/>
      <selection pane="bottomLeft" activeCell="R47" sqref="R47"/>
    </sheetView>
  </sheetViews>
  <sheetFormatPr defaultColWidth="9" defaultRowHeight="33.75" x14ac:dyDescent="0.25"/>
  <cols>
    <col min="1" max="2" width="0" style="33" hidden="1" customWidth="1"/>
    <col min="3" max="3" width="7.42578125" style="28" hidden="1" customWidth="1"/>
    <col min="4" max="4" width="7.42578125" style="362"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63" customWidth="1"/>
    <col min="11" max="11" width="27.42578125" style="363"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6.85546875" style="27" customWidth="1"/>
    <col min="21" max="22" width="18" style="368" customWidth="1"/>
    <col min="23" max="23" width="20.5703125" style="368" customWidth="1"/>
    <col min="24" max="24" width="20.42578125" style="341"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7" width="9" style="33" hidden="1" customWidth="1"/>
    <col min="38" max="47" width="9" style="33" customWidth="1"/>
    <col min="48" max="16384" width="9" style="33"/>
  </cols>
  <sheetData>
    <row r="1" spans="1:35" s="34" customFormat="1" ht="45" x14ac:dyDescent="0.25">
      <c r="C1" s="438" t="s">
        <v>301</v>
      </c>
      <c r="D1" s="439"/>
      <c r="E1" s="439"/>
      <c r="F1" s="439"/>
      <c r="G1" s="439"/>
      <c r="H1" s="439"/>
      <c r="I1" s="439"/>
      <c r="J1" s="439"/>
      <c r="K1" s="346" t="s">
        <v>584</v>
      </c>
      <c r="L1" s="346" t="s">
        <v>319</v>
      </c>
      <c r="M1" s="346" t="s">
        <v>314</v>
      </c>
      <c r="N1" s="347"/>
      <c r="O1" s="438" t="s">
        <v>255</v>
      </c>
      <c r="P1" s="439"/>
      <c r="Q1" s="346" t="s">
        <v>584</v>
      </c>
      <c r="R1" s="438" t="s">
        <v>256</v>
      </c>
      <c r="S1" s="439"/>
      <c r="T1" s="346" t="s">
        <v>584</v>
      </c>
      <c r="U1" s="447" t="s">
        <v>287</v>
      </c>
      <c r="V1" s="447"/>
      <c r="W1" s="447"/>
      <c r="X1" s="35"/>
    </row>
    <row r="2" spans="1:35" s="34" customFormat="1" ht="45" x14ac:dyDescent="0.25">
      <c r="C2" s="149"/>
      <c r="D2" s="348"/>
      <c r="E2" s="149"/>
      <c r="F2" s="149"/>
      <c r="G2" s="149"/>
      <c r="H2" s="149"/>
      <c r="I2" s="149"/>
      <c r="J2" s="149"/>
      <c r="K2" s="149"/>
      <c r="L2" s="149"/>
      <c r="M2" s="149"/>
      <c r="N2" s="149"/>
      <c r="O2" s="348"/>
      <c r="P2" s="149"/>
      <c r="Q2" s="349"/>
      <c r="R2" s="149"/>
      <c r="S2" s="149"/>
      <c r="T2" s="149"/>
      <c r="U2" s="447"/>
      <c r="V2" s="447"/>
      <c r="W2" s="447"/>
      <c r="X2" s="35"/>
    </row>
    <row r="3" spans="1:35" s="34" customFormat="1" ht="67.5" x14ac:dyDescent="0.85">
      <c r="C3" s="440" t="s">
        <v>163</v>
      </c>
      <c r="D3" s="440" t="s">
        <v>0</v>
      </c>
      <c r="E3" s="441" t="s">
        <v>1</v>
      </c>
      <c r="F3" s="441" t="s">
        <v>2</v>
      </c>
      <c r="G3" s="452" t="s">
        <v>4</v>
      </c>
      <c r="H3" s="441" t="s">
        <v>5</v>
      </c>
      <c r="I3" s="345" t="s">
        <v>259</v>
      </c>
      <c r="J3" s="350" t="s">
        <v>259</v>
      </c>
      <c r="K3" s="445" t="s">
        <v>288</v>
      </c>
      <c r="L3" s="441" t="s">
        <v>6</v>
      </c>
      <c r="M3" s="441" t="s">
        <v>7</v>
      </c>
      <c r="N3" s="443" t="s">
        <v>8</v>
      </c>
      <c r="O3" s="443" t="s">
        <v>242</v>
      </c>
      <c r="P3" s="443" t="s">
        <v>243</v>
      </c>
      <c r="Q3" s="443" t="s">
        <v>63</v>
      </c>
      <c r="R3" s="443" t="s">
        <v>242</v>
      </c>
      <c r="S3" s="443" t="s">
        <v>243</v>
      </c>
      <c r="T3" s="443" t="s">
        <v>63</v>
      </c>
      <c r="U3" s="448" t="s">
        <v>173</v>
      </c>
      <c r="V3" s="448" t="s">
        <v>401</v>
      </c>
      <c r="W3" s="448" t="s">
        <v>172</v>
      </c>
      <c r="X3" s="443" t="s">
        <v>402</v>
      </c>
      <c r="AB3" s="443" t="s">
        <v>173</v>
      </c>
      <c r="AC3" s="443" t="s">
        <v>401</v>
      </c>
      <c r="AD3" s="443" t="s">
        <v>172</v>
      </c>
    </row>
    <row r="4" spans="1:35" s="35" customFormat="1" ht="33.75" customHeight="1" x14ac:dyDescent="0.25">
      <c r="C4" s="440"/>
      <c r="D4" s="440"/>
      <c r="E4" s="442"/>
      <c r="F4" s="442"/>
      <c r="G4" s="452"/>
      <c r="H4" s="442"/>
      <c r="I4" s="351" t="s">
        <v>355</v>
      </c>
      <c r="J4" s="352" t="s">
        <v>584</v>
      </c>
      <c r="K4" s="446"/>
      <c r="L4" s="442"/>
      <c r="M4" s="442"/>
      <c r="N4" s="444"/>
      <c r="O4" s="444"/>
      <c r="P4" s="444"/>
      <c r="Q4" s="444"/>
      <c r="R4" s="444"/>
      <c r="S4" s="444"/>
      <c r="T4" s="444"/>
      <c r="U4" s="449"/>
      <c r="V4" s="449"/>
      <c r="W4" s="449"/>
      <c r="X4" s="444"/>
      <c r="AB4" s="444"/>
      <c r="AC4" s="444"/>
      <c r="AD4" s="444"/>
      <c r="AI4" s="35" t="s">
        <v>24</v>
      </c>
    </row>
    <row r="5" spans="1:35" s="171" customFormat="1" ht="31.5" customHeight="1" x14ac:dyDescent="0.85">
      <c r="A5" s="171">
        <v>120</v>
      </c>
      <c r="B5" s="171">
        <v>11091</v>
      </c>
      <c r="C5" s="353">
        <v>120</v>
      </c>
      <c r="D5" s="168">
        <v>1</v>
      </c>
      <c r="E5" s="354" t="s">
        <v>585</v>
      </c>
      <c r="F5" s="207" t="s">
        <v>40</v>
      </c>
      <c r="G5" s="169" t="s">
        <v>104</v>
      </c>
      <c r="H5" s="170">
        <v>88.633333333333326</v>
      </c>
      <c r="I5" s="168">
        <v>63763.677113999998</v>
      </c>
      <c r="J5" s="328">
        <v>148415.218632</v>
      </c>
      <c r="K5" s="375">
        <v>0.35728018028581765</v>
      </c>
      <c r="L5" s="170">
        <v>30104</v>
      </c>
      <c r="M5" s="170">
        <v>100000</v>
      </c>
      <c r="N5" s="170">
        <v>4930083</v>
      </c>
      <c r="O5" s="170">
        <v>10292789.204049001</v>
      </c>
      <c r="P5" s="170">
        <v>10392639.822272001</v>
      </c>
      <c r="Q5" s="170">
        <f>O5-P5</f>
        <v>-99850.618223000318</v>
      </c>
      <c r="R5" s="170">
        <v>2346571.408388</v>
      </c>
      <c r="S5" s="170">
        <v>2372497.9223710001</v>
      </c>
      <c r="T5" s="170">
        <f>R5-S5</f>
        <v>-25926.51398300007</v>
      </c>
      <c r="U5" s="365">
        <v>4.51</v>
      </c>
      <c r="V5" s="365">
        <v>19.36</v>
      </c>
      <c r="W5" s="365">
        <v>77.39</v>
      </c>
      <c r="X5" s="340">
        <v>11091</v>
      </c>
      <c r="AB5" s="272">
        <f>$J5/$J$47*$U5</f>
        <v>7.3399513454099705E-3</v>
      </c>
      <c r="AC5" s="272">
        <f>$J5/$J$47*$V5</f>
        <v>3.1508083824198896E-2</v>
      </c>
      <c r="AD5" s="272">
        <f>$J5/$J$47*$W5</f>
        <v>0.12595096111336535</v>
      </c>
      <c r="AI5" s="342">
        <v>70913</v>
      </c>
    </row>
    <row r="6" spans="1:35" s="359" customFormat="1" ht="36.75" x14ac:dyDescent="0.85">
      <c r="A6" s="359">
        <v>127</v>
      </c>
      <c r="B6" s="171">
        <v>11130</v>
      </c>
      <c r="C6" s="164">
        <v>127</v>
      </c>
      <c r="D6" s="165">
        <v>2</v>
      </c>
      <c r="E6" s="230" t="s">
        <v>586</v>
      </c>
      <c r="F6" s="208" t="s">
        <v>24</v>
      </c>
      <c r="G6" s="166" t="s">
        <v>105</v>
      </c>
      <c r="H6" s="355">
        <v>83.433333333333337</v>
      </c>
      <c r="I6" s="165">
        <v>23587407.941711001</v>
      </c>
      <c r="J6" s="356">
        <v>37992627.024300002</v>
      </c>
      <c r="K6" s="374">
        <v>0.55139377456223626</v>
      </c>
      <c r="L6" s="355">
        <v>12627589</v>
      </c>
      <c r="M6" s="355">
        <v>0</v>
      </c>
      <c r="N6" s="357">
        <v>3008700</v>
      </c>
      <c r="O6" s="355">
        <v>33899205.400209002</v>
      </c>
      <c r="P6" s="358">
        <v>39854259.694365002</v>
      </c>
      <c r="Q6" s="355">
        <f t="shared" ref="Q6:Q36" si="0">O6-P6</f>
        <v>-5955054.294156</v>
      </c>
      <c r="R6" s="355">
        <v>14308626.714732001</v>
      </c>
      <c r="S6" s="355">
        <v>13308290.714686999</v>
      </c>
      <c r="T6" s="355">
        <f t="shared" ref="T6:T36" si="1">R6-S6</f>
        <v>1000336.0000450015</v>
      </c>
      <c r="U6" s="167">
        <v>11.49</v>
      </c>
      <c r="V6" s="167">
        <v>18.64</v>
      </c>
      <c r="W6" s="167">
        <v>74.89</v>
      </c>
      <c r="X6" s="340">
        <v>11130</v>
      </c>
      <c r="AB6" s="272">
        <f t="shared" ref="AB6:AB46" si="2">$J6/$J$47*$U6</f>
        <v>4.7869352810125312</v>
      </c>
      <c r="AC6" s="272">
        <f t="shared" ref="AC6:AC46" si="3">$J6/$J$47*$V6</f>
        <v>7.765750534210059</v>
      </c>
      <c r="AD6" s="272">
        <f t="shared" ref="AD6:AD46" si="4">$J6/$J$47*$W6</f>
        <v>31.200485917757042</v>
      </c>
      <c r="AI6" s="342">
        <v>14560853</v>
      </c>
    </row>
    <row r="7" spans="1:35" s="171" customFormat="1" ht="31.5" customHeight="1" x14ac:dyDescent="0.85">
      <c r="A7" s="171">
        <v>274</v>
      </c>
      <c r="B7" s="171">
        <v>0</v>
      </c>
      <c r="C7" s="353">
        <v>274</v>
      </c>
      <c r="D7" s="168" t="s">
        <v>391</v>
      </c>
      <c r="E7" s="354" t="s">
        <v>587</v>
      </c>
      <c r="F7" s="207" t="s">
        <v>24</v>
      </c>
      <c r="G7" s="169" t="s">
        <v>390</v>
      </c>
      <c r="H7" s="170">
        <v>20</v>
      </c>
      <c r="I7" s="168" t="s">
        <v>24</v>
      </c>
      <c r="J7" s="328" t="s">
        <v>24</v>
      </c>
      <c r="K7" s="375">
        <v>0</v>
      </c>
      <c r="L7" s="170" t="s">
        <v>24</v>
      </c>
      <c r="M7" s="170" t="s">
        <v>24</v>
      </c>
      <c r="N7" s="170" t="s">
        <v>24</v>
      </c>
      <c r="O7" s="170" t="s">
        <v>24</v>
      </c>
      <c r="P7" s="170" t="s">
        <v>24</v>
      </c>
      <c r="Q7" s="170" t="s">
        <v>24</v>
      </c>
      <c r="R7" s="170" t="s">
        <v>24</v>
      </c>
      <c r="S7" s="170" t="s">
        <v>24</v>
      </c>
      <c r="T7" s="170" t="s">
        <v>24</v>
      </c>
      <c r="U7" s="366">
        <v>0</v>
      </c>
      <c r="V7" s="366">
        <v>0</v>
      </c>
      <c r="W7" s="366">
        <v>0</v>
      </c>
      <c r="X7" s="340">
        <v>11514</v>
      </c>
      <c r="AB7" s="272">
        <v>0</v>
      </c>
      <c r="AC7" s="272">
        <v>0</v>
      </c>
      <c r="AD7" s="272">
        <v>0</v>
      </c>
      <c r="AI7" s="342"/>
    </row>
    <row r="8" spans="1:35" s="359" customFormat="1" ht="36.75" x14ac:dyDescent="0.85">
      <c r="A8" s="359">
        <v>186</v>
      </c>
      <c r="B8" s="171">
        <v>11287</v>
      </c>
      <c r="C8" s="164">
        <v>186</v>
      </c>
      <c r="D8" s="165">
        <v>4</v>
      </c>
      <c r="E8" s="230" t="s">
        <v>588</v>
      </c>
      <c r="F8" s="208" t="s">
        <v>249</v>
      </c>
      <c r="G8" s="166" t="s">
        <v>185</v>
      </c>
      <c r="H8" s="355">
        <v>64.066666666666663</v>
      </c>
      <c r="I8" s="165">
        <v>418363.27162199997</v>
      </c>
      <c r="J8" s="356">
        <v>136806</v>
      </c>
      <c r="K8" s="376">
        <v>0.98560000000000003</v>
      </c>
      <c r="L8" s="355">
        <v>127353</v>
      </c>
      <c r="M8" s="355">
        <v>2000000</v>
      </c>
      <c r="N8" s="357">
        <v>1074232</v>
      </c>
      <c r="O8" s="355">
        <v>1609602.479176</v>
      </c>
      <c r="P8" s="358">
        <v>784788.74086200004</v>
      </c>
      <c r="Q8" s="355">
        <f t="shared" si="0"/>
        <v>824813.73831399996</v>
      </c>
      <c r="R8" s="355">
        <v>420530.680436</v>
      </c>
      <c r="S8" s="355">
        <v>292016.63802999997</v>
      </c>
      <c r="T8" s="355">
        <f t="shared" si="1"/>
        <v>128514.04240600002</v>
      </c>
      <c r="U8" s="167">
        <v>8.49</v>
      </c>
      <c r="V8" s="167">
        <v>33.64</v>
      </c>
      <c r="W8" s="167">
        <v>5.0599999999999996</v>
      </c>
      <c r="X8" s="340">
        <v>11287</v>
      </c>
      <c r="AB8" s="272">
        <f t="shared" si="2"/>
        <v>1.2736527518116112E-2</v>
      </c>
      <c r="AC8" s="272">
        <f t="shared" si="3"/>
        <v>5.0466052498165603E-2</v>
      </c>
      <c r="AD8" s="272">
        <f t="shared" si="4"/>
        <v>7.5909103936004146E-3</v>
      </c>
      <c r="AI8" s="342">
        <v>736566</v>
      </c>
    </row>
    <row r="9" spans="1:35" s="171" customFormat="1" ht="31.5" customHeight="1" x14ac:dyDescent="0.85">
      <c r="A9" s="171">
        <v>171</v>
      </c>
      <c r="B9" s="171">
        <v>11281</v>
      </c>
      <c r="C9" s="353">
        <v>171</v>
      </c>
      <c r="D9" s="168">
        <v>5</v>
      </c>
      <c r="E9" s="354" t="s">
        <v>589</v>
      </c>
      <c r="F9" s="207" t="s">
        <v>323</v>
      </c>
      <c r="G9" s="169" t="s">
        <v>160</v>
      </c>
      <c r="H9" s="170">
        <v>64.733333333333334</v>
      </c>
      <c r="I9" s="168">
        <v>51209.910950999998</v>
      </c>
      <c r="J9" s="328">
        <v>112964.47749600001</v>
      </c>
      <c r="K9" s="375">
        <v>0.57706566282580518</v>
      </c>
      <c r="L9" s="170">
        <v>72111</v>
      </c>
      <c r="M9" s="170">
        <v>200000</v>
      </c>
      <c r="N9" s="170">
        <v>1566536</v>
      </c>
      <c r="O9" s="170">
        <v>208244.66072799999</v>
      </c>
      <c r="P9" s="170">
        <v>202315.15564000001</v>
      </c>
      <c r="Q9" s="170">
        <f t="shared" si="0"/>
        <v>5929.5050879999762</v>
      </c>
      <c r="R9" s="170">
        <v>96263.038530999998</v>
      </c>
      <c r="S9" s="170">
        <v>80886.959277999995</v>
      </c>
      <c r="T9" s="170">
        <f t="shared" si="1"/>
        <v>15376.079253000004</v>
      </c>
      <c r="U9" s="365">
        <v>-5.36</v>
      </c>
      <c r="V9" s="365">
        <v>7.18</v>
      </c>
      <c r="W9" s="365">
        <v>65.569999999999993</v>
      </c>
      <c r="X9" s="340">
        <v>11281</v>
      </c>
      <c r="AB9" s="272">
        <f t="shared" si="2"/>
        <v>-6.6396454728970284E-3</v>
      </c>
      <c r="AC9" s="272">
        <f t="shared" si="3"/>
        <v>8.8941519580971375E-3</v>
      </c>
      <c r="AD9" s="272">
        <f t="shared" si="4"/>
        <v>8.1224170458555608E-2</v>
      </c>
      <c r="AI9" s="342">
        <v>36309</v>
      </c>
    </row>
    <row r="10" spans="1:35" s="359" customFormat="1" ht="36.75" x14ac:dyDescent="0.85">
      <c r="A10" s="359">
        <v>176</v>
      </c>
      <c r="B10" s="171">
        <v>11286</v>
      </c>
      <c r="C10" s="164">
        <v>176</v>
      </c>
      <c r="D10" s="165">
        <v>6</v>
      </c>
      <c r="E10" s="230" t="s">
        <v>590</v>
      </c>
      <c r="F10" s="208" t="s">
        <v>250</v>
      </c>
      <c r="G10" s="166" t="s">
        <v>184</v>
      </c>
      <c r="H10" s="355">
        <v>63.933333333333337</v>
      </c>
      <c r="I10" s="165">
        <v>375873.99038999999</v>
      </c>
      <c r="J10" s="356">
        <v>155809</v>
      </c>
      <c r="K10" s="374">
        <v>0.67920000000000003</v>
      </c>
      <c r="L10" s="355">
        <v>81124</v>
      </c>
      <c r="M10" s="355">
        <v>2000000</v>
      </c>
      <c r="N10" s="357">
        <v>1920639</v>
      </c>
      <c r="O10" s="355">
        <v>921360.41528700001</v>
      </c>
      <c r="P10" s="358">
        <v>679257.26872199995</v>
      </c>
      <c r="Q10" s="355">
        <f t="shared" si="0"/>
        <v>242103.14656500006</v>
      </c>
      <c r="R10" s="355">
        <v>197309.99157400001</v>
      </c>
      <c r="S10" s="355">
        <v>204952.19158899999</v>
      </c>
      <c r="T10" s="355">
        <f t="shared" si="1"/>
        <v>-7642.2000149999803</v>
      </c>
      <c r="U10" s="167">
        <v>3.91</v>
      </c>
      <c r="V10" s="167">
        <v>-27.81</v>
      </c>
      <c r="W10" s="167">
        <v>20.76</v>
      </c>
      <c r="X10" s="340">
        <v>11286</v>
      </c>
      <c r="AB10" s="272">
        <f t="shared" si="2"/>
        <v>6.6804774238305208E-3</v>
      </c>
      <c r="AC10" s="272">
        <f t="shared" si="3"/>
        <v>-4.7515109247244697E-2</v>
      </c>
      <c r="AD10" s="272">
        <f t="shared" si="4"/>
        <v>3.5469747140338008E-2</v>
      </c>
      <c r="AI10" s="342">
        <v>469636</v>
      </c>
    </row>
    <row r="11" spans="1:35" s="171" customFormat="1" ht="31.5" customHeight="1" x14ac:dyDescent="0.85">
      <c r="A11" s="171">
        <v>187</v>
      </c>
      <c r="B11" s="171">
        <v>11295</v>
      </c>
      <c r="C11" s="353">
        <v>187</v>
      </c>
      <c r="D11" s="168">
        <v>7</v>
      </c>
      <c r="E11" s="354" t="s">
        <v>591</v>
      </c>
      <c r="F11" s="207" t="s">
        <v>251</v>
      </c>
      <c r="G11" s="169" t="s">
        <v>183</v>
      </c>
      <c r="H11" s="170">
        <v>62.833333333333329</v>
      </c>
      <c r="I11" s="168">
        <v>2181068.164107</v>
      </c>
      <c r="J11" s="328">
        <v>3463654.4157810002</v>
      </c>
      <c r="K11" s="375">
        <v>1.0086803577152545</v>
      </c>
      <c r="L11" s="170">
        <v>1411977</v>
      </c>
      <c r="M11" s="170">
        <v>5000000</v>
      </c>
      <c r="N11" s="170">
        <v>2453053</v>
      </c>
      <c r="O11" s="170">
        <v>103252.182327</v>
      </c>
      <c r="P11" s="170">
        <v>181803.692633</v>
      </c>
      <c r="Q11" s="170">
        <f t="shared" si="0"/>
        <v>-78551.510305999996</v>
      </c>
      <c r="R11" s="170">
        <v>26015.538562999998</v>
      </c>
      <c r="S11" s="170">
        <v>26398.276942</v>
      </c>
      <c r="T11" s="170">
        <f t="shared" si="1"/>
        <v>-382.73837900000217</v>
      </c>
      <c r="U11" s="365">
        <v>-2.9</v>
      </c>
      <c r="V11" s="365">
        <v>9.06</v>
      </c>
      <c r="W11" s="365">
        <v>42.37</v>
      </c>
      <c r="X11" s="340">
        <v>11295</v>
      </c>
      <c r="AB11" s="272">
        <f t="shared" si="2"/>
        <v>-0.11014651352652098</v>
      </c>
      <c r="AC11" s="272">
        <f t="shared" si="3"/>
        <v>0.34411290087940694</v>
      </c>
      <c r="AD11" s="272">
        <f t="shared" si="4"/>
        <v>1.60927854417886</v>
      </c>
      <c r="AI11" s="342">
        <v>2915069</v>
      </c>
    </row>
    <row r="12" spans="1:35" s="359" customFormat="1" ht="36.75" x14ac:dyDescent="0.85">
      <c r="A12" s="359">
        <v>188</v>
      </c>
      <c r="B12" s="171">
        <v>11306</v>
      </c>
      <c r="C12" s="164">
        <v>188</v>
      </c>
      <c r="D12" s="165">
        <v>8</v>
      </c>
      <c r="E12" s="230" t="s">
        <v>592</v>
      </c>
      <c r="F12" s="208" t="s">
        <v>328</v>
      </c>
      <c r="G12" s="166" t="s">
        <v>182</v>
      </c>
      <c r="H12" s="355">
        <v>60.166666666666671</v>
      </c>
      <c r="I12" s="165">
        <v>681041.78488199995</v>
      </c>
      <c r="J12" s="356">
        <v>234705</v>
      </c>
      <c r="K12" s="374">
        <v>0</v>
      </c>
      <c r="L12" s="355">
        <v>237545</v>
      </c>
      <c r="M12" s="355">
        <v>2000000</v>
      </c>
      <c r="N12" s="357">
        <v>909330</v>
      </c>
      <c r="O12" s="355">
        <v>0</v>
      </c>
      <c r="P12" s="358">
        <v>0</v>
      </c>
      <c r="Q12" s="355">
        <f t="shared" si="0"/>
        <v>0</v>
      </c>
      <c r="R12" s="355">
        <v>0</v>
      </c>
      <c r="S12" s="355">
        <v>0</v>
      </c>
      <c r="T12" s="355">
        <f t="shared" si="1"/>
        <v>0</v>
      </c>
      <c r="U12" s="167">
        <v>4.8499999999999996</v>
      </c>
      <c r="V12" s="167">
        <v>10.52</v>
      </c>
      <c r="W12" s="167">
        <v>24.57</v>
      </c>
      <c r="X12" s="340">
        <v>11306</v>
      </c>
      <c r="AB12" s="272">
        <f t="shared" si="2"/>
        <v>1.2482520364893428E-2</v>
      </c>
      <c r="AC12" s="272">
        <f t="shared" si="3"/>
        <v>2.7075487471892552E-2</v>
      </c>
      <c r="AD12" s="272">
        <f t="shared" si="4"/>
        <v>6.3236190796996203E-2</v>
      </c>
      <c r="AI12" s="342">
        <v>7079</v>
      </c>
    </row>
    <row r="13" spans="1:35" s="171" customFormat="1" ht="31.5" customHeight="1" x14ac:dyDescent="0.85">
      <c r="A13" s="171">
        <v>189</v>
      </c>
      <c r="B13" s="171">
        <v>11318</v>
      </c>
      <c r="C13" s="353">
        <v>189</v>
      </c>
      <c r="D13" s="168">
        <v>9</v>
      </c>
      <c r="E13" s="354" t="s">
        <v>593</v>
      </c>
      <c r="F13" s="207" t="s">
        <v>294</v>
      </c>
      <c r="G13" s="169" t="s">
        <v>181</v>
      </c>
      <c r="H13" s="170">
        <v>58.566666666666663</v>
      </c>
      <c r="I13" s="168">
        <v>142865.629071</v>
      </c>
      <c r="J13" s="328">
        <v>142335.68464699999</v>
      </c>
      <c r="K13" s="375">
        <v>0.45965111522283991</v>
      </c>
      <c r="L13" s="170">
        <v>50168</v>
      </c>
      <c r="M13" s="170">
        <v>500000</v>
      </c>
      <c r="N13" s="170">
        <v>2837180</v>
      </c>
      <c r="O13" s="170">
        <v>287870.09672600002</v>
      </c>
      <c r="P13" s="170">
        <v>507937.693317</v>
      </c>
      <c r="Q13" s="170">
        <f t="shared" si="0"/>
        <v>-220067.59659099998</v>
      </c>
      <c r="R13" s="170">
        <v>68383.784811000005</v>
      </c>
      <c r="S13" s="170">
        <v>31790.605498000001</v>
      </c>
      <c r="T13" s="170">
        <f t="shared" si="1"/>
        <v>36593.179313000001</v>
      </c>
      <c r="U13" s="365">
        <v>2.68</v>
      </c>
      <c r="V13" s="365">
        <v>48.61</v>
      </c>
      <c r="W13" s="365">
        <v>161.5</v>
      </c>
      <c r="X13" s="340">
        <v>11318</v>
      </c>
      <c r="AB13" s="272">
        <f t="shared" si="2"/>
        <v>4.1829896669579886E-3</v>
      </c>
      <c r="AC13" s="272">
        <f t="shared" si="3"/>
        <v>7.5871316310010373E-2</v>
      </c>
      <c r="AD13" s="272">
        <f t="shared" si="4"/>
        <v>0.25207195194541604</v>
      </c>
      <c r="AI13" s="342">
        <v>154236</v>
      </c>
    </row>
    <row r="14" spans="1:35" s="359" customFormat="1" ht="36.75" x14ac:dyDescent="0.85">
      <c r="A14" s="359">
        <v>190</v>
      </c>
      <c r="B14" s="171">
        <v>11316</v>
      </c>
      <c r="C14" s="164">
        <v>190</v>
      </c>
      <c r="D14" s="165">
        <v>10</v>
      </c>
      <c r="E14" s="230" t="s">
        <v>594</v>
      </c>
      <c r="F14" s="208" t="s">
        <v>312</v>
      </c>
      <c r="G14" s="166" t="s">
        <v>180</v>
      </c>
      <c r="H14" s="355">
        <v>57.8</v>
      </c>
      <c r="I14" s="165">
        <v>129546.464632</v>
      </c>
      <c r="J14" s="356">
        <v>299262.10449</v>
      </c>
      <c r="K14" s="374">
        <v>0.46322135929386349</v>
      </c>
      <c r="L14" s="355">
        <v>70972</v>
      </c>
      <c r="M14" s="355">
        <v>600000</v>
      </c>
      <c r="N14" s="357">
        <v>4216622</v>
      </c>
      <c r="O14" s="355">
        <v>1198968.1184159999</v>
      </c>
      <c r="P14" s="358">
        <v>1355718.5704069999</v>
      </c>
      <c r="Q14" s="355">
        <f t="shared" si="0"/>
        <v>-156750.45199099998</v>
      </c>
      <c r="R14" s="355">
        <v>131529.58238499999</v>
      </c>
      <c r="S14" s="355">
        <v>116485.00047100001</v>
      </c>
      <c r="T14" s="355">
        <f t="shared" si="1"/>
        <v>15044.58191399998</v>
      </c>
      <c r="U14" s="167">
        <v>4.22</v>
      </c>
      <c r="V14" s="167">
        <v>23.01</v>
      </c>
      <c r="W14" s="167">
        <v>159.34</v>
      </c>
      <c r="X14" s="340">
        <v>11316</v>
      </c>
      <c r="AB14" s="272">
        <f t="shared" si="2"/>
        <v>1.3848488659021944E-2</v>
      </c>
      <c r="AC14" s="272">
        <f t="shared" si="3"/>
        <v>7.551036114788981E-2</v>
      </c>
      <c r="AD14" s="272">
        <f t="shared" si="4"/>
        <v>0.5228953040115063</v>
      </c>
      <c r="AI14" s="342">
        <v>120930</v>
      </c>
    </row>
    <row r="15" spans="1:35" s="171" customFormat="1" ht="31.5" customHeight="1" x14ac:dyDescent="0.85">
      <c r="A15" s="171">
        <v>192</v>
      </c>
      <c r="B15" s="171">
        <v>11324</v>
      </c>
      <c r="C15" s="353">
        <v>192</v>
      </c>
      <c r="D15" s="168">
        <v>11</v>
      </c>
      <c r="E15" s="354" t="s">
        <v>595</v>
      </c>
      <c r="F15" s="207" t="s">
        <v>252</v>
      </c>
      <c r="G15" s="169" t="s">
        <v>189</v>
      </c>
      <c r="H15" s="170">
        <v>56.433333333333337</v>
      </c>
      <c r="I15" s="168">
        <v>69257.770199999999</v>
      </c>
      <c r="J15" s="328">
        <v>209477.22875400001</v>
      </c>
      <c r="K15" s="375">
        <v>0.75016931026207934</v>
      </c>
      <c r="L15" s="170">
        <v>50002</v>
      </c>
      <c r="M15" s="170">
        <v>500000</v>
      </c>
      <c r="N15" s="170">
        <v>4189377</v>
      </c>
      <c r="O15" s="170">
        <v>853815.75463600003</v>
      </c>
      <c r="P15" s="170">
        <v>899739.65020300006</v>
      </c>
      <c r="Q15" s="170">
        <f t="shared" si="0"/>
        <v>-45923.895567000029</v>
      </c>
      <c r="R15" s="170">
        <v>284695.04402600002</v>
      </c>
      <c r="S15" s="170">
        <v>255883.23351799999</v>
      </c>
      <c r="T15" s="170">
        <f t="shared" si="1"/>
        <v>28811.810508000024</v>
      </c>
      <c r="U15" s="365">
        <v>24.48</v>
      </c>
      <c r="V15" s="365">
        <v>57.02</v>
      </c>
      <c r="W15" s="365">
        <v>202.18</v>
      </c>
      <c r="X15" s="340">
        <v>11324</v>
      </c>
      <c r="AB15" s="272">
        <f t="shared" si="2"/>
        <v>5.6232376273309473E-2</v>
      </c>
      <c r="AC15" s="272">
        <f t="shared" si="3"/>
        <v>0.13097917055163832</v>
      </c>
      <c r="AD15" s="272">
        <f t="shared" si="4"/>
        <v>0.46442246057752079</v>
      </c>
      <c r="AI15" s="342">
        <v>152317</v>
      </c>
    </row>
    <row r="16" spans="1:35" s="359" customFormat="1" ht="36.75" x14ac:dyDescent="0.85">
      <c r="A16" s="359">
        <v>193</v>
      </c>
      <c r="B16" s="171">
        <v>11329</v>
      </c>
      <c r="C16" s="164">
        <v>193</v>
      </c>
      <c r="D16" s="165">
        <v>12</v>
      </c>
      <c r="E16" s="230" t="s">
        <v>596</v>
      </c>
      <c r="F16" s="208" t="s">
        <v>328</v>
      </c>
      <c r="G16" s="166" t="s">
        <v>196</v>
      </c>
      <c r="H16" s="355">
        <v>56.2</v>
      </c>
      <c r="I16" s="165">
        <v>126037.484832</v>
      </c>
      <c r="J16" s="356">
        <v>246529.73157999999</v>
      </c>
      <c r="K16" s="374">
        <v>1.0598559773355838</v>
      </c>
      <c r="L16" s="355">
        <v>96453</v>
      </c>
      <c r="M16" s="355">
        <v>800000</v>
      </c>
      <c r="N16" s="357">
        <v>2555957</v>
      </c>
      <c r="O16" s="355">
        <v>559394.170163</v>
      </c>
      <c r="P16" s="358">
        <v>477903.94859300001</v>
      </c>
      <c r="Q16" s="355">
        <f t="shared" si="0"/>
        <v>81490.221569999994</v>
      </c>
      <c r="R16" s="355">
        <v>53934.804272000001</v>
      </c>
      <c r="S16" s="355">
        <v>80729.024588999993</v>
      </c>
      <c r="T16" s="355">
        <f t="shared" si="1"/>
        <v>-26794.220316999992</v>
      </c>
      <c r="U16" s="167">
        <v>9.4499999999999993</v>
      </c>
      <c r="V16" s="167">
        <v>8.27</v>
      </c>
      <c r="W16" s="167">
        <v>94.79</v>
      </c>
      <c r="X16" s="340">
        <v>11329</v>
      </c>
      <c r="AB16" s="272">
        <f t="shared" si="2"/>
        <v>2.5546965082722726E-2</v>
      </c>
      <c r="AC16" s="272">
        <f t="shared" si="3"/>
        <v>2.235697367556793E-2</v>
      </c>
      <c r="AD16" s="272">
        <f t="shared" si="4"/>
        <v>0.2562536317662738</v>
      </c>
      <c r="AI16" s="342">
        <v>248847</v>
      </c>
    </row>
    <row r="17" spans="1:35" s="171" customFormat="1" ht="31.5" customHeight="1" x14ac:dyDescent="0.85">
      <c r="A17" s="171">
        <v>199</v>
      </c>
      <c r="B17" s="171">
        <v>11339</v>
      </c>
      <c r="C17" s="353">
        <v>199</v>
      </c>
      <c r="D17" s="168">
        <v>13</v>
      </c>
      <c r="E17" s="354" t="s">
        <v>597</v>
      </c>
      <c r="F17" s="207" t="s">
        <v>191</v>
      </c>
      <c r="G17" s="169" t="s">
        <v>200</v>
      </c>
      <c r="H17" s="170">
        <v>55.2</v>
      </c>
      <c r="I17" s="168">
        <v>365445.96110399999</v>
      </c>
      <c r="J17" s="328">
        <v>1560621.9908429999</v>
      </c>
      <c r="K17" s="375">
        <v>0.79298010614506187</v>
      </c>
      <c r="L17" s="170">
        <v>962853</v>
      </c>
      <c r="M17" s="170">
        <v>2000000</v>
      </c>
      <c r="N17" s="170">
        <v>1620831</v>
      </c>
      <c r="O17" s="170">
        <v>1125650.872858</v>
      </c>
      <c r="P17" s="170">
        <v>626484.16355900001</v>
      </c>
      <c r="Q17" s="170">
        <f t="shared" si="0"/>
        <v>499166.70929899998</v>
      </c>
      <c r="R17" s="170">
        <v>159316.72891999999</v>
      </c>
      <c r="S17" s="170">
        <v>179484.541929</v>
      </c>
      <c r="T17" s="170">
        <f t="shared" si="1"/>
        <v>-20167.813009000005</v>
      </c>
      <c r="U17" s="365">
        <v>7.2</v>
      </c>
      <c r="V17" s="365">
        <v>-14.41</v>
      </c>
      <c r="W17" s="365">
        <v>16.79</v>
      </c>
      <c r="X17" s="340">
        <v>11339</v>
      </c>
      <c r="AB17" s="272">
        <f t="shared" si="2"/>
        <v>0.12321637329308766</v>
      </c>
      <c r="AC17" s="272">
        <f t="shared" si="3"/>
        <v>-0.24660388043797127</v>
      </c>
      <c r="AD17" s="272">
        <f t="shared" si="4"/>
        <v>0.28733373716540855</v>
      </c>
      <c r="AI17" s="342">
        <v>428271</v>
      </c>
    </row>
    <row r="18" spans="1:35" s="359" customFormat="1" ht="36.75" x14ac:dyDescent="0.85">
      <c r="A18" s="359">
        <v>200</v>
      </c>
      <c r="B18" s="171">
        <v>11346</v>
      </c>
      <c r="C18" s="164">
        <v>200</v>
      </c>
      <c r="D18" s="165">
        <v>14</v>
      </c>
      <c r="E18" s="230" t="s">
        <v>598</v>
      </c>
      <c r="F18" s="208" t="s">
        <v>253</v>
      </c>
      <c r="G18" s="166" t="s">
        <v>201</v>
      </c>
      <c r="H18" s="355">
        <v>54.266666666666666</v>
      </c>
      <c r="I18" s="165">
        <v>515413</v>
      </c>
      <c r="J18" s="356">
        <v>1006101.4</v>
      </c>
      <c r="K18" s="374">
        <v>0.85703457538474748</v>
      </c>
      <c r="L18" s="355">
        <v>200000</v>
      </c>
      <c r="M18" s="355">
        <v>2000000</v>
      </c>
      <c r="N18" s="357">
        <v>5030507</v>
      </c>
      <c r="O18" s="355">
        <v>1831762.324213</v>
      </c>
      <c r="P18" s="358">
        <v>1886017.9072469999</v>
      </c>
      <c r="Q18" s="355">
        <f t="shared" si="0"/>
        <v>-54255.583033999894</v>
      </c>
      <c r="R18" s="355">
        <v>457129.418978</v>
      </c>
      <c r="S18" s="355">
        <v>505430.58528399997</v>
      </c>
      <c r="T18" s="355">
        <f t="shared" si="1"/>
        <v>-48301.16630599997</v>
      </c>
      <c r="U18" s="167">
        <v>13.36</v>
      </c>
      <c r="V18" s="167">
        <v>39.299999999999997</v>
      </c>
      <c r="W18" s="167">
        <v>112.13</v>
      </c>
      <c r="X18" s="340">
        <v>11346</v>
      </c>
      <c r="AB18" s="272">
        <f t="shared" si="2"/>
        <v>0.14739624321357517</v>
      </c>
      <c r="AC18" s="272">
        <f t="shared" si="3"/>
        <v>0.43358326035131012</v>
      </c>
      <c r="AD18" s="272">
        <f t="shared" si="4"/>
        <v>1.2370913736181275</v>
      </c>
      <c r="AI18" s="342">
        <v>599620</v>
      </c>
    </row>
    <row r="19" spans="1:35" s="171" customFormat="1" ht="31.5" customHeight="1" x14ac:dyDescent="0.85">
      <c r="A19" s="171">
        <v>203</v>
      </c>
      <c r="B19" s="171">
        <v>11364</v>
      </c>
      <c r="C19" s="353">
        <v>203</v>
      </c>
      <c r="D19" s="168">
        <v>15</v>
      </c>
      <c r="E19" s="354" t="s">
        <v>599</v>
      </c>
      <c r="F19" s="207" t="s">
        <v>208</v>
      </c>
      <c r="G19" s="169" t="s">
        <v>206</v>
      </c>
      <c r="H19" s="170">
        <v>53.2</v>
      </c>
      <c r="I19" s="168">
        <v>4154147.7904989999</v>
      </c>
      <c r="J19" s="328">
        <v>7588000.9954089997</v>
      </c>
      <c r="K19" s="375">
        <v>0.97511835295089822</v>
      </c>
      <c r="L19" s="170">
        <v>3420036</v>
      </c>
      <c r="M19" s="170">
        <v>4500000</v>
      </c>
      <c r="N19" s="170">
        <v>2218690</v>
      </c>
      <c r="O19" s="170">
        <v>3301861.0732220002</v>
      </c>
      <c r="P19" s="170">
        <v>1931292.738596</v>
      </c>
      <c r="Q19" s="170">
        <f t="shared" si="0"/>
        <v>1370568.3346260001</v>
      </c>
      <c r="R19" s="170">
        <v>887780.13160299999</v>
      </c>
      <c r="S19" s="170">
        <v>590485.92451000004</v>
      </c>
      <c r="T19" s="170">
        <f t="shared" si="1"/>
        <v>297294.20709299995</v>
      </c>
      <c r="U19" s="365">
        <v>4.9800000000000004</v>
      </c>
      <c r="V19" s="365">
        <v>7.1</v>
      </c>
      <c r="W19" s="365">
        <v>50.76</v>
      </c>
      <c r="X19" s="340">
        <v>11364</v>
      </c>
      <c r="AB19" s="272">
        <f t="shared" si="2"/>
        <v>0.41437631598608371</v>
      </c>
      <c r="AC19" s="272">
        <f t="shared" si="3"/>
        <v>0.59077747861469754</v>
      </c>
      <c r="AD19" s="272">
        <f t="shared" si="4"/>
        <v>4.2236429316171904</v>
      </c>
      <c r="AI19" s="342">
        <v>6162983</v>
      </c>
    </row>
    <row r="20" spans="1:35" s="359" customFormat="1" ht="36.75" x14ac:dyDescent="0.85">
      <c r="A20" s="359">
        <v>202</v>
      </c>
      <c r="B20" s="171">
        <v>11365</v>
      </c>
      <c r="C20" s="164">
        <v>202</v>
      </c>
      <c r="D20" s="165">
        <v>16</v>
      </c>
      <c r="E20" s="230" t="s">
        <v>600</v>
      </c>
      <c r="F20" s="208" t="s">
        <v>72</v>
      </c>
      <c r="G20" s="166" t="s">
        <v>207</v>
      </c>
      <c r="H20" s="355">
        <v>53.333333333333329</v>
      </c>
      <c r="I20" s="165">
        <v>291794.46914599999</v>
      </c>
      <c r="J20" s="356">
        <v>577065.06327000004</v>
      </c>
      <c r="K20" s="374">
        <v>0.78335053032572055</v>
      </c>
      <c r="L20" s="355">
        <v>199758</v>
      </c>
      <c r="M20" s="355">
        <v>700000</v>
      </c>
      <c r="N20" s="357">
        <v>2888820</v>
      </c>
      <c r="O20" s="355">
        <v>237330.215096</v>
      </c>
      <c r="P20" s="358">
        <v>212125.19093300001</v>
      </c>
      <c r="Q20" s="355">
        <f t="shared" si="0"/>
        <v>25205.024162999995</v>
      </c>
      <c r="R20" s="355">
        <v>24312.421760000001</v>
      </c>
      <c r="S20" s="355">
        <v>24710.646736999999</v>
      </c>
      <c r="T20" s="355">
        <f t="shared" si="1"/>
        <v>-398.22497699999803</v>
      </c>
      <c r="U20" s="167">
        <v>16.02</v>
      </c>
      <c r="V20" s="167">
        <v>33.549999999999997</v>
      </c>
      <c r="W20" s="167">
        <v>113.4</v>
      </c>
      <c r="X20" s="340">
        <v>11365</v>
      </c>
      <c r="AB20" s="272">
        <f t="shared" si="2"/>
        <v>0.10137374641978811</v>
      </c>
      <c r="AC20" s="272">
        <f t="shared" si="3"/>
        <v>0.21230269615380093</v>
      </c>
      <c r="AD20" s="272">
        <f t="shared" si="4"/>
        <v>0.71758944094906196</v>
      </c>
      <c r="AI20" s="342">
        <v>309707</v>
      </c>
    </row>
    <row r="21" spans="1:35" s="171" customFormat="1" ht="31.5" customHeight="1" x14ac:dyDescent="0.85">
      <c r="A21" s="171">
        <v>206</v>
      </c>
      <c r="B21" s="171">
        <v>11359</v>
      </c>
      <c r="C21" s="353">
        <v>206</v>
      </c>
      <c r="D21" s="168">
        <v>17</v>
      </c>
      <c r="E21" s="354" t="s">
        <v>601</v>
      </c>
      <c r="F21" s="207" t="s">
        <v>156</v>
      </c>
      <c r="G21" s="169" t="s">
        <v>206</v>
      </c>
      <c r="H21" s="170">
        <v>53.2</v>
      </c>
      <c r="I21" s="168">
        <v>734928.08204999997</v>
      </c>
      <c r="J21" s="328">
        <v>1815703.6604619999</v>
      </c>
      <c r="K21" s="375">
        <v>0.83970028824558207</v>
      </c>
      <c r="L21" s="170">
        <v>719288</v>
      </c>
      <c r="M21" s="170">
        <v>1344000</v>
      </c>
      <c r="N21" s="170">
        <v>2524306</v>
      </c>
      <c r="O21" s="170">
        <v>1290271.365157</v>
      </c>
      <c r="P21" s="170">
        <v>1407077.706672</v>
      </c>
      <c r="Q21" s="170">
        <f t="shared" si="0"/>
        <v>-116806.34151499998</v>
      </c>
      <c r="R21" s="170">
        <v>114978.52052400001</v>
      </c>
      <c r="S21" s="170">
        <v>215178.21897700001</v>
      </c>
      <c r="T21" s="170">
        <f t="shared" si="1"/>
        <v>-100199.698453</v>
      </c>
      <c r="U21" s="365">
        <v>31.57</v>
      </c>
      <c r="V21" s="365">
        <v>59.74</v>
      </c>
      <c r="W21" s="365">
        <v>98.96</v>
      </c>
      <c r="X21" s="340">
        <v>11359</v>
      </c>
      <c r="AB21" s="272">
        <f t="shared" si="2"/>
        <v>0.62857594078430057</v>
      </c>
      <c r="AC21" s="272">
        <f t="shared" si="3"/>
        <v>1.1894560247847359</v>
      </c>
      <c r="AD21" s="272">
        <f t="shared" si="4"/>
        <v>1.9703476433327329</v>
      </c>
      <c r="AI21" s="342">
        <v>1148694</v>
      </c>
    </row>
    <row r="22" spans="1:35" s="359" customFormat="1" ht="36.75" x14ac:dyDescent="0.85">
      <c r="A22" s="359">
        <v>216</v>
      </c>
      <c r="B22" s="171">
        <v>11386</v>
      </c>
      <c r="C22" s="164">
        <v>216</v>
      </c>
      <c r="D22" s="165">
        <v>18</v>
      </c>
      <c r="E22" s="230" t="s">
        <v>602</v>
      </c>
      <c r="F22" s="208" t="s">
        <v>294</v>
      </c>
      <c r="G22" s="166" t="s">
        <v>225</v>
      </c>
      <c r="H22" s="355">
        <v>50.1</v>
      </c>
      <c r="I22" s="165">
        <v>603979.67740000004</v>
      </c>
      <c r="J22" s="356">
        <v>829511.10913</v>
      </c>
      <c r="K22" s="374">
        <v>2.0988266231009001E-9</v>
      </c>
      <c r="L22" s="355">
        <v>723778</v>
      </c>
      <c r="M22" s="355">
        <v>1000000</v>
      </c>
      <c r="N22" s="357">
        <v>1146085</v>
      </c>
      <c r="O22" s="355">
        <v>0</v>
      </c>
      <c r="P22" s="358">
        <v>828343.11543200002</v>
      </c>
      <c r="Q22" s="355">
        <f t="shared" si="0"/>
        <v>-828343.11543200002</v>
      </c>
      <c r="R22" s="355">
        <v>0</v>
      </c>
      <c r="S22" s="355">
        <v>0</v>
      </c>
      <c r="T22" s="355">
        <f t="shared" si="1"/>
        <v>0</v>
      </c>
      <c r="U22" s="167">
        <v>-0.02</v>
      </c>
      <c r="V22" s="167">
        <v>-0.05</v>
      </c>
      <c r="W22" s="167">
        <v>-0.56999999999999995</v>
      </c>
      <c r="X22" s="340">
        <v>11386</v>
      </c>
      <c r="AB22" s="272">
        <f t="shared" si="2"/>
        <v>-1.8192417131873261E-4</v>
      </c>
      <c r="AC22" s="272">
        <f t="shared" si="3"/>
        <v>-4.5481042829683153E-4</v>
      </c>
      <c r="AD22" s="272">
        <f t="shared" si="4"/>
        <v>-5.184838882583879E-3</v>
      </c>
      <c r="AI22" s="342">
        <v>0</v>
      </c>
    </row>
    <row r="23" spans="1:35" s="171" customFormat="1" ht="31.5" customHeight="1" x14ac:dyDescent="0.85">
      <c r="A23" s="171">
        <v>222</v>
      </c>
      <c r="B23" s="171">
        <v>11407</v>
      </c>
      <c r="C23" s="353">
        <v>222</v>
      </c>
      <c r="D23" s="168">
        <v>19</v>
      </c>
      <c r="E23" s="354" t="s">
        <v>603</v>
      </c>
      <c r="F23" s="207" t="s">
        <v>336</v>
      </c>
      <c r="G23" s="169" t="s">
        <v>244</v>
      </c>
      <c r="H23" s="170">
        <v>46.6</v>
      </c>
      <c r="I23" s="168">
        <v>45192.35</v>
      </c>
      <c r="J23" s="328">
        <v>97536</v>
      </c>
      <c r="K23" s="375">
        <v>0.60950000000000004</v>
      </c>
      <c r="L23" s="170">
        <v>33226</v>
      </c>
      <c r="M23" s="170">
        <v>250000</v>
      </c>
      <c r="N23" s="170">
        <v>1000000</v>
      </c>
      <c r="O23" s="170">
        <v>268945.945037</v>
      </c>
      <c r="P23" s="170">
        <v>263901.08125599998</v>
      </c>
      <c r="Q23" s="170">
        <f t="shared" si="0"/>
        <v>5044.8637810000218</v>
      </c>
      <c r="R23" s="170">
        <v>62445.778144000004</v>
      </c>
      <c r="S23" s="170">
        <v>62753.707143</v>
      </c>
      <c r="T23" s="170">
        <f t="shared" si="1"/>
        <v>-307.92899899999611</v>
      </c>
      <c r="U23" s="365">
        <v>0.33</v>
      </c>
      <c r="V23" s="365">
        <v>23.09</v>
      </c>
      <c r="W23" s="365">
        <v>81.239999999999995</v>
      </c>
      <c r="X23" s="340">
        <v>11407</v>
      </c>
      <c r="AB23" s="272">
        <f t="shared" si="2"/>
        <v>3.5295316764816286E-4</v>
      </c>
      <c r="AC23" s="272">
        <f t="shared" si="3"/>
        <v>2.4696026184836607E-2</v>
      </c>
      <c r="AD23" s="272">
        <f t="shared" si="4"/>
        <v>8.6890652544656818E-2</v>
      </c>
      <c r="AI23" s="342">
        <v>53575</v>
      </c>
    </row>
    <row r="24" spans="1:35" s="359" customFormat="1" ht="36.75" x14ac:dyDescent="0.85">
      <c r="A24" s="359">
        <v>221</v>
      </c>
      <c r="B24" s="171">
        <v>11410</v>
      </c>
      <c r="C24" s="164">
        <v>221</v>
      </c>
      <c r="D24" s="165">
        <v>20</v>
      </c>
      <c r="E24" s="230" t="s">
        <v>604</v>
      </c>
      <c r="F24" s="208" t="s">
        <v>21</v>
      </c>
      <c r="G24" s="166" t="s">
        <v>244</v>
      </c>
      <c r="H24" s="355">
        <v>46.6</v>
      </c>
      <c r="I24" s="165">
        <v>3454251.9356610002</v>
      </c>
      <c r="J24" s="356">
        <v>11312746.943572</v>
      </c>
      <c r="K24" s="374">
        <v>0.91716588150091549</v>
      </c>
      <c r="L24" s="355">
        <v>4293701</v>
      </c>
      <c r="M24" s="355">
        <v>5000000</v>
      </c>
      <c r="N24" s="357">
        <v>2634730</v>
      </c>
      <c r="O24" s="355">
        <v>4083870.598888</v>
      </c>
      <c r="P24" s="358">
        <v>803029.72330099996</v>
      </c>
      <c r="Q24" s="355">
        <f t="shared" si="0"/>
        <v>3280840.875587</v>
      </c>
      <c r="R24" s="355">
        <v>800037.15235700004</v>
      </c>
      <c r="S24" s="355">
        <v>377825.75286000001</v>
      </c>
      <c r="T24" s="355">
        <f t="shared" si="1"/>
        <v>422211.39949700003</v>
      </c>
      <c r="U24" s="167">
        <v>13.95</v>
      </c>
      <c r="V24" s="167">
        <v>20.39</v>
      </c>
      <c r="W24" s="167">
        <v>139.82</v>
      </c>
      <c r="X24" s="340">
        <v>11410</v>
      </c>
      <c r="AB24" s="272">
        <f t="shared" si="2"/>
        <v>1.7305353816857845</v>
      </c>
      <c r="AC24" s="272">
        <f t="shared" si="3"/>
        <v>2.5294348697185054</v>
      </c>
      <c r="AD24" s="272">
        <f t="shared" si="4"/>
        <v>17.345050685828415</v>
      </c>
      <c r="AI24" s="342">
        <v>4107121</v>
      </c>
    </row>
    <row r="25" spans="1:35" s="171" customFormat="1" ht="31.5" customHeight="1" x14ac:dyDescent="0.85">
      <c r="A25" s="171">
        <v>228</v>
      </c>
      <c r="B25" s="171">
        <v>11397</v>
      </c>
      <c r="C25" s="353">
        <v>228</v>
      </c>
      <c r="D25" s="168">
        <v>21</v>
      </c>
      <c r="E25" s="354" t="s">
        <v>605</v>
      </c>
      <c r="F25" s="207" t="s">
        <v>214</v>
      </c>
      <c r="G25" s="169" t="s">
        <v>248</v>
      </c>
      <c r="H25" s="170">
        <v>44.966666666666669</v>
      </c>
      <c r="I25" s="168">
        <v>159933.19667</v>
      </c>
      <c r="J25" s="328">
        <v>730874.00521099998</v>
      </c>
      <c r="K25" s="375">
        <v>0.85645277706283796</v>
      </c>
      <c r="L25" s="170">
        <v>284910</v>
      </c>
      <c r="M25" s="170">
        <v>1000000</v>
      </c>
      <c r="N25" s="170">
        <v>2565280</v>
      </c>
      <c r="O25" s="170">
        <v>732192.236363</v>
      </c>
      <c r="P25" s="170">
        <v>393725.52102500002</v>
      </c>
      <c r="Q25" s="170">
        <f t="shared" si="0"/>
        <v>338466.71533799998</v>
      </c>
      <c r="R25" s="170">
        <v>117505.801932</v>
      </c>
      <c r="S25" s="170">
        <v>85286.483384000006</v>
      </c>
      <c r="T25" s="170">
        <f t="shared" si="1"/>
        <v>32219.318547999996</v>
      </c>
      <c r="U25" s="365">
        <v>-0.08</v>
      </c>
      <c r="V25" s="365">
        <v>13.06</v>
      </c>
      <c r="W25" s="365">
        <v>51.48</v>
      </c>
      <c r="X25" s="340">
        <v>11397</v>
      </c>
      <c r="AB25" s="272">
        <f t="shared" si="2"/>
        <v>-6.4116632687833634E-4</v>
      </c>
      <c r="AC25" s="272">
        <f t="shared" si="3"/>
        <v>0.10467040286288841</v>
      </c>
      <c r="AD25" s="272">
        <f t="shared" si="4"/>
        <v>0.41259053134620938</v>
      </c>
      <c r="AI25" s="342">
        <v>476565</v>
      </c>
    </row>
    <row r="26" spans="1:35" s="359" customFormat="1" ht="36.75" x14ac:dyDescent="0.85">
      <c r="A26" s="359">
        <v>229</v>
      </c>
      <c r="B26" s="171">
        <v>11435</v>
      </c>
      <c r="C26" s="164">
        <v>229</v>
      </c>
      <c r="D26" s="165">
        <v>22</v>
      </c>
      <c r="E26" s="230" t="s">
        <v>606</v>
      </c>
      <c r="F26" s="208" t="s">
        <v>266</v>
      </c>
      <c r="G26" s="166" t="s">
        <v>261</v>
      </c>
      <c r="H26" s="355">
        <v>43.033333333333331</v>
      </c>
      <c r="I26" s="165">
        <v>836119.98491500004</v>
      </c>
      <c r="J26" s="356">
        <v>1756378.148057</v>
      </c>
      <c r="K26" s="374">
        <v>0.79886047623297174</v>
      </c>
      <c r="L26" s="355">
        <v>492309</v>
      </c>
      <c r="M26" s="355">
        <v>2500000</v>
      </c>
      <c r="N26" s="357">
        <v>3567633</v>
      </c>
      <c r="O26" s="355">
        <v>375820.30151999998</v>
      </c>
      <c r="P26" s="358">
        <v>320047.09900599997</v>
      </c>
      <c r="Q26" s="355">
        <f t="shared" si="0"/>
        <v>55773.202514000004</v>
      </c>
      <c r="R26" s="355">
        <v>113301.48497</v>
      </c>
      <c r="S26" s="355">
        <v>23479.182634000001</v>
      </c>
      <c r="T26" s="355">
        <f t="shared" si="1"/>
        <v>89822.302336000008</v>
      </c>
      <c r="U26" s="167">
        <v>23.98</v>
      </c>
      <c r="V26" s="167">
        <v>30.68</v>
      </c>
      <c r="W26" s="167">
        <v>83.89</v>
      </c>
      <c r="X26" s="340">
        <v>11435</v>
      </c>
      <c r="AB26" s="272">
        <f t="shared" si="2"/>
        <v>0.46185474199595233</v>
      </c>
      <c r="AC26" s="272">
        <f t="shared" si="3"/>
        <v>0.59089672578965036</v>
      </c>
      <c r="AD26" s="272">
        <f t="shared" si="4"/>
        <v>1.6157211970825871</v>
      </c>
      <c r="AI26" s="342">
        <v>990023</v>
      </c>
    </row>
    <row r="27" spans="1:35" s="171" customFormat="1" ht="31.5" customHeight="1" x14ac:dyDescent="0.85">
      <c r="A27" s="171">
        <v>232</v>
      </c>
      <c r="B27" s="171">
        <v>11443</v>
      </c>
      <c r="C27" s="353">
        <v>232</v>
      </c>
      <c r="D27" s="168">
        <v>23</v>
      </c>
      <c r="E27" s="354" t="s">
        <v>607</v>
      </c>
      <c r="F27" s="207" t="s">
        <v>44</v>
      </c>
      <c r="G27" s="169" t="s">
        <v>265</v>
      </c>
      <c r="H27" s="170">
        <v>41.666666666666671</v>
      </c>
      <c r="I27" s="168">
        <v>155169.27318300001</v>
      </c>
      <c r="J27" s="328">
        <v>61363.039408999997</v>
      </c>
      <c r="K27" s="375">
        <v>0.95667659859087606</v>
      </c>
      <c r="L27" s="170">
        <v>25000</v>
      </c>
      <c r="M27" s="170">
        <v>500000</v>
      </c>
      <c r="N27" s="170">
        <v>2454521</v>
      </c>
      <c r="O27" s="170">
        <v>178453.05129100001</v>
      </c>
      <c r="P27" s="170">
        <v>141001.289258</v>
      </c>
      <c r="Q27" s="170">
        <f t="shared" si="0"/>
        <v>37451.762033000006</v>
      </c>
      <c r="R27" s="170">
        <v>27262.142554999999</v>
      </c>
      <c r="S27" s="170">
        <v>24530.134553</v>
      </c>
      <c r="T27" s="170">
        <f t="shared" si="1"/>
        <v>2732.0080019999987</v>
      </c>
      <c r="U27" s="365">
        <v>10.29</v>
      </c>
      <c r="V27" s="365">
        <v>34</v>
      </c>
      <c r="W27" s="365">
        <v>72.87</v>
      </c>
      <c r="X27" s="340">
        <v>11443</v>
      </c>
      <c r="AB27" s="272">
        <f t="shared" si="2"/>
        <v>6.9240539098127689E-3</v>
      </c>
      <c r="AC27" s="272">
        <f t="shared" si="3"/>
        <v>2.2878312238448412E-2</v>
      </c>
      <c r="AD27" s="272">
        <f t="shared" si="4"/>
        <v>4.903360625928635E-2</v>
      </c>
      <c r="AI27" s="342">
        <v>15586</v>
      </c>
    </row>
    <row r="28" spans="1:35" s="359" customFormat="1" ht="36.75" x14ac:dyDescent="0.85">
      <c r="A28" s="359">
        <v>236</v>
      </c>
      <c r="B28" s="171">
        <v>11446</v>
      </c>
      <c r="C28" s="164">
        <v>236</v>
      </c>
      <c r="D28" s="165">
        <v>24</v>
      </c>
      <c r="E28" s="230" t="s">
        <v>608</v>
      </c>
      <c r="F28" s="208" t="s">
        <v>43</v>
      </c>
      <c r="G28" s="166" t="s">
        <v>271</v>
      </c>
      <c r="H28" s="355">
        <v>39.433333333333337</v>
      </c>
      <c r="I28" s="165">
        <v>824844.76615200005</v>
      </c>
      <c r="J28" s="356">
        <v>2478066.853598</v>
      </c>
      <c r="K28" s="374">
        <v>0.94273864445667654</v>
      </c>
      <c r="L28" s="355">
        <v>424334</v>
      </c>
      <c r="M28" s="355">
        <v>500000</v>
      </c>
      <c r="N28" s="357">
        <v>5839897</v>
      </c>
      <c r="O28" s="355">
        <v>901440.84707000002</v>
      </c>
      <c r="P28" s="358">
        <v>912413.09262999997</v>
      </c>
      <c r="Q28" s="355">
        <f t="shared" si="0"/>
        <v>-10972.245559999952</v>
      </c>
      <c r="R28" s="355">
        <v>158402.383363</v>
      </c>
      <c r="S28" s="355">
        <v>216986.729024</v>
      </c>
      <c r="T28" s="355">
        <f t="shared" si="1"/>
        <v>-58584.345660999999</v>
      </c>
      <c r="U28" s="167">
        <v>6.45</v>
      </c>
      <c r="V28" s="167">
        <v>20.079999999999998</v>
      </c>
      <c r="W28" s="167">
        <v>133.28</v>
      </c>
      <c r="X28" s="340">
        <v>11446</v>
      </c>
      <c r="AB28" s="272">
        <f t="shared" si="2"/>
        <v>0.17527135184452736</v>
      </c>
      <c r="AC28" s="272">
        <f t="shared" si="3"/>
        <v>0.54565096822296266</v>
      </c>
      <c r="AD28" s="272">
        <f t="shared" si="4"/>
        <v>3.6217311277269157</v>
      </c>
      <c r="AI28" s="342">
        <v>2845307</v>
      </c>
    </row>
    <row r="29" spans="1:35" s="171" customFormat="1" ht="31.5" customHeight="1" x14ac:dyDescent="0.85">
      <c r="A29" s="171">
        <v>234</v>
      </c>
      <c r="B29" s="171">
        <v>11447</v>
      </c>
      <c r="C29" s="353">
        <v>234</v>
      </c>
      <c r="D29" s="168">
        <v>25</v>
      </c>
      <c r="E29" s="354" t="s">
        <v>609</v>
      </c>
      <c r="F29" s="207" t="s">
        <v>312</v>
      </c>
      <c r="G29" s="169" t="s">
        <v>269</v>
      </c>
      <c r="H29" s="170">
        <v>40.766666666666666</v>
      </c>
      <c r="I29" s="168">
        <v>335475.44855099998</v>
      </c>
      <c r="J29" s="328">
        <v>516004.37472199998</v>
      </c>
      <c r="K29" s="375">
        <v>0.56584196332309011</v>
      </c>
      <c r="L29" s="170">
        <v>100000</v>
      </c>
      <c r="M29" s="170">
        <v>1000000</v>
      </c>
      <c r="N29" s="170">
        <v>5160043</v>
      </c>
      <c r="O29" s="170">
        <v>642563.08444300003</v>
      </c>
      <c r="P29" s="170">
        <v>768090.90015100001</v>
      </c>
      <c r="Q29" s="170">
        <f t="shared" si="0"/>
        <v>-125527.81570799998</v>
      </c>
      <c r="R29" s="170">
        <v>60091.608691000001</v>
      </c>
      <c r="S29" s="170">
        <v>106010.14115</v>
      </c>
      <c r="T29" s="170">
        <f t="shared" si="1"/>
        <v>-45918.532458999995</v>
      </c>
      <c r="U29" s="365">
        <v>11.43</v>
      </c>
      <c r="V29" s="365">
        <v>27.44</v>
      </c>
      <c r="W29" s="365">
        <v>75.09</v>
      </c>
      <c r="X29" s="340">
        <v>11447</v>
      </c>
      <c r="AB29" s="272">
        <f t="shared" si="2"/>
        <v>6.4675205461093566E-2</v>
      </c>
      <c r="AC29" s="272">
        <f t="shared" si="3"/>
        <v>0.15526576009207416</v>
      </c>
      <c r="AD29" s="272">
        <f t="shared" si="4"/>
        <v>0.4248872421761607</v>
      </c>
      <c r="AI29" s="342">
        <v>150111</v>
      </c>
    </row>
    <row r="30" spans="1:35" s="359" customFormat="1" ht="36.75" x14ac:dyDescent="0.85">
      <c r="A30" s="359">
        <v>251</v>
      </c>
      <c r="B30" s="171">
        <v>11512</v>
      </c>
      <c r="C30" s="164">
        <v>251</v>
      </c>
      <c r="D30" s="165">
        <v>26</v>
      </c>
      <c r="E30" s="230" t="s">
        <v>610</v>
      </c>
      <c r="F30" s="208" t="s">
        <v>312</v>
      </c>
      <c r="G30" s="166" t="s">
        <v>302</v>
      </c>
      <c r="H30" s="355">
        <v>31</v>
      </c>
      <c r="I30" s="165">
        <v>3417388.1280419999</v>
      </c>
      <c r="J30" s="356">
        <v>4487566.0826660004</v>
      </c>
      <c r="K30" s="374">
        <v>0.71502072186973897</v>
      </c>
      <c r="L30" s="355">
        <v>1411699</v>
      </c>
      <c r="M30" s="355">
        <v>2150000</v>
      </c>
      <c r="N30" s="357">
        <v>3178840</v>
      </c>
      <c r="O30" s="355">
        <v>4067524.8792869998</v>
      </c>
      <c r="P30" s="358">
        <v>5496570.4166310001</v>
      </c>
      <c r="Q30" s="355">
        <f t="shared" si="0"/>
        <v>-1429045.5373440003</v>
      </c>
      <c r="R30" s="355">
        <v>383997.590295</v>
      </c>
      <c r="S30" s="355">
        <v>853624.85311799997</v>
      </c>
      <c r="T30" s="355">
        <f t="shared" si="1"/>
        <v>-469627.26282299997</v>
      </c>
      <c r="U30" s="167">
        <v>13.44</v>
      </c>
      <c r="V30" s="167">
        <v>20.87</v>
      </c>
      <c r="W30" s="167">
        <v>54.58</v>
      </c>
      <c r="X30" s="340">
        <v>11512</v>
      </c>
      <c r="AB30" s="272">
        <f t="shared" si="2"/>
        <v>0.66137584391266735</v>
      </c>
      <c r="AC30" s="272">
        <f t="shared" si="3"/>
        <v>1.0270025195280781</v>
      </c>
      <c r="AD30" s="272">
        <f t="shared" si="4"/>
        <v>2.6858551756512932</v>
      </c>
      <c r="AI30" s="342">
        <v>2836508</v>
      </c>
    </row>
    <row r="31" spans="1:35" s="171" customFormat="1" ht="31.5" customHeight="1" x14ac:dyDescent="0.85">
      <c r="A31" s="171">
        <v>252</v>
      </c>
      <c r="B31" s="171">
        <v>11511</v>
      </c>
      <c r="C31" s="353">
        <v>252</v>
      </c>
      <c r="D31" s="168">
        <v>27</v>
      </c>
      <c r="E31" s="354" t="s">
        <v>611</v>
      </c>
      <c r="F31" s="207" t="s">
        <v>38</v>
      </c>
      <c r="G31" s="169" t="s">
        <v>302</v>
      </c>
      <c r="H31" s="170">
        <v>31</v>
      </c>
      <c r="I31" s="168">
        <v>569847.926706</v>
      </c>
      <c r="J31" s="328">
        <v>1719172.016022</v>
      </c>
      <c r="K31" s="375">
        <v>0.50933785779991658</v>
      </c>
      <c r="L31" s="170">
        <v>809448</v>
      </c>
      <c r="M31" s="170">
        <v>1500000</v>
      </c>
      <c r="N31" s="170">
        <v>2123881</v>
      </c>
      <c r="O31" s="170">
        <v>5123695.4798689997</v>
      </c>
      <c r="P31" s="170">
        <v>5129264.2001430001</v>
      </c>
      <c r="Q31" s="170">
        <f t="shared" si="0"/>
        <v>-5568.7202740004286</v>
      </c>
      <c r="R31" s="170">
        <v>1357320.8274300001</v>
      </c>
      <c r="S31" s="170">
        <v>1207963.167532</v>
      </c>
      <c r="T31" s="170">
        <f t="shared" si="1"/>
        <v>149357.65989800007</v>
      </c>
      <c r="U31" s="365">
        <v>1.71</v>
      </c>
      <c r="V31" s="365">
        <v>27.1</v>
      </c>
      <c r="W31" s="365">
        <v>48.53</v>
      </c>
      <c r="X31" s="340">
        <v>11511</v>
      </c>
      <c r="AB31" s="272">
        <f t="shared" si="2"/>
        <v>3.2236927811140556E-2</v>
      </c>
      <c r="AC31" s="272">
        <f t="shared" si="3"/>
        <v>0.51088932379059016</v>
      </c>
      <c r="AD31" s="272">
        <f t="shared" si="4"/>
        <v>0.91488778168108253</v>
      </c>
      <c r="AI31" s="342">
        <v>886340</v>
      </c>
    </row>
    <row r="32" spans="1:35" s="359" customFormat="1" ht="36.75" x14ac:dyDescent="0.85">
      <c r="A32" s="359">
        <v>256</v>
      </c>
      <c r="B32" s="171">
        <v>11525</v>
      </c>
      <c r="C32" s="164">
        <v>256</v>
      </c>
      <c r="D32" s="165">
        <v>28</v>
      </c>
      <c r="E32" s="230" t="s">
        <v>612</v>
      </c>
      <c r="F32" s="208" t="s">
        <v>312</v>
      </c>
      <c r="G32" s="166" t="s">
        <v>307</v>
      </c>
      <c r="H32" s="355">
        <v>28</v>
      </c>
      <c r="I32" s="165">
        <v>159728.63200099999</v>
      </c>
      <c r="J32" s="356">
        <v>1544428.206427</v>
      </c>
      <c r="K32" s="374">
        <v>0.59756707547888255</v>
      </c>
      <c r="L32" s="355">
        <v>742457</v>
      </c>
      <c r="M32" s="355">
        <v>1000000</v>
      </c>
      <c r="N32" s="357">
        <v>2080158</v>
      </c>
      <c r="O32" s="355">
        <v>1336271.184956</v>
      </c>
      <c r="P32" s="358">
        <v>1448495.5804059999</v>
      </c>
      <c r="Q32" s="355">
        <f t="shared" si="0"/>
        <v>-112224.39544999995</v>
      </c>
      <c r="R32" s="355">
        <v>328947.107105</v>
      </c>
      <c r="S32" s="355">
        <v>610164.74752900004</v>
      </c>
      <c r="T32" s="355">
        <f t="shared" si="1"/>
        <v>-281217.64042400004</v>
      </c>
      <c r="U32" s="167">
        <v>9.25</v>
      </c>
      <c r="V32" s="167">
        <v>14.2</v>
      </c>
      <c r="W32" s="167">
        <v>70.09</v>
      </c>
      <c r="X32" s="340">
        <v>11525</v>
      </c>
      <c r="AB32" s="272">
        <f t="shared" si="2"/>
        <v>0.15665622626014447</v>
      </c>
      <c r="AC32" s="272">
        <f t="shared" si="3"/>
        <v>0.2404884770696272</v>
      </c>
      <c r="AD32" s="272">
        <f t="shared" si="4"/>
        <v>1.1870307998457867</v>
      </c>
      <c r="AI32" s="342">
        <v>585171</v>
      </c>
    </row>
    <row r="33" spans="1:35" s="171" customFormat="1" ht="31.5" customHeight="1" x14ac:dyDescent="0.85">
      <c r="A33" s="171">
        <v>257</v>
      </c>
      <c r="B33" s="171">
        <v>11534</v>
      </c>
      <c r="C33" s="353">
        <v>257</v>
      </c>
      <c r="D33" s="168">
        <v>29</v>
      </c>
      <c r="E33" s="354" t="s">
        <v>613</v>
      </c>
      <c r="F33" s="207" t="s">
        <v>31</v>
      </c>
      <c r="G33" s="169" t="s">
        <v>313</v>
      </c>
      <c r="H33" s="170">
        <v>27</v>
      </c>
      <c r="I33" s="168">
        <v>254758.64025600001</v>
      </c>
      <c r="J33" s="328">
        <v>1265153.7298079999</v>
      </c>
      <c r="K33" s="375">
        <v>0.214</v>
      </c>
      <c r="L33" s="170">
        <v>527152</v>
      </c>
      <c r="M33" s="170">
        <v>1000000</v>
      </c>
      <c r="N33" s="170">
        <v>2399979</v>
      </c>
      <c r="O33" s="170">
        <v>1541758.310691</v>
      </c>
      <c r="P33" s="170">
        <v>688504.66094600002</v>
      </c>
      <c r="Q33" s="170">
        <f t="shared" si="0"/>
        <v>853253.64974499994</v>
      </c>
      <c r="R33" s="170">
        <v>0</v>
      </c>
      <c r="S33" s="170">
        <v>0</v>
      </c>
      <c r="T33" s="170">
        <f t="shared" si="1"/>
        <v>0</v>
      </c>
      <c r="U33" s="365">
        <v>54.28</v>
      </c>
      <c r="V33" s="365">
        <v>348.46</v>
      </c>
      <c r="W33" s="365">
        <v>463.15</v>
      </c>
      <c r="X33" s="340">
        <v>11534</v>
      </c>
      <c r="AB33" s="272">
        <f t="shared" si="2"/>
        <v>0.75304571600263515</v>
      </c>
      <c r="AC33" s="272">
        <f t="shared" si="3"/>
        <v>4.8343093256867764</v>
      </c>
      <c r="AD33" s="272">
        <f t="shared" si="4"/>
        <v>6.4254444245877016</v>
      </c>
      <c r="AI33" s="342">
        <v>1268413</v>
      </c>
    </row>
    <row r="34" spans="1:35" s="359" customFormat="1" ht="36.75" x14ac:dyDescent="0.85">
      <c r="A34" s="359">
        <v>258</v>
      </c>
      <c r="B34" s="171">
        <v>11538</v>
      </c>
      <c r="C34" s="164">
        <v>258</v>
      </c>
      <c r="D34" s="165">
        <v>30</v>
      </c>
      <c r="E34" s="230" t="s">
        <v>614</v>
      </c>
      <c r="F34" s="208" t="s">
        <v>328</v>
      </c>
      <c r="G34" s="166" t="s">
        <v>313</v>
      </c>
      <c r="H34" s="355">
        <v>27</v>
      </c>
      <c r="I34" s="165">
        <v>423879.33136700001</v>
      </c>
      <c r="J34" s="356">
        <v>588640.19215999998</v>
      </c>
      <c r="K34" s="374">
        <v>0.89732662757342074</v>
      </c>
      <c r="L34" s="355">
        <v>243358</v>
      </c>
      <c r="M34" s="355">
        <v>1000000</v>
      </c>
      <c r="N34" s="357">
        <v>2418824</v>
      </c>
      <c r="O34" s="355">
        <v>909043.56463399995</v>
      </c>
      <c r="P34" s="358">
        <v>987783.75349899998</v>
      </c>
      <c r="Q34" s="355">
        <f t="shared" si="0"/>
        <v>-78740.188865000033</v>
      </c>
      <c r="R34" s="355">
        <v>244055.53583000001</v>
      </c>
      <c r="S34" s="355">
        <v>173405.85582500001</v>
      </c>
      <c r="T34" s="355">
        <f t="shared" si="1"/>
        <v>70649.680005000002</v>
      </c>
      <c r="U34" s="167">
        <v>10.45</v>
      </c>
      <c r="V34" s="167">
        <v>39.979999999999997</v>
      </c>
      <c r="W34" s="167">
        <v>106.57</v>
      </c>
      <c r="X34" s="340">
        <v>11538</v>
      </c>
      <c r="AB34" s="272">
        <f t="shared" si="2"/>
        <v>6.7453487056574155E-2</v>
      </c>
      <c r="AC34" s="272">
        <f t="shared" si="3"/>
        <v>0.25806606818390765</v>
      </c>
      <c r="AD34" s="272">
        <f t="shared" si="4"/>
        <v>0.68789647039417301</v>
      </c>
      <c r="AI34" s="342">
        <v>467806</v>
      </c>
    </row>
    <row r="35" spans="1:35" s="171" customFormat="1" ht="31.5" customHeight="1" x14ac:dyDescent="0.85">
      <c r="A35" s="171">
        <v>260</v>
      </c>
      <c r="B35" s="171">
        <v>11553</v>
      </c>
      <c r="C35" s="353">
        <v>260</v>
      </c>
      <c r="D35" s="168">
        <v>31</v>
      </c>
      <c r="E35" s="354" t="s">
        <v>615</v>
      </c>
      <c r="F35" s="207" t="s">
        <v>321</v>
      </c>
      <c r="G35" s="169" t="s">
        <v>322</v>
      </c>
      <c r="H35" s="170">
        <v>24</v>
      </c>
      <c r="I35" s="168">
        <v>279043.90536199999</v>
      </c>
      <c r="J35" s="328">
        <v>1151024.5969740001</v>
      </c>
      <c r="K35" s="375">
        <v>0.72727132668295968</v>
      </c>
      <c r="L35" s="170">
        <v>919359</v>
      </c>
      <c r="M35" s="170">
        <v>1500000</v>
      </c>
      <c r="N35" s="170">
        <v>1251986</v>
      </c>
      <c r="O35" s="170">
        <v>996258.69615800004</v>
      </c>
      <c r="P35" s="170">
        <v>554639.13286699995</v>
      </c>
      <c r="Q35" s="170">
        <f t="shared" si="0"/>
        <v>441619.56329100009</v>
      </c>
      <c r="R35" s="170">
        <v>94773.661842999994</v>
      </c>
      <c r="S35" s="170">
        <v>67551.305185000005</v>
      </c>
      <c r="T35" s="170">
        <f t="shared" si="1"/>
        <v>27222.35665799999</v>
      </c>
      <c r="U35" s="365">
        <v>12.98</v>
      </c>
      <c r="V35" s="365">
        <v>13.23</v>
      </c>
      <c r="W35" s="365">
        <v>-6.65</v>
      </c>
      <c r="X35" s="340">
        <v>11553</v>
      </c>
      <c r="AB35" s="272">
        <f t="shared" si="2"/>
        <v>0.16383153485231078</v>
      </c>
      <c r="AC35" s="272">
        <f t="shared" si="3"/>
        <v>0.16698699584715498</v>
      </c>
      <c r="AD35" s="272">
        <f t="shared" si="4"/>
        <v>-8.3935262462855681E-2</v>
      </c>
      <c r="AI35" s="342">
        <v>707113</v>
      </c>
    </row>
    <row r="36" spans="1:35" s="359" customFormat="1" ht="36.75" x14ac:dyDescent="0.85">
      <c r="A36" s="359">
        <v>265</v>
      </c>
      <c r="B36" s="171">
        <v>11583</v>
      </c>
      <c r="C36" s="164">
        <v>265</v>
      </c>
      <c r="D36" s="165">
        <v>32</v>
      </c>
      <c r="E36" s="230" t="s">
        <v>616</v>
      </c>
      <c r="F36" s="208" t="s">
        <v>293</v>
      </c>
      <c r="G36" s="166" t="s">
        <v>329</v>
      </c>
      <c r="H36" s="355">
        <v>19</v>
      </c>
      <c r="I36" s="165">
        <v>61539.821744000001</v>
      </c>
      <c r="J36" s="356">
        <v>112741.313551</v>
      </c>
      <c r="K36" s="374">
        <v>0.25769884582600111</v>
      </c>
      <c r="L36" s="355">
        <v>5001611</v>
      </c>
      <c r="M36" s="355">
        <v>50000000</v>
      </c>
      <c r="N36" s="357">
        <v>22541</v>
      </c>
      <c r="O36" s="355">
        <v>52199.445999000003</v>
      </c>
      <c r="P36" s="358">
        <v>101714.58453399999</v>
      </c>
      <c r="Q36" s="355">
        <f t="shared" si="0"/>
        <v>-49515.138534999991</v>
      </c>
      <c r="R36" s="355">
        <v>19664.256791</v>
      </c>
      <c r="S36" s="355">
        <v>30073.965899999999</v>
      </c>
      <c r="T36" s="355">
        <f t="shared" si="1"/>
        <v>-10409.709108999999</v>
      </c>
      <c r="U36" s="167">
        <v>7.9</v>
      </c>
      <c r="V36" s="167">
        <v>19.71</v>
      </c>
      <c r="W36" s="167">
        <v>80.13</v>
      </c>
      <c r="X36" s="340">
        <v>11583</v>
      </c>
      <c r="AB36" s="272">
        <f t="shared" si="2"/>
        <v>9.7667120754437071E-3</v>
      </c>
      <c r="AC36" s="272">
        <f t="shared" si="3"/>
        <v>2.4367328481898161E-2</v>
      </c>
      <c r="AD36" s="272">
        <f t="shared" si="4"/>
        <v>9.9064131469025846E-2</v>
      </c>
      <c r="AI36" s="342">
        <v>43607</v>
      </c>
    </row>
    <row r="37" spans="1:35" s="171" customFormat="1" ht="31.5" customHeight="1" x14ac:dyDescent="0.85">
      <c r="A37" s="171">
        <v>266</v>
      </c>
      <c r="B37" s="171">
        <v>11595</v>
      </c>
      <c r="C37" s="353">
        <v>266</v>
      </c>
      <c r="D37" s="168">
        <v>33</v>
      </c>
      <c r="E37" s="354" t="s">
        <v>617</v>
      </c>
      <c r="F37" s="207" t="s">
        <v>72</v>
      </c>
      <c r="G37" s="169" t="s">
        <v>330</v>
      </c>
      <c r="H37" s="170">
        <v>18</v>
      </c>
      <c r="I37" s="168">
        <v>322726.68680999998</v>
      </c>
      <c r="J37" s="328">
        <v>271855.18601200002</v>
      </c>
      <c r="K37" s="375">
        <v>0.47546098752835914</v>
      </c>
      <c r="L37" s="170">
        <v>142086</v>
      </c>
      <c r="M37" s="170">
        <v>500000</v>
      </c>
      <c r="N37" s="170">
        <v>1913314</v>
      </c>
      <c r="O37" s="170">
        <v>1730419.099315</v>
      </c>
      <c r="P37" s="170">
        <v>2007029.329347</v>
      </c>
      <c r="Q37" s="170">
        <f t="shared" ref="Q37:Q41" si="5">O37-P37</f>
        <v>-276610.23003199999</v>
      </c>
      <c r="R37" s="170">
        <v>230358.55320299999</v>
      </c>
      <c r="S37" s="170">
        <v>336646.90685999999</v>
      </c>
      <c r="T37" s="170">
        <f t="shared" ref="T37:T41" si="6">R37-S37</f>
        <v>-106288.353657</v>
      </c>
      <c r="U37" s="365">
        <v>16.239999999999998</v>
      </c>
      <c r="V37" s="365">
        <v>37.72</v>
      </c>
      <c r="W37" s="365">
        <v>50.16</v>
      </c>
      <c r="X37" s="340">
        <v>11595</v>
      </c>
      <c r="AB37" s="272">
        <f t="shared" si="2"/>
        <v>4.8412983814614494E-2</v>
      </c>
      <c r="AC37" s="272">
        <f t="shared" si="3"/>
        <v>0.1124469057566046</v>
      </c>
      <c r="AD37" s="272">
        <f t="shared" si="4"/>
        <v>0.14953172833380929</v>
      </c>
      <c r="AI37" s="342">
        <v>22557</v>
      </c>
    </row>
    <row r="38" spans="1:35" s="359" customFormat="1" ht="36.75" x14ac:dyDescent="0.85">
      <c r="A38" s="359">
        <v>267</v>
      </c>
      <c r="B38" s="171">
        <v>11607</v>
      </c>
      <c r="C38" s="164">
        <v>267</v>
      </c>
      <c r="D38" s="165">
        <v>34</v>
      </c>
      <c r="E38" s="230" t="s">
        <v>618</v>
      </c>
      <c r="F38" s="208" t="s">
        <v>335</v>
      </c>
      <c r="G38" s="166" t="s">
        <v>334</v>
      </c>
      <c r="H38" s="355">
        <v>15</v>
      </c>
      <c r="I38" s="165">
        <v>141234.31729000001</v>
      </c>
      <c r="J38" s="356">
        <v>576253.34234099998</v>
      </c>
      <c r="K38" s="374">
        <v>0.70162615834989028</v>
      </c>
      <c r="L38" s="355">
        <v>325911</v>
      </c>
      <c r="M38" s="355">
        <v>500000</v>
      </c>
      <c r="N38" s="357">
        <v>1768131</v>
      </c>
      <c r="O38" s="355">
        <v>763159.28404000006</v>
      </c>
      <c r="P38" s="358">
        <v>662362.35832500004</v>
      </c>
      <c r="Q38" s="355">
        <f t="shared" si="5"/>
        <v>100796.92571500002</v>
      </c>
      <c r="R38" s="355">
        <v>165507.31643800001</v>
      </c>
      <c r="S38" s="355">
        <v>274017.29610600002</v>
      </c>
      <c r="T38" s="355">
        <f t="shared" si="6"/>
        <v>-108509.97966800001</v>
      </c>
      <c r="U38" s="167">
        <v>11.65</v>
      </c>
      <c r="V38" s="167">
        <v>32.22</v>
      </c>
      <c r="W38" s="167">
        <v>106.38</v>
      </c>
      <c r="X38" s="340">
        <v>11607</v>
      </c>
      <c r="AB38" s="272">
        <f t="shared" si="2"/>
        <v>7.3616910234035798E-2</v>
      </c>
      <c r="AC38" s="272">
        <f t="shared" si="3"/>
        <v>0.20359972941979684</v>
      </c>
      <c r="AD38" s="272">
        <f t="shared" si="4"/>
        <v>0.67222033568212247</v>
      </c>
      <c r="AI38" s="342">
        <v>289337</v>
      </c>
    </row>
    <row r="39" spans="1:35" s="171" customFormat="1" ht="31.5" customHeight="1" x14ac:dyDescent="0.85">
      <c r="A39" s="171">
        <v>268</v>
      </c>
      <c r="B39" s="171">
        <v>11618</v>
      </c>
      <c r="C39" s="353">
        <v>268</v>
      </c>
      <c r="D39" s="168">
        <v>35</v>
      </c>
      <c r="E39" s="354" t="s">
        <v>619</v>
      </c>
      <c r="F39" s="207" t="s">
        <v>41</v>
      </c>
      <c r="G39" s="169" t="s">
        <v>343</v>
      </c>
      <c r="H39" s="170">
        <v>13</v>
      </c>
      <c r="I39" s="168">
        <v>243283.573813</v>
      </c>
      <c r="J39" s="328">
        <v>708210.81266099995</v>
      </c>
      <c r="K39" s="375">
        <v>0.30911167754761304</v>
      </c>
      <c r="L39" s="170">
        <v>373357</v>
      </c>
      <c r="M39" s="170">
        <v>810000</v>
      </c>
      <c r="N39" s="170">
        <v>1896873</v>
      </c>
      <c r="O39" s="170">
        <v>504071.26263100002</v>
      </c>
      <c r="P39" s="170">
        <v>344480.16057599999</v>
      </c>
      <c r="Q39" s="170">
        <f t="shared" si="5"/>
        <v>159591.10205500002</v>
      </c>
      <c r="R39" s="170">
        <v>126735.586927</v>
      </c>
      <c r="S39" s="170">
        <v>116600.558359</v>
      </c>
      <c r="T39" s="170">
        <f t="shared" si="6"/>
        <v>10135.028567999994</v>
      </c>
      <c r="U39" s="365">
        <v>-0.01</v>
      </c>
      <c r="V39" s="365">
        <v>-14.73</v>
      </c>
      <c r="W39" s="365">
        <v>0</v>
      </c>
      <c r="X39" s="340">
        <v>11618</v>
      </c>
      <c r="AB39" s="272">
        <f t="shared" si="2"/>
        <v>-7.7660602609317696E-5</v>
      </c>
      <c r="AC39" s="272">
        <f t="shared" si="3"/>
        <v>-0.11439406764352497</v>
      </c>
      <c r="AD39" s="272">
        <f t="shared" si="4"/>
        <v>0</v>
      </c>
      <c r="AI39" s="342">
        <v>25711</v>
      </c>
    </row>
    <row r="40" spans="1:35" s="359" customFormat="1" ht="36.75" x14ac:dyDescent="0.85">
      <c r="A40" s="359">
        <v>270</v>
      </c>
      <c r="B40" s="171">
        <v>11617</v>
      </c>
      <c r="C40" s="164">
        <v>270</v>
      </c>
      <c r="D40" s="165">
        <v>36</v>
      </c>
      <c r="E40" s="230" t="s">
        <v>620</v>
      </c>
      <c r="F40" s="208" t="s">
        <v>293</v>
      </c>
      <c r="G40" s="166" t="s">
        <v>348</v>
      </c>
      <c r="H40" s="355">
        <v>13</v>
      </c>
      <c r="I40" s="165">
        <v>53994.031046999997</v>
      </c>
      <c r="J40" s="356">
        <v>119485.177776</v>
      </c>
      <c r="K40" s="374">
        <v>0.19082763348894533</v>
      </c>
      <c r="L40" s="355">
        <v>11646864</v>
      </c>
      <c r="M40" s="355">
        <v>50000000</v>
      </c>
      <c r="N40" s="357">
        <v>10259</v>
      </c>
      <c r="O40" s="355">
        <v>230104.52648100001</v>
      </c>
      <c r="P40" s="358">
        <v>239884.164123</v>
      </c>
      <c r="Q40" s="355">
        <f>O40-P40</f>
        <v>-9779.637641999987</v>
      </c>
      <c r="R40" s="355">
        <v>66951.311184999999</v>
      </c>
      <c r="S40" s="355">
        <v>59097.844579999997</v>
      </c>
      <c r="T40" s="355">
        <f>R40-S40</f>
        <v>7853.4666050000014</v>
      </c>
      <c r="U40" s="167">
        <v>4.33</v>
      </c>
      <c r="V40" s="167">
        <v>18.559999999999999</v>
      </c>
      <c r="W40" s="167">
        <v>1.55</v>
      </c>
      <c r="X40" s="340">
        <v>11617</v>
      </c>
      <c r="AB40" s="272">
        <f t="shared" si="2"/>
        <v>5.6733572712414646E-3</v>
      </c>
      <c r="AC40" s="272">
        <f t="shared" si="3"/>
        <v>2.4318131860101982E-2</v>
      </c>
      <c r="AD40" s="272">
        <f t="shared" si="4"/>
        <v>2.0308784689201547E-3</v>
      </c>
      <c r="AI40" s="342">
        <v>0</v>
      </c>
    </row>
    <row r="41" spans="1:35" s="171" customFormat="1" ht="31.5" customHeight="1" x14ac:dyDescent="0.85">
      <c r="A41" s="171">
        <v>269</v>
      </c>
      <c r="B41" s="171">
        <v>11615</v>
      </c>
      <c r="C41" s="353">
        <v>269</v>
      </c>
      <c r="D41" s="168">
        <v>37</v>
      </c>
      <c r="E41" s="354" t="s">
        <v>621</v>
      </c>
      <c r="F41" s="207" t="s">
        <v>216</v>
      </c>
      <c r="G41" s="169" t="s">
        <v>344</v>
      </c>
      <c r="H41" s="170">
        <v>14</v>
      </c>
      <c r="I41" s="168">
        <v>412684.02973000001</v>
      </c>
      <c r="J41" s="328">
        <v>821867.15039600001</v>
      </c>
      <c r="K41" s="375">
        <v>0.33196437029827608</v>
      </c>
      <c r="L41" s="170">
        <v>591942</v>
      </c>
      <c r="M41" s="170">
        <v>1280000</v>
      </c>
      <c r="N41" s="170">
        <v>1388425</v>
      </c>
      <c r="O41" s="170">
        <v>2348663.2983499998</v>
      </c>
      <c r="P41" s="170">
        <v>2198178.3311339999</v>
      </c>
      <c r="Q41" s="170">
        <f t="shared" si="5"/>
        <v>150484.96721599996</v>
      </c>
      <c r="R41" s="170">
        <v>540837.56394000002</v>
      </c>
      <c r="S41" s="170">
        <v>533088.76253800001</v>
      </c>
      <c r="T41" s="170">
        <f t="shared" si="6"/>
        <v>7748.8014020000119</v>
      </c>
      <c r="U41" s="365">
        <v>4.71</v>
      </c>
      <c r="V41" s="365">
        <v>12.42</v>
      </c>
      <c r="W41" s="365">
        <v>37.229999999999997</v>
      </c>
      <c r="X41" s="340">
        <v>11615</v>
      </c>
      <c r="AB41" s="272">
        <f t="shared" si="2"/>
        <v>4.2448342072822769E-2</v>
      </c>
      <c r="AC41" s="272">
        <f t="shared" si="3"/>
        <v>0.1119338447015836</v>
      </c>
      <c r="AD41" s="272">
        <f t="shared" si="4"/>
        <v>0.3355311624991914</v>
      </c>
      <c r="AI41" s="342">
        <v>252315</v>
      </c>
    </row>
    <row r="42" spans="1:35" s="359" customFormat="1" ht="36.75" x14ac:dyDescent="0.85">
      <c r="A42" s="359">
        <v>273</v>
      </c>
      <c r="B42" s="171">
        <v>11633</v>
      </c>
      <c r="C42" s="164">
        <v>273</v>
      </c>
      <c r="D42" s="165">
        <v>38</v>
      </c>
      <c r="E42" s="230" t="s">
        <v>622</v>
      </c>
      <c r="F42" s="208" t="s">
        <v>236</v>
      </c>
      <c r="G42" s="166" t="s">
        <v>352</v>
      </c>
      <c r="H42" s="355">
        <v>11</v>
      </c>
      <c r="I42" s="165">
        <v>8750</v>
      </c>
      <c r="J42" s="356">
        <v>80879.463359999994</v>
      </c>
      <c r="K42" s="374">
        <v>0.56989680287364364</v>
      </c>
      <c r="L42" s="355">
        <v>40780</v>
      </c>
      <c r="M42" s="355">
        <v>250000</v>
      </c>
      <c r="N42" s="357">
        <v>1983312</v>
      </c>
      <c r="O42" s="355">
        <v>147179.01616</v>
      </c>
      <c r="P42" s="358">
        <v>136633.288505</v>
      </c>
      <c r="Q42" s="355">
        <f t="shared" ref="Q42" si="7">O42-P42</f>
        <v>10545.727654999995</v>
      </c>
      <c r="R42" s="355">
        <v>17493.805018999999</v>
      </c>
      <c r="S42" s="355">
        <v>30258.898862999999</v>
      </c>
      <c r="T42" s="355">
        <f t="shared" ref="T42" si="8">R42-S42</f>
        <v>-12765.093843999999</v>
      </c>
      <c r="U42" s="167">
        <v>10.47</v>
      </c>
      <c r="V42" s="167">
        <v>25.8</v>
      </c>
      <c r="W42" s="167">
        <v>0</v>
      </c>
      <c r="X42" s="340">
        <v>11633</v>
      </c>
      <c r="AB42" s="272">
        <f t="shared" si="2"/>
        <v>9.2858816827705928E-3</v>
      </c>
      <c r="AC42" s="272">
        <f t="shared" si="3"/>
        <v>2.2882115321440431E-2</v>
      </c>
      <c r="AD42" s="272">
        <f t="shared" si="4"/>
        <v>0</v>
      </c>
      <c r="AI42" s="342">
        <v>37734</v>
      </c>
    </row>
    <row r="43" spans="1:35" s="171" customFormat="1" ht="31.5" customHeight="1" x14ac:dyDescent="0.85">
      <c r="A43" s="171">
        <v>276</v>
      </c>
      <c r="B43" s="171">
        <v>11655</v>
      </c>
      <c r="C43" s="353">
        <v>276</v>
      </c>
      <c r="D43" s="168">
        <v>39</v>
      </c>
      <c r="E43" s="354" t="s">
        <v>623</v>
      </c>
      <c r="F43" s="207" t="s">
        <v>226</v>
      </c>
      <c r="G43" s="169" t="s">
        <v>400</v>
      </c>
      <c r="H43" s="170">
        <v>6</v>
      </c>
      <c r="I43" s="168">
        <v>0</v>
      </c>
      <c r="J43" s="328">
        <v>189813.609276</v>
      </c>
      <c r="K43" s="375">
        <v>0.83087170848803915</v>
      </c>
      <c r="L43" s="170">
        <v>145683</v>
      </c>
      <c r="M43" s="170">
        <v>500000</v>
      </c>
      <c r="N43" s="170">
        <v>1302922</v>
      </c>
      <c r="O43" s="170">
        <v>334449.21945700003</v>
      </c>
      <c r="P43" s="170">
        <v>215255.25239800001</v>
      </c>
      <c r="Q43" s="170">
        <f>O43-P43</f>
        <v>119193.96705900002</v>
      </c>
      <c r="R43" s="170">
        <v>184583.10613599999</v>
      </c>
      <c r="S43" s="170">
        <v>64649.630189000003</v>
      </c>
      <c r="T43" s="170">
        <f>R43-S43</f>
        <v>119933.47594699998</v>
      </c>
      <c r="U43" s="365">
        <v>-28.18</v>
      </c>
      <c r="V43" s="365">
        <v>9</v>
      </c>
      <c r="W43" s="365">
        <v>0</v>
      </c>
      <c r="X43" s="340">
        <v>11655</v>
      </c>
      <c r="AB43" s="272">
        <f t="shared" si="2"/>
        <v>-5.8655202586447103E-2</v>
      </c>
      <c r="AC43" s="272">
        <f t="shared" si="3"/>
        <v>1.8733031344145633E-2</v>
      </c>
      <c r="AD43" s="272">
        <f t="shared" si="4"/>
        <v>0</v>
      </c>
      <c r="AI43" s="342">
        <v>23113</v>
      </c>
    </row>
    <row r="44" spans="1:35" s="359" customFormat="1" ht="36.75" x14ac:dyDescent="0.85">
      <c r="A44" s="359">
        <v>278</v>
      </c>
      <c r="B44" s="171">
        <v>11664</v>
      </c>
      <c r="C44" s="164">
        <v>278</v>
      </c>
      <c r="D44" s="165">
        <v>40</v>
      </c>
      <c r="E44" s="230" t="s">
        <v>624</v>
      </c>
      <c r="F44" s="208" t="s">
        <v>406</v>
      </c>
      <c r="G44" s="166" t="s">
        <v>407</v>
      </c>
      <c r="H44" s="355">
        <v>4</v>
      </c>
      <c r="I44" s="165">
        <v>0</v>
      </c>
      <c r="J44" s="356">
        <v>3785591.421116</v>
      </c>
      <c r="K44" s="374">
        <v>0.92677387643400777</v>
      </c>
      <c r="L44" s="355">
        <v>2888609</v>
      </c>
      <c r="M44" s="355">
        <v>7500000</v>
      </c>
      <c r="N44" s="357">
        <v>1310524</v>
      </c>
      <c r="O44" s="355">
        <v>3227490.9132590001</v>
      </c>
      <c r="P44" s="358">
        <v>348858.21189099998</v>
      </c>
      <c r="Q44" s="355">
        <f>O44-P44</f>
        <v>2878632.7013679999</v>
      </c>
      <c r="R44" s="355">
        <v>927020.64336700004</v>
      </c>
      <c r="S44" s="355">
        <v>188315.419004</v>
      </c>
      <c r="T44" s="355">
        <f>R44-S44</f>
        <v>738705.22436300002</v>
      </c>
      <c r="U44" s="167">
        <v>16.100000000000001</v>
      </c>
      <c r="V44" s="167">
        <v>26</v>
      </c>
      <c r="W44" s="167">
        <v>0</v>
      </c>
      <c r="X44" s="340">
        <v>11664</v>
      </c>
      <c r="AB44" s="272">
        <f t="shared" si="2"/>
        <v>0.66834055939637849</v>
      </c>
      <c r="AC44" s="272">
        <f t="shared" si="3"/>
        <v>1.0793077356711702</v>
      </c>
      <c r="AD44" s="272">
        <f t="shared" si="4"/>
        <v>0</v>
      </c>
      <c r="AI44" s="342">
        <v>82891</v>
      </c>
    </row>
    <row r="45" spans="1:35" s="171" customFormat="1" ht="31.5" customHeight="1" x14ac:dyDescent="0.85">
      <c r="A45" s="171">
        <v>281</v>
      </c>
      <c r="B45" s="171">
        <v>11668</v>
      </c>
      <c r="C45" s="353">
        <v>281</v>
      </c>
      <c r="D45" s="168">
        <v>41</v>
      </c>
      <c r="E45" s="354" t="s">
        <v>625</v>
      </c>
      <c r="F45" s="207" t="s">
        <v>418</v>
      </c>
      <c r="G45" s="169" t="s">
        <v>416</v>
      </c>
      <c r="H45" s="170">
        <v>4</v>
      </c>
      <c r="I45" s="168">
        <v>0</v>
      </c>
      <c r="J45" s="328">
        <v>248387.945534</v>
      </c>
      <c r="K45" s="375">
        <v>0.62230078137208988</v>
      </c>
      <c r="L45" s="170">
        <v>68392</v>
      </c>
      <c r="M45" s="170">
        <v>1240000</v>
      </c>
      <c r="N45" s="170">
        <v>1000000</v>
      </c>
      <c r="O45" s="170">
        <v>160217.80950800001</v>
      </c>
      <c r="P45" s="170">
        <v>78931.509724000003</v>
      </c>
      <c r="Q45" s="170">
        <f t="shared" ref="Q45:Q46" si="9">O45-P45</f>
        <v>81286.299784000003</v>
      </c>
      <c r="R45" s="170">
        <v>112333.66959999999</v>
      </c>
      <c r="S45" s="170">
        <v>75318.310081000003</v>
      </c>
      <c r="T45" s="170">
        <f t="shared" ref="T45:T46" si="10">R45-S45</f>
        <v>37015.359518999991</v>
      </c>
      <c r="U45" s="365">
        <v>13.54</v>
      </c>
      <c r="V45" s="365">
        <v>18.43</v>
      </c>
      <c r="W45" s="365">
        <v>0</v>
      </c>
      <c r="X45" s="340">
        <v>11668</v>
      </c>
      <c r="AB45" s="272">
        <f t="shared" si="2"/>
        <v>3.6879700267381507E-2</v>
      </c>
      <c r="AC45" s="272">
        <f t="shared" si="3"/>
        <v>5.0198883007964643E-2</v>
      </c>
      <c r="AD45" s="272">
        <f t="shared" si="4"/>
        <v>0</v>
      </c>
      <c r="AI45" s="342"/>
    </row>
    <row r="46" spans="1:35" s="359" customFormat="1" ht="36.75" x14ac:dyDescent="0.85">
      <c r="A46" s="359">
        <v>282</v>
      </c>
      <c r="B46" s="171">
        <v>11674</v>
      </c>
      <c r="C46" s="164">
        <v>282</v>
      </c>
      <c r="D46" s="165">
        <v>42</v>
      </c>
      <c r="E46" s="230" t="s">
        <v>626</v>
      </c>
      <c r="F46" s="208" t="s">
        <v>419</v>
      </c>
      <c r="G46" s="166" t="s">
        <v>417</v>
      </c>
      <c r="H46" s="355">
        <v>4</v>
      </c>
      <c r="I46" s="165">
        <v>0</v>
      </c>
      <c r="J46" s="356">
        <v>49432</v>
      </c>
      <c r="K46" s="374">
        <v>0</v>
      </c>
      <c r="L46" s="355">
        <v>34925</v>
      </c>
      <c r="M46" s="355">
        <v>500000</v>
      </c>
      <c r="N46" s="357">
        <v>1000000</v>
      </c>
      <c r="O46" s="355">
        <v>20361.303024000001</v>
      </c>
      <c r="P46" s="358">
        <v>22219.515618000001</v>
      </c>
      <c r="Q46" s="355">
        <f t="shared" si="9"/>
        <v>-1858.2125940000005</v>
      </c>
      <c r="R46" s="355">
        <v>7679.348027</v>
      </c>
      <c r="S46" s="355">
        <v>11464.465618</v>
      </c>
      <c r="T46" s="355">
        <f t="shared" si="10"/>
        <v>-3785.1175910000002</v>
      </c>
      <c r="U46" s="167">
        <v>-4.9800000000000004</v>
      </c>
      <c r="V46" s="167">
        <v>-5.91</v>
      </c>
      <c r="W46" s="167">
        <v>0</v>
      </c>
      <c r="X46" s="340">
        <v>11674</v>
      </c>
      <c r="AB46" s="272">
        <f t="shared" si="2"/>
        <v>-2.6994527365266923E-3</v>
      </c>
      <c r="AC46" s="272">
        <f t="shared" si="3"/>
        <v>-3.2035674041913154E-3</v>
      </c>
      <c r="AD46" s="272">
        <f t="shared" si="4"/>
        <v>0</v>
      </c>
      <c r="AI46" s="342"/>
    </row>
    <row r="47" spans="1:35" ht="36" x14ac:dyDescent="0.75">
      <c r="C47" s="57"/>
      <c r="D47" s="165"/>
      <c r="E47" s="290"/>
      <c r="F47" s="125"/>
      <c r="G47" s="126"/>
      <c r="H47" s="126"/>
      <c r="I47" s="287">
        <f>SUM(I5:I46)</f>
        <v>46651991.049011022</v>
      </c>
      <c r="J47" s="287">
        <f>SUM(J5:J46)</f>
        <v>91193061.715442955</v>
      </c>
      <c r="K47" s="287" t="s">
        <v>24</v>
      </c>
      <c r="L47" s="127">
        <f>SUM(L5:L46)</f>
        <v>52648224</v>
      </c>
      <c r="M47" s="126" t="s">
        <v>24</v>
      </c>
      <c r="N47" s="94" t="s">
        <v>24</v>
      </c>
      <c r="O47" s="128">
        <f>SUM(O5:O46)</f>
        <v>88397531.690693989</v>
      </c>
      <c r="P47" s="128">
        <f>SUM(P5:P46)</f>
        <v>86490718.216747001</v>
      </c>
      <c r="Q47" s="128">
        <f t="shared" ref="Q47:T47" si="11">SUM(Q5:Q46)</f>
        <v>1906813.4739469986</v>
      </c>
      <c r="R47" s="128">
        <f t="shared" si="11"/>
        <v>25724684.044650991</v>
      </c>
      <c r="S47" s="128">
        <f t="shared" si="11"/>
        <v>23814334.602445003</v>
      </c>
      <c r="T47" s="128">
        <f t="shared" si="11"/>
        <v>1910349.4422060014</v>
      </c>
      <c r="U47" s="367">
        <f>AB47</f>
        <v>11.330520502395405</v>
      </c>
      <c r="V47" s="367">
        <f>AC47</f>
        <v>23.205496538050447</v>
      </c>
      <c r="W47" s="367">
        <f>AD47</f>
        <v>79.681162747053889</v>
      </c>
      <c r="X47" s="340" t="e">
        <v>#N/A</v>
      </c>
      <c r="AB47" s="273">
        <f>SUM(AB5:AB46)</f>
        <v>11.330520502395405</v>
      </c>
      <c r="AC47" s="273">
        <f t="shared" ref="AC47:AE47" si="12">SUM(AC5:AC46)</f>
        <v>23.205496538050447</v>
      </c>
      <c r="AD47" s="273">
        <f t="shared" si="12"/>
        <v>79.681162747053889</v>
      </c>
      <c r="AE47" s="273">
        <f t="shared" si="12"/>
        <v>0</v>
      </c>
    </row>
    <row r="48" spans="1:35" ht="33.75" customHeight="1" x14ac:dyDescent="0.75">
      <c r="D48" s="360"/>
      <c r="E48" s="274" t="s">
        <v>325</v>
      </c>
      <c r="F48" s="274"/>
      <c r="G48" s="275"/>
      <c r="H48" s="275"/>
      <c r="I48" s="276"/>
      <c r="J48" s="361"/>
      <c r="K48" s="450"/>
      <c r="L48" s="451"/>
      <c r="M48" s="451"/>
      <c r="N48" s="451"/>
      <c r="O48" s="451"/>
      <c r="P48" s="451"/>
      <c r="Q48" s="451"/>
      <c r="R48" s="451"/>
      <c r="S48" s="451"/>
      <c r="T48" s="451"/>
      <c r="U48" s="451"/>
      <c r="V48" s="451"/>
      <c r="W48" s="451"/>
      <c r="X48" s="340" t="e">
        <v>#N/A</v>
      </c>
    </row>
    <row r="49" spans="5:24" x14ac:dyDescent="0.75">
      <c r="E49" s="30" t="s">
        <v>392</v>
      </c>
      <c r="I49" s="65"/>
      <c r="K49" s="398">
        <f>SUMPRODUCT(K5:K46,J5:J46)</f>
        <v>63637922.255833052</v>
      </c>
      <c r="L49" s="23">
        <f>K49/J47</f>
        <v>0.69783732510711816</v>
      </c>
      <c r="X49" s="340" t="e">
        <v>#N/A</v>
      </c>
    </row>
    <row r="50" spans="5:24" ht="34.5" thickBot="1" x14ac:dyDescent="0.3">
      <c r="J50" s="364"/>
    </row>
    <row r="51" spans="5:24" ht="35.25" thickTop="1" thickBot="1" x14ac:dyDescent="0.3">
      <c r="I51" s="283"/>
      <c r="J51" s="364"/>
    </row>
    <row r="52" spans="5:24" ht="34.5" thickTop="1" x14ac:dyDescent="0.25">
      <c r="I52" s="284"/>
    </row>
  </sheetData>
  <sheetProtection algorithmName="SHA-512" hashValue="193WpsCHhwtT+AZqXhvDegoF0S2ogLjj31RMN4LduRjuJg4ROoFlaMNJl3w/rc00ABeaOL+mtUhJoa62qQJmrg==" saltValue="uxPjOZnNku741QJAnuV4/Q==" spinCount="100000" sheet="1" objects="1" scenarios="1"/>
  <autoFilter ref="AI4:AI46"/>
  <mergeCells count="28">
    <mergeCell ref="K48:W48"/>
    <mergeCell ref="AB3:AB4"/>
    <mergeCell ref="AD3:AD4"/>
    <mergeCell ref="C3:C4"/>
    <mergeCell ref="G3:G4"/>
    <mergeCell ref="H3:H4"/>
    <mergeCell ref="V3:V4"/>
    <mergeCell ref="AC3:AC4"/>
    <mergeCell ref="X3:X4"/>
    <mergeCell ref="U1:W2"/>
    <mergeCell ref="U3:U4"/>
    <mergeCell ref="W3:W4"/>
    <mergeCell ref="Q3:Q4"/>
    <mergeCell ref="R3:R4"/>
    <mergeCell ref="S3:S4"/>
    <mergeCell ref="T3:T4"/>
    <mergeCell ref="C1:J1"/>
    <mergeCell ref="R1:S1"/>
    <mergeCell ref="O1:P1"/>
    <mergeCell ref="D3:D4"/>
    <mergeCell ref="M3:M4"/>
    <mergeCell ref="N3:N4"/>
    <mergeCell ref="O3:O4"/>
    <mergeCell ref="P3:P4"/>
    <mergeCell ref="E3:E4"/>
    <mergeCell ref="F3:F4"/>
    <mergeCell ref="K3:K4"/>
    <mergeCell ref="L3:L4"/>
  </mergeCells>
  <printOptions horizontalCentered="1" verticalCentered="1"/>
  <pageMargins left="0.25" right="0.25" top="0.75" bottom="0.75" header="0.3" footer="0.3"/>
  <pageSetup scale="2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5" activePane="bottomLeft" state="frozen"/>
      <selection activeCell="B1" sqref="B1"/>
      <selection pane="bottomLeft" activeCell="B11" sqref="B11"/>
    </sheetView>
  </sheetViews>
  <sheetFormatPr defaultColWidth="9" defaultRowHeight="27.75" x14ac:dyDescent="0.25"/>
  <cols>
    <col min="1" max="1" width="10.5703125" style="327"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95" customWidth="1"/>
    <col min="7" max="7" width="58" style="29" bestFit="1" customWidth="1"/>
    <col min="8" max="8" width="59.140625" style="136" bestFit="1" customWidth="1"/>
    <col min="9" max="16384" width="9" style="318"/>
  </cols>
  <sheetData>
    <row r="1" spans="1:8" s="315" customFormat="1" ht="45" customHeight="1" x14ac:dyDescent="0.25">
      <c r="A1" s="453" t="s">
        <v>354</v>
      </c>
      <c r="B1" s="454"/>
      <c r="C1" s="454"/>
      <c r="D1" s="454"/>
      <c r="E1" s="454"/>
      <c r="F1" s="454"/>
      <c r="G1" s="454"/>
      <c r="H1" s="454"/>
    </row>
    <row r="2" spans="1:8" s="315" customFormat="1" ht="45" x14ac:dyDescent="0.25">
      <c r="A2" s="325"/>
      <c r="B2" s="149"/>
      <c r="C2" s="149"/>
      <c r="D2" s="149"/>
      <c r="E2" s="149"/>
      <c r="F2" s="293"/>
      <c r="G2" s="153"/>
      <c r="H2" s="153"/>
    </row>
    <row r="3" spans="1:8" s="315" customFormat="1" ht="42.75" x14ac:dyDescent="0.85">
      <c r="A3" s="455" t="s">
        <v>0</v>
      </c>
      <c r="B3" s="441" t="s">
        <v>1</v>
      </c>
      <c r="C3" s="441" t="s">
        <v>2</v>
      </c>
      <c r="D3" s="291" t="s">
        <v>3</v>
      </c>
      <c r="E3" s="452" t="s">
        <v>4</v>
      </c>
      <c r="F3" s="456" t="s">
        <v>5</v>
      </c>
      <c r="G3" s="296" t="s">
        <v>259</v>
      </c>
      <c r="H3" s="319" t="s">
        <v>259</v>
      </c>
    </row>
    <row r="4" spans="1:8" s="316" customFormat="1" ht="33.75" customHeight="1" x14ac:dyDescent="0.25">
      <c r="A4" s="455"/>
      <c r="B4" s="442"/>
      <c r="C4" s="442"/>
      <c r="D4" s="289"/>
      <c r="E4" s="452"/>
      <c r="F4" s="457"/>
      <c r="G4" s="322" t="s">
        <v>355</v>
      </c>
      <c r="H4" s="320" t="s">
        <v>584</v>
      </c>
    </row>
    <row r="5" spans="1:8" s="317" customFormat="1" ht="31.5" customHeight="1" x14ac:dyDescent="0.75">
      <c r="A5" s="240">
        <v>1</v>
      </c>
      <c r="B5" s="332" t="s">
        <v>356</v>
      </c>
      <c r="C5" s="333" t="s">
        <v>366</v>
      </c>
      <c r="D5" s="334" t="s">
        <v>361</v>
      </c>
      <c r="E5" s="335" t="s">
        <v>362</v>
      </c>
      <c r="F5" s="336"/>
      <c r="G5" s="168"/>
      <c r="H5" s="134"/>
    </row>
    <row r="6" spans="1:8" s="316" customFormat="1" ht="33.75" customHeight="1" x14ac:dyDescent="0.25">
      <c r="A6" s="326">
        <v>2</v>
      </c>
      <c r="B6" s="337" t="s">
        <v>357</v>
      </c>
      <c r="C6" s="337" t="s">
        <v>367</v>
      </c>
      <c r="D6" s="337" t="s">
        <v>361</v>
      </c>
      <c r="E6" s="338" t="s">
        <v>363</v>
      </c>
      <c r="F6" s="339"/>
      <c r="G6" s="323"/>
      <c r="H6" s="321"/>
    </row>
    <row r="7" spans="1:8" s="317" customFormat="1" ht="31.5" customHeight="1" x14ac:dyDescent="0.75">
      <c r="A7" s="240">
        <v>3</v>
      </c>
      <c r="B7" s="332" t="s">
        <v>358</v>
      </c>
      <c r="C7" s="333" t="s">
        <v>366</v>
      </c>
      <c r="D7" s="334" t="s">
        <v>361</v>
      </c>
      <c r="E7" s="335" t="s">
        <v>364</v>
      </c>
      <c r="F7" s="336"/>
      <c r="G7" s="168"/>
      <c r="H7" s="134"/>
    </row>
    <row r="8" spans="1:8" s="316" customFormat="1" ht="33.75" customHeight="1" x14ac:dyDescent="0.25">
      <c r="A8" s="326">
        <v>4</v>
      </c>
      <c r="B8" s="337" t="s">
        <v>359</v>
      </c>
      <c r="C8" s="337" t="s">
        <v>366</v>
      </c>
      <c r="D8" s="337" t="s">
        <v>361</v>
      </c>
      <c r="E8" s="338" t="s">
        <v>365</v>
      </c>
      <c r="F8" s="339"/>
      <c r="G8" s="292"/>
      <c r="H8" s="321"/>
    </row>
    <row r="9" spans="1:8" s="317" customFormat="1" ht="31.5" customHeight="1" x14ac:dyDescent="0.75">
      <c r="A9" s="240">
        <v>5</v>
      </c>
      <c r="B9" s="332" t="s">
        <v>360</v>
      </c>
      <c r="C9" s="333" t="s">
        <v>40</v>
      </c>
      <c r="D9" s="334" t="s">
        <v>373</v>
      </c>
      <c r="E9" s="335" t="s">
        <v>313</v>
      </c>
      <c r="F9" s="336"/>
      <c r="G9" s="168"/>
      <c r="H9" s="134"/>
    </row>
    <row r="10" spans="1:8" s="316" customFormat="1" ht="33.75" customHeight="1" x14ac:dyDescent="0.25">
      <c r="A10" s="326">
        <v>6</v>
      </c>
      <c r="B10" s="337" t="s">
        <v>368</v>
      </c>
      <c r="C10" s="337" t="s">
        <v>39</v>
      </c>
      <c r="D10" s="337" t="s">
        <v>374</v>
      </c>
      <c r="E10" s="338" t="s">
        <v>369</v>
      </c>
      <c r="F10" s="339"/>
      <c r="G10" s="292"/>
      <c r="H10" s="321"/>
    </row>
    <row r="11" spans="1:8" s="317" customFormat="1" ht="31.5" customHeight="1" x14ac:dyDescent="0.75">
      <c r="A11" s="240">
        <v>7</v>
      </c>
      <c r="B11" s="332" t="s">
        <v>370</v>
      </c>
      <c r="C11" s="333" t="s">
        <v>191</v>
      </c>
      <c r="D11" s="334" t="s">
        <v>374</v>
      </c>
      <c r="E11" s="335" t="s">
        <v>375</v>
      </c>
      <c r="F11" s="336"/>
      <c r="G11" s="168"/>
      <c r="H11" s="134"/>
    </row>
    <row r="12" spans="1:8" s="316" customFormat="1" ht="33.75" customHeight="1" x14ac:dyDescent="0.25">
      <c r="A12" s="326">
        <v>8</v>
      </c>
      <c r="B12" s="337" t="s">
        <v>371</v>
      </c>
      <c r="C12" s="337" t="s">
        <v>345</v>
      </c>
      <c r="D12" s="337" t="s">
        <v>374</v>
      </c>
      <c r="E12" s="338" t="s">
        <v>376</v>
      </c>
      <c r="F12" s="339"/>
      <c r="G12" s="292"/>
      <c r="H12" s="321"/>
    </row>
    <row r="13" spans="1:8" s="317" customFormat="1" ht="31.5" customHeight="1" x14ac:dyDescent="0.75">
      <c r="A13" s="240">
        <v>9</v>
      </c>
      <c r="B13" s="332" t="s">
        <v>372</v>
      </c>
      <c r="C13" s="333" t="s">
        <v>293</v>
      </c>
      <c r="D13" s="334" t="s">
        <v>374</v>
      </c>
      <c r="E13" s="335" t="s">
        <v>377</v>
      </c>
      <c r="F13" s="336"/>
      <c r="G13" s="168"/>
      <c r="H13" s="134"/>
    </row>
    <row r="14" spans="1:8" s="316" customFormat="1" ht="33.75" customHeight="1" x14ac:dyDescent="0.25">
      <c r="A14" s="326">
        <v>10</v>
      </c>
      <c r="B14" s="337" t="s">
        <v>378</v>
      </c>
      <c r="C14" s="337" t="s">
        <v>39</v>
      </c>
      <c r="D14" s="337" t="s">
        <v>383</v>
      </c>
      <c r="E14" s="338" t="s">
        <v>384</v>
      </c>
      <c r="F14" s="339"/>
      <c r="G14" s="292"/>
      <c r="H14" s="321"/>
    </row>
    <row r="15" spans="1:8" s="317" customFormat="1" ht="31.5" customHeight="1" x14ac:dyDescent="0.75">
      <c r="A15" s="240">
        <v>11</v>
      </c>
      <c r="B15" s="332" t="s">
        <v>379</v>
      </c>
      <c r="C15" s="333" t="s">
        <v>40</v>
      </c>
      <c r="D15" s="334" t="s">
        <v>383</v>
      </c>
      <c r="E15" s="335" t="s">
        <v>384</v>
      </c>
      <c r="F15" s="336"/>
      <c r="G15" s="168"/>
      <c r="H15" s="134"/>
    </row>
    <row r="16" spans="1:8" s="316" customFormat="1" ht="33.75" customHeight="1" x14ac:dyDescent="0.25">
      <c r="A16" s="326">
        <v>12</v>
      </c>
      <c r="B16" s="337" t="s">
        <v>380</v>
      </c>
      <c r="C16" s="337" t="s">
        <v>312</v>
      </c>
      <c r="D16" s="337" t="s">
        <v>383</v>
      </c>
      <c r="E16" s="338" t="s">
        <v>385</v>
      </c>
      <c r="F16" s="339"/>
      <c r="G16" s="292"/>
      <c r="H16" s="321"/>
    </row>
    <row r="17" spans="1:8" s="317" customFormat="1" ht="31.5" customHeight="1" x14ac:dyDescent="0.75">
      <c r="A17" s="240">
        <v>13</v>
      </c>
      <c r="B17" s="332" t="s">
        <v>381</v>
      </c>
      <c r="C17" s="333" t="s">
        <v>328</v>
      </c>
      <c r="D17" s="334" t="s">
        <v>383</v>
      </c>
      <c r="E17" s="335" t="s">
        <v>386</v>
      </c>
      <c r="F17" s="336"/>
      <c r="G17" s="168"/>
      <c r="H17" s="134"/>
    </row>
    <row r="18" spans="1:8" s="316" customFormat="1" ht="33.75" customHeight="1" x14ac:dyDescent="0.25">
      <c r="A18" s="326">
        <v>14</v>
      </c>
      <c r="B18" s="337" t="s">
        <v>382</v>
      </c>
      <c r="C18" s="337" t="s">
        <v>388</v>
      </c>
      <c r="D18" s="337" t="s">
        <v>383</v>
      </c>
      <c r="E18" s="338" t="s">
        <v>387</v>
      </c>
      <c r="F18" s="339"/>
      <c r="G18" s="292"/>
      <c r="H18" s="321"/>
    </row>
    <row r="19" spans="1:8" s="317" customFormat="1" ht="31.5" customHeight="1" x14ac:dyDescent="0.75">
      <c r="A19" s="240">
        <v>15</v>
      </c>
      <c r="B19" s="332" t="s">
        <v>394</v>
      </c>
      <c r="C19" s="333" t="s">
        <v>395</v>
      </c>
      <c r="D19" s="334" t="s">
        <v>383</v>
      </c>
      <c r="E19" s="335" t="s">
        <v>396</v>
      </c>
      <c r="F19" s="336"/>
      <c r="G19" s="168"/>
      <c r="H19" s="134"/>
    </row>
    <row r="20" spans="1:8" ht="45" customHeight="1" x14ac:dyDescent="0.75">
      <c r="A20" s="324"/>
      <c r="B20" s="290"/>
      <c r="C20" s="125"/>
      <c r="D20" s="125"/>
      <c r="E20" s="126"/>
      <c r="F20" s="294"/>
      <c r="G20" s="135">
        <f>SUM(G5:G18)</f>
        <v>0</v>
      </c>
      <c r="H20" s="135">
        <f>SUM(H5:H18)</f>
        <v>0</v>
      </c>
    </row>
    <row r="21" spans="1:8" x14ac:dyDescent="0.25">
      <c r="G21" s="65"/>
    </row>
    <row r="22" spans="1:8" ht="32.25" thickBot="1" x14ac:dyDescent="0.3">
      <c r="H22" s="282"/>
    </row>
    <row r="23" spans="1:8" ht="33" thickTop="1" thickBot="1" x14ac:dyDescent="0.3">
      <c r="G23" s="283"/>
      <c r="H23" s="282"/>
    </row>
    <row r="24" spans="1:8" ht="32.25" thickTop="1" x14ac:dyDescent="0.25">
      <c r="G24" s="284"/>
    </row>
  </sheetData>
  <sheetProtection algorithmName="SHA-512" hashValue="qEnVA6GwkhDSFPl0Q9GvYfQ2lte85g4nwLIrpn0qMr3ncKa+0Wo2rXyyRIHDLfa0gVf9jHcuic2qf/suV6Blsg==" saltValue="q/2YiwSO+6WeCPgim4FHNQ=="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2020-02-26T10:56:43Z</dcterms:modified>
</cp:coreProperties>
</file>