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576"/>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definedNames>
    <definedName name="_xlnm._FilterDatabase" localSheetId="3" hidden="1">'پیوست 4'!$C$1:$T$172</definedName>
    <definedName name="_xlnm._FilterDatabase" localSheetId="4" hidden="1">'پیوست 5'!$AI$4:$AI$45</definedName>
    <definedName name="_xlnm._FilterDatabase" localSheetId="0" hidden="1">پیوست1!$C$3:$AH$173</definedName>
    <definedName name="_xlnm._FilterDatabase" localSheetId="1" hidden="1">پیوست2!$A$1:$V$174</definedName>
    <definedName name="_xlnm._FilterDatabase" localSheetId="2" hidden="1">پیوست3!$C$72:$Q$83</definedName>
    <definedName name="_xlnm._FilterDatabase" localSheetId="5" hidden="1">'سایر صندوقهای سرمایه گذاری'!$A$4:$H$4</definedName>
    <definedName name="_xlnm.Print_Area" localSheetId="3">'پیوست 4'!$D$1:$M$172</definedName>
    <definedName name="_xlnm.Print_Area" localSheetId="4">'پیوست 5'!$C$1:$W$49</definedName>
    <definedName name="_xlnm.Print_Area" localSheetId="0">پیوست1!$D$1:$W$175</definedName>
    <definedName name="_xlnm.Print_Area" localSheetId="1">پیوست2!$B$1:$J$172</definedName>
    <definedName name="_xlnm.Print_Area" localSheetId="2">پیوست3!$B$1:$Q$173</definedName>
    <definedName name="_xlnm.Print_Area" localSheetId="5">'سایر صندوقهای سرمایه گذاری'!$A$1:$H$20</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62913"/>
</workbook>
</file>

<file path=xl/calcChain.xml><?xml version="1.0" encoding="utf-8"?>
<calcChain xmlns="http://schemas.openxmlformats.org/spreadsheetml/2006/main">
  <c r="X47" i="13" l="1"/>
  <c r="Y47" i="13"/>
  <c r="Z47" i="13"/>
  <c r="AA47" i="13"/>
  <c r="AE47" i="13"/>
  <c r="AF47" i="13"/>
  <c r="AG47" i="13"/>
  <c r="AH47" i="13"/>
  <c r="AI47" i="13"/>
  <c r="AJ47" i="13"/>
  <c r="AK47" i="13"/>
  <c r="I47" i="13"/>
  <c r="D105" i="9" l="1"/>
  <c r="P105" i="9"/>
  <c r="M105" i="9"/>
  <c r="I105" i="9"/>
  <c r="H105" i="9"/>
  <c r="E104" i="4"/>
  <c r="J172" i="8" l="1"/>
  <c r="O105" i="9"/>
  <c r="G104" i="4"/>
  <c r="S47" i="13"/>
  <c r="I83" i="12"/>
  <c r="E171" i="4"/>
  <c r="H84" i="9"/>
  <c r="P84" i="9"/>
  <c r="D84" i="9"/>
  <c r="E105" i="9"/>
  <c r="D172" i="9"/>
  <c r="L172" i="9"/>
  <c r="J83" i="12"/>
  <c r="N83" i="12"/>
  <c r="O47" i="13"/>
  <c r="M84" i="9"/>
  <c r="I172" i="9"/>
  <c r="P172" i="9"/>
  <c r="H104" i="4"/>
  <c r="I104" i="4"/>
  <c r="I84" i="9"/>
  <c r="E84" i="9"/>
  <c r="E172" i="9"/>
  <c r="M172" i="9"/>
  <c r="J104" i="12"/>
  <c r="N104" i="12"/>
  <c r="J171" i="12"/>
  <c r="N171" i="12"/>
  <c r="J47" i="13"/>
  <c r="P47" i="13"/>
  <c r="L105" i="9"/>
  <c r="O84" i="9"/>
  <c r="F104" i="4"/>
  <c r="J104" i="4"/>
  <c r="I104" i="12"/>
  <c r="I171" i="12"/>
  <c r="E83" i="4"/>
  <c r="L84" i="9"/>
  <c r="H172" i="9"/>
  <c r="O172" i="9"/>
  <c r="L47" i="13"/>
  <c r="R47" i="13"/>
  <c r="K82" i="4"/>
  <c r="K49" i="13" l="1"/>
  <c r="K78" i="4"/>
  <c r="K55" i="4"/>
  <c r="K38" i="4"/>
  <c r="K67" i="4"/>
  <c r="K25" i="4"/>
  <c r="K59" i="4"/>
  <c r="K79" i="4"/>
  <c r="K26" i="4"/>
  <c r="K14" i="4"/>
  <c r="K65" i="4"/>
  <c r="K66" i="4"/>
  <c r="K75" i="4"/>
  <c r="K69" i="4"/>
  <c r="K42" i="4"/>
  <c r="K24" i="4"/>
  <c r="K39" i="4"/>
  <c r="K19" i="4"/>
  <c r="K64" i="4"/>
  <c r="K44" i="4"/>
  <c r="K81" i="4"/>
  <c r="K61" i="4"/>
  <c r="K16" i="4"/>
  <c r="K8" i="4"/>
  <c r="K58" i="4"/>
  <c r="K22" i="4"/>
  <c r="K40" i="4"/>
  <c r="K47" i="4"/>
  <c r="K28" i="4"/>
  <c r="K30" i="4"/>
  <c r="K11" i="4"/>
  <c r="K31" i="4"/>
  <c r="K57" i="4"/>
  <c r="K60" i="4"/>
  <c r="K32" i="4"/>
  <c r="K50" i="4"/>
  <c r="K34" i="4"/>
  <c r="K72" i="4"/>
  <c r="K12" i="4"/>
  <c r="K71" i="4"/>
  <c r="K48" i="4"/>
  <c r="K15" i="4"/>
  <c r="K6" i="4"/>
  <c r="K74" i="4"/>
  <c r="K45" i="4"/>
  <c r="K77" i="4"/>
  <c r="K62" i="4"/>
  <c r="K27" i="4"/>
  <c r="K70" i="4"/>
  <c r="K20" i="4"/>
  <c r="K7" i="4"/>
  <c r="K43" i="4"/>
  <c r="K68" i="4"/>
  <c r="K54" i="4"/>
  <c r="K36" i="4"/>
  <c r="K46" i="4"/>
  <c r="K51" i="4"/>
  <c r="K52" i="4"/>
  <c r="K23" i="4"/>
  <c r="K73" i="4"/>
  <c r="K18" i="4"/>
  <c r="K17" i="4"/>
  <c r="K80" i="4"/>
  <c r="K33" i="4"/>
  <c r="K37" i="4"/>
  <c r="K76" i="4"/>
  <c r="K53" i="4"/>
  <c r="K9" i="4"/>
  <c r="K10" i="4"/>
  <c r="K5" i="4"/>
  <c r="K56" i="4"/>
  <c r="K63" i="4"/>
  <c r="K49" i="4"/>
  <c r="K41" i="4"/>
  <c r="K13" i="4"/>
  <c r="K21" i="4"/>
  <c r="K35" i="4"/>
  <c r="K29" i="4"/>
  <c r="W93" i="8" l="1"/>
  <c r="T82" i="12" l="1"/>
  <c r="O82" i="12"/>
  <c r="P82" i="12"/>
  <c r="P7" i="12"/>
  <c r="O7" i="12"/>
  <c r="R14" i="12"/>
  <c r="P18" i="12"/>
  <c r="O18" i="12"/>
  <c r="S22" i="12"/>
  <c r="T26" i="12"/>
  <c r="O26" i="12"/>
  <c r="S30" i="12"/>
  <c r="T34" i="12"/>
  <c r="O34" i="12"/>
  <c r="S38" i="12"/>
  <c r="T40" i="12"/>
  <c r="P40" i="12"/>
  <c r="T46" i="12"/>
  <c r="T70" i="12"/>
  <c r="R70" i="12"/>
  <c r="T61" i="12"/>
  <c r="S45" i="12"/>
  <c r="P45" i="12"/>
  <c r="T64" i="12"/>
  <c r="S55" i="12"/>
  <c r="O55" i="12"/>
  <c r="T67" i="12"/>
  <c r="S71" i="12"/>
  <c r="O71" i="12"/>
  <c r="T72" i="12"/>
  <c r="S80" i="12"/>
  <c r="O80" i="12"/>
  <c r="T4" i="12"/>
  <c r="R4" i="12"/>
  <c r="P9" i="12"/>
  <c r="T12" i="12"/>
  <c r="O12" i="12"/>
  <c r="S13" i="12"/>
  <c r="R20" i="12"/>
  <c r="S20" i="12"/>
  <c r="Q24" i="12"/>
  <c r="R33" i="12"/>
  <c r="O33" i="12"/>
  <c r="Q36" i="12"/>
  <c r="R42" i="12"/>
  <c r="S42" i="12"/>
  <c r="Q47" i="12"/>
  <c r="S56" i="12"/>
  <c r="Q56" i="12"/>
  <c r="Q58" i="12"/>
  <c r="S48" i="12"/>
  <c r="P48" i="12"/>
  <c r="T43" i="12"/>
  <c r="S65" i="12"/>
  <c r="T65" i="12"/>
  <c r="Q68" i="12"/>
  <c r="S74" i="12"/>
  <c r="Q74" i="12"/>
  <c r="T77" i="12"/>
  <c r="S78" i="12"/>
  <c r="T78" i="12"/>
  <c r="T6" i="12"/>
  <c r="S10" i="12"/>
  <c r="P10" i="12"/>
  <c r="Q15" i="12"/>
  <c r="R17" i="12"/>
  <c r="S17" i="12"/>
  <c r="T23" i="12"/>
  <c r="S29" i="12"/>
  <c r="P29" i="12"/>
  <c r="T28" i="12"/>
  <c r="S39" i="12"/>
  <c r="P39" i="12"/>
  <c r="T41" i="12"/>
  <c r="T50" i="12"/>
  <c r="O50" i="12"/>
  <c r="T51" i="12"/>
  <c r="S7" i="12"/>
  <c r="Q7" i="12"/>
  <c r="O14" i="12"/>
  <c r="S18" i="12"/>
  <c r="T18" i="12"/>
  <c r="O22" i="12"/>
  <c r="Q26" i="12"/>
  <c r="R26" i="12"/>
  <c r="R30" i="12"/>
  <c r="Q34" i="12"/>
  <c r="R34" i="12"/>
  <c r="O38" i="12"/>
  <c r="Q40" i="12"/>
  <c r="R40" i="12"/>
  <c r="Q46" i="12"/>
  <c r="Q70" i="12"/>
  <c r="P70" i="12"/>
  <c r="Q61" i="12"/>
  <c r="R45" i="12"/>
  <c r="O45" i="12"/>
  <c r="Q64" i="12"/>
  <c r="R55" i="12"/>
  <c r="P55" i="12"/>
  <c r="Q67" i="12"/>
  <c r="R71" i="12"/>
  <c r="P71" i="12"/>
  <c r="Q72" i="12"/>
  <c r="R80" i="12"/>
  <c r="P80" i="12"/>
  <c r="Q4" i="12"/>
  <c r="P4" i="12"/>
  <c r="S9" i="12"/>
  <c r="Q12" i="12"/>
  <c r="P12" i="12"/>
  <c r="P13" i="12"/>
  <c r="T20" i="12"/>
  <c r="O20" i="12"/>
  <c r="P24" i="12"/>
  <c r="T33" i="12"/>
  <c r="S33" i="12"/>
  <c r="P36" i="12"/>
  <c r="T42" i="12"/>
  <c r="O42" i="12"/>
  <c r="P47" i="12"/>
  <c r="R56" i="12"/>
  <c r="O56" i="12"/>
  <c r="P58" i="12"/>
  <c r="R48" i="12"/>
  <c r="O48" i="12"/>
  <c r="O43" i="12"/>
  <c r="R65" i="12"/>
  <c r="P65" i="12"/>
  <c r="O68" i="12"/>
  <c r="R74" i="12"/>
  <c r="P74" i="12"/>
  <c r="O77" i="12"/>
  <c r="R78" i="12"/>
  <c r="P78" i="12"/>
  <c r="Q6" i="12"/>
  <c r="R10" i="12"/>
  <c r="O10" i="12"/>
  <c r="P15" i="12"/>
  <c r="T17" i="12"/>
  <c r="O17" i="12"/>
  <c r="Q23" i="12"/>
  <c r="R29" i="12"/>
  <c r="O29" i="12"/>
  <c r="Q28" i="12"/>
  <c r="R39" i="12"/>
  <c r="O39" i="12"/>
  <c r="Q41" i="12"/>
  <c r="Q50" i="12"/>
  <c r="P50" i="12"/>
  <c r="Q51" i="12"/>
  <c r="R7" i="12"/>
  <c r="P14" i="12"/>
  <c r="T14" i="12"/>
  <c r="R18" i="12"/>
  <c r="T22" i="12"/>
  <c r="R22" i="12"/>
  <c r="S26" i="12"/>
  <c r="T30" i="12"/>
  <c r="O30" i="12"/>
  <c r="S34" i="12"/>
  <c r="T38" i="12"/>
  <c r="R38" i="12"/>
  <c r="S40" i="12"/>
  <c r="S46" i="12"/>
  <c r="P46" i="12"/>
  <c r="S70" i="12"/>
  <c r="S61" i="12"/>
  <c r="P61" i="12"/>
  <c r="T45" i="12"/>
  <c r="S64" i="12"/>
  <c r="O64" i="12"/>
  <c r="T55" i="12"/>
  <c r="S67" i="12"/>
  <c r="O67" i="12"/>
  <c r="T71" i="12"/>
  <c r="S72" i="12"/>
  <c r="O72" i="12"/>
  <c r="T80" i="12"/>
  <c r="S4" i="12"/>
  <c r="T9" i="12"/>
  <c r="O9" i="12"/>
  <c r="S12" i="12"/>
  <c r="T13" i="12"/>
  <c r="O13" i="12"/>
  <c r="Q20" i="12"/>
  <c r="R24" i="12"/>
  <c r="O24" i="12"/>
  <c r="Q33" i="12"/>
  <c r="R36" i="12"/>
  <c r="S36" i="12"/>
  <c r="Q42" i="12"/>
  <c r="R47" i="12"/>
  <c r="O47" i="12"/>
  <c r="T56" i="12"/>
  <c r="S58" i="12"/>
  <c r="O58" i="12"/>
  <c r="T48" i="12"/>
  <c r="S43" i="12"/>
  <c r="P43" i="12"/>
  <c r="Q65" i="12"/>
  <c r="S68" i="12"/>
  <c r="P68" i="12"/>
  <c r="T74" i="12"/>
  <c r="S77" i="12"/>
  <c r="P77" i="12"/>
  <c r="Q78" i="12"/>
  <c r="S6" i="12"/>
  <c r="P6" i="12"/>
  <c r="T10" i="12"/>
  <c r="R15" i="12"/>
  <c r="O15" i="12"/>
  <c r="Q17" i="12"/>
  <c r="S23" i="12"/>
  <c r="O23" i="12"/>
  <c r="T29" i="12"/>
  <c r="S28" i="12"/>
  <c r="O28" i="12"/>
  <c r="T39" i="12"/>
  <c r="S41" i="12"/>
  <c r="P41" i="12"/>
  <c r="S50" i="12"/>
  <c r="S51" i="12"/>
  <c r="T7" i="12"/>
  <c r="S14" i="12"/>
  <c r="Q14" i="12"/>
  <c r="Q18" i="12"/>
  <c r="Q22" i="12"/>
  <c r="P22" i="12"/>
  <c r="P26" i="12"/>
  <c r="Q30" i="12"/>
  <c r="P30" i="12"/>
  <c r="P34" i="12"/>
  <c r="Q38" i="12"/>
  <c r="P38" i="12"/>
  <c r="O40" i="12"/>
  <c r="R46" i="12"/>
  <c r="O46" i="12"/>
  <c r="O70" i="12"/>
  <c r="R61" i="12"/>
  <c r="O61" i="12"/>
  <c r="Q45" i="12"/>
  <c r="R64" i="12"/>
  <c r="P64" i="12"/>
  <c r="Q55" i="12"/>
  <c r="R67" i="12"/>
  <c r="P67" i="12"/>
  <c r="Q71" i="12"/>
  <c r="R72" i="12"/>
  <c r="P72" i="12"/>
  <c r="Q80" i="12"/>
  <c r="O4" i="12"/>
  <c r="Q9" i="12"/>
  <c r="R9" i="12"/>
  <c r="R12" i="12"/>
  <c r="Q13" i="12"/>
  <c r="R13" i="12"/>
  <c r="P20" i="12"/>
  <c r="T24" i="12"/>
  <c r="S24" i="12"/>
  <c r="P33" i="12"/>
  <c r="T36" i="12"/>
  <c r="O36" i="12"/>
  <c r="P42" i="12"/>
  <c r="T47" i="12"/>
  <c r="S47" i="12"/>
  <c r="P56" i="12"/>
  <c r="R58" i="12"/>
  <c r="T58" i="12"/>
  <c r="Q48" i="12"/>
  <c r="R43" i="12"/>
  <c r="Q43" i="12"/>
  <c r="O65" i="12"/>
  <c r="R68" i="12"/>
  <c r="T68" i="12"/>
  <c r="O74" i="12"/>
  <c r="R77" i="12"/>
  <c r="Q77" i="12"/>
  <c r="O78" i="12"/>
  <c r="R6" i="12"/>
  <c r="O6" i="12"/>
  <c r="Q10" i="12"/>
  <c r="T15" i="12"/>
  <c r="S15" i="12"/>
  <c r="P17" i="12"/>
  <c r="R23" i="12"/>
  <c r="P23" i="12"/>
  <c r="Q29" i="12"/>
  <c r="R28" i="12"/>
  <c r="P28" i="12"/>
  <c r="Q39" i="12"/>
  <c r="R41" i="12"/>
  <c r="O41" i="12"/>
  <c r="R50" i="12"/>
  <c r="R51" i="12"/>
  <c r="Q49" i="12"/>
  <c r="P49" i="12"/>
  <c r="O59" i="12"/>
  <c r="Q54" i="12"/>
  <c r="P54" i="12"/>
  <c r="R69" i="12"/>
  <c r="Q63" i="12"/>
  <c r="P63" i="12"/>
  <c r="O62" i="12"/>
  <c r="Q76" i="12"/>
  <c r="P76" i="12"/>
  <c r="R81" i="12"/>
  <c r="S8" i="12"/>
  <c r="O8" i="12"/>
  <c r="T11" i="12"/>
  <c r="S16" i="12"/>
  <c r="P16" i="12"/>
  <c r="T21" i="12"/>
  <c r="P19" i="12"/>
  <c r="T19" i="12"/>
  <c r="R25" i="12"/>
  <c r="P27" i="12"/>
  <c r="Q27" i="12"/>
  <c r="R32" i="12"/>
  <c r="S37" i="12"/>
  <c r="T37" i="12"/>
  <c r="T31" i="12"/>
  <c r="R44" i="12"/>
  <c r="O44" i="12"/>
  <c r="Q35" i="12"/>
  <c r="R52" i="12"/>
  <c r="P52" i="12"/>
  <c r="Q57" i="12"/>
  <c r="R60" i="12"/>
  <c r="S60" i="12"/>
  <c r="Q66" i="12"/>
  <c r="R53" i="12"/>
  <c r="P53" i="12"/>
  <c r="Q73" i="12"/>
  <c r="R75" i="12"/>
  <c r="S75" i="12"/>
  <c r="Q79" i="12"/>
  <c r="P51" i="12"/>
  <c r="S49" i="12"/>
  <c r="T59" i="12"/>
  <c r="R59" i="12"/>
  <c r="S54" i="12"/>
  <c r="T69" i="12"/>
  <c r="O69" i="12"/>
  <c r="S63" i="12"/>
  <c r="T62" i="12"/>
  <c r="P62" i="12"/>
  <c r="S76" i="12"/>
  <c r="T81" i="12"/>
  <c r="O81" i="12"/>
  <c r="R8" i="12"/>
  <c r="P8" i="12"/>
  <c r="Q11" i="12"/>
  <c r="R16" i="12"/>
  <c r="O16" i="12"/>
  <c r="Q21" i="12"/>
  <c r="S19" i="12"/>
  <c r="O19" i="12"/>
  <c r="T25" i="12"/>
  <c r="S27" i="12"/>
  <c r="O27" i="12"/>
  <c r="Q32" i="12"/>
  <c r="R37" i="12"/>
  <c r="O37" i="12"/>
  <c r="Q31" i="12"/>
  <c r="T44" i="12"/>
  <c r="S44" i="12"/>
  <c r="T35" i="12"/>
  <c r="T52" i="12"/>
  <c r="O52" i="12"/>
  <c r="P57" i="12"/>
  <c r="T60" i="12"/>
  <c r="O60" i="12"/>
  <c r="P66" i="12"/>
  <c r="T53" i="12"/>
  <c r="O53" i="12"/>
  <c r="P73" i="12"/>
  <c r="T75" i="12"/>
  <c r="O75" i="12"/>
  <c r="P79" i="12"/>
  <c r="O51" i="12"/>
  <c r="O49" i="12"/>
  <c r="Q59" i="12"/>
  <c r="P59" i="12"/>
  <c r="R54" i="12"/>
  <c r="Q69" i="12"/>
  <c r="P69" i="12"/>
  <c r="R63" i="12"/>
  <c r="Q62" i="12"/>
  <c r="R62" i="12"/>
  <c r="R76" i="12"/>
  <c r="Q81" i="12"/>
  <c r="P81" i="12"/>
  <c r="T8" i="12"/>
  <c r="S11" i="12"/>
  <c r="P11" i="12"/>
  <c r="T16" i="12"/>
  <c r="S21" i="12"/>
  <c r="P21" i="12"/>
  <c r="R19" i="12"/>
  <c r="P25" i="12"/>
  <c r="Q25" i="12"/>
  <c r="R27" i="12"/>
  <c r="P32" i="12"/>
  <c r="T32" i="12"/>
  <c r="Q37" i="12"/>
  <c r="S31" i="12"/>
  <c r="P31" i="12"/>
  <c r="Q44" i="12"/>
  <c r="S35" i="12"/>
  <c r="P35" i="12"/>
  <c r="Q52" i="12"/>
  <c r="R57" i="12"/>
  <c r="S57" i="12"/>
  <c r="Q60" i="12"/>
  <c r="R66" i="12"/>
  <c r="S66" i="12"/>
  <c r="Q53" i="12"/>
  <c r="R73" i="12"/>
  <c r="S73" i="12"/>
  <c r="Q75" i="12"/>
  <c r="R79" i="12"/>
  <c r="S79" i="12"/>
  <c r="T49" i="12"/>
  <c r="R49" i="12"/>
  <c r="S59" i="12"/>
  <c r="T54" i="12"/>
  <c r="O54" i="12"/>
  <c r="S69" i="12"/>
  <c r="T63" i="12"/>
  <c r="O63" i="12"/>
  <c r="S62" i="12"/>
  <c r="T76" i="12"/>
  <c r="O76" i="12"/>
  <c r="S81" i="12"/>
  <c r="Q8" i="12"/>
  <c r="R11" i="12"/>
  <c r="O11" i="12"/>
  <c r="Q16" i="12"/>
  <c r="R21" i="12"/>
  <c r="O21" i="12"/>
  <c r="Q19" i="12"/>
  <c r="S25" i="12"/>
  <c r="O25" i="12"/>
  <c r="T27" i="12"/>
  <c r="S32" i="12"/>
  <c r="O32" i="12"/>
  <c r="P37" i="12"/>
  <c r="R31" i="12"/>
  <c r="O31" i="12"/>
  <c r="P44" i="12"/>
  <c r="R35" i="12"/>
  <c r="O35" i="12"/>
  <c r="S52" i="12"/>
  <c r="T57" i="12"/>
  <c r="O57" i="12"/>
  <c r="P60" i="12"/>
  <c r="T66" i="12"/>
  <c r="O66" i="12"/>
  <c r="S53" i="12"/>
  <c r="T73" i="12"/>
  <c r="O73" i="12"/>
  <c r="P75" i="12"/>
  <c r="T79" i="12"/>
  <c r="O79" i="12"/>
  <c r="AD30" i="13"/>
  <c r="T103" i="12" l="1"/>
  <c r="P103" i="12"/>
  <c r="O103" i="12"/>
  <c r="Q103" i="12"/>
  <c r="R103" i="12"/>
  <c r="S103" i="12"/>
  <c r="R86" i="12"/>
  <c r="O92" i="12"/>
  <c r="T92" i="12"/>
  <c r="R94" i="12"/>
  <c r="O100" i="12"/>
  <c r="P100" i="12"/>
  <c r="R102" i="12"/>
  <c r="O87" i="12"/>
  <c r="T90" i="12"/>
  <c r="R90" i="12"/>
  <c r="O95" i="12"/>
  <c r="T98" i="12"/>
  <c r="R98" i="12"/>
  <c r="S86" i="12"/>
  <c r="Q92" i="12"/>
  <c r="P92" i="12"/>
  <c r="S94" i="12"/>
  <c r="Q100" i="12"/>
  <c r="T100" i="12"/>
  <c r="S102" i="12"/>
  <c r="Q87" i="12"/>
  <c r="P90" i="12"/>
  <c r="S90" i="12"/>
  <c r="Q95" i="12"/>
  <c r="P98" i="12"/>
  <c r="S98" i="12"/>
  <c r="O86" i="12"/>
  <c r="T86" i="12"/>
  <c r="R92" i="12"/>
  <c r="O94" i="12"/>
  <c r="P94" i="12"/>
  <c r="R100" i="12"/>
  <c r="O102" i="12"/>
  <c r="T102" i="12"/>
  <c r="T87" i="12"/>
  <c r="R87" i="12"/>
  <c r="O90" i="12"/>
  <c r="T95" i="12"/>
  <c r="R95" i="12"/>
  <c r="O98" i="12"/>
  <c r="Q86" i="12"/>
  <c r="P86" i="12"/>
  <c r="S92" i="12"/>
  <c r="Q94" i="12"/>
  <c r="T94" i="12"/>
  <c r="S100" i="12"/>
  <c r="Q102" i="12"/>
  <c r="P102" i="12"/>
  <c r="P87" i="12"/>
  <c r="S87" i="12"/>
  <c r="Q90" i="12"/>
  <c r="P95" i="12"/>
  <c r="S95" i="12"/>
  <c r="Q98" i="12"/>
  <c r="S88" i="12"/>
  <c r="Q88" i="12"/>
  <c r="P93" i="12"/>
  <c r="S96" i="12"/>
  <c r="Q96" i="12"/>
  <c r="P99" i="12"/>
  <c r="R85" i="12"/>
  <c r="Q85" i="12"/>
  <c r="T91" i="12"/>
  <c r="R89" i="12"/>
  <c r="O89" i="12"/>
  <c r="T97" i="12"/>
  <c r="R101" i="12"/>
  <c r="Q101" i="12"/>
  <c r="T88" i="12"/>
  <c r="R88" i="12"/>
  <c r="O93" i="12"/>
  <c r="T96" i="12"/>
  <c r="R96" i="12"/>
  <c r="O99" i="12"/>
  <c r="S85" i="12"/>
  <c r="O85" i="12"/>
  <c r="P91" i="12"/>
  <c r="S89" i="12"/>
  <c r="Q89" i="12"/>
  <c r="P97" i="12"/>
  <c r="S101" i="12"/>
  <c r="O101" i="12"/>
  <c r="P88" i="12"/>
  <c r="S93" i="12"/>
  <c r="Q93" i="12"/>
  <c r="P96" i="12"/>
  <c r="S99" i="12"/>
  <c r="Q99" i="12"/>
  <c r="T85" i="12"/>
  <c r="R91" i="12"/>
  <c r="O91" i="12"/>
  <c r="T89" i="12"/>
  <c r="R97" i="12"/>
  <c r="Q97" i="12"/>
  <c r="T101" i="12"/>
  <c r="O84" i="12"/>
  <c r="O88" i="12"/>
  <c r="T93" i="12"/>
  <c r="R93" i="12"/>
  <c r="O96" i="12"/>
  <c r="T99" i="12"/>
  <c r="R99" i="12"/>
  <c r="P85" i="12"/>
  <c r="S91" i="12"/>
  <c r="Q91" i="12"/>
  <c r="P89" i="12"/>
  <c r="S97" i="12"/>
  <c r="O97" i="12"/>
  <c r="P101" i="12"/>
  <c r="AB28" i="13"/>
  <c r="AD12" i="13"/>
  <c r="AD33" i="13"/>
  <c r="AC35" i="13"/>
  <c r="AC9" i="13"/>
  <c r="AC8" i="13"/>
  <c r="AB21" i="13"/>
  <c r="AD15" i="13"/>
  <c r="AB25" i="13"/>
  <c r="AC19" i="13"/>
  <c r="L49" i="13"/>
  <c r="AC28" i="13"/>
  <c r="AD8" i="13"/>
  <c r="AD44" i="13"/>
  <c r="AD25" i="13"/>
  <c r="AC12" i="13"/>
  <c r="AB10" i="13"/>
  <c r="AC33" i="13"/>
  <c r="AB35" i="13"/>
  <c r="AB41" i="13"/>
  <c r="AD28" i="13"/>
  <c r="AC20" i="13"/>
  <c r="AC45" i="13"/>
  <c r="AD16" i="13"/>
  <c r="AB29" i="13"/>
  <c r="AD36" i="13"/>
  <c r="AB23" i="13"/>
  <c r="AD42" i="13"/>
  <c r="AC41" i="13"/>
  <c r="AD9" i="13"/>
  <c r="AD35" i="13"/>
  <c r="AD41" i="13"/>
  <c r="AB8" i="13"/>
  <c r="AB20" i="13"/>
  <c r="AD45" i="13"/>
  <c r="AC15" i="13"/>
  <c r="AD32" i="13"/>
  <c r="AC36" i="13"/>
  <c r="AC13" i="13"/>
  <c r="AB6" i="13"/>
  <c r="AC38" i="13"/>
  <c r="AC31" i="13"/>
  <c r="AC43" i="13"/>
  <c r="AC22" i="13"/>
  <c r="AB19" i="13"/>
  <c r="AD40" i="13"/>
  <c r="AC42" i="13"/>
  <c r="AD11" i="13"/>
  <c r="AB13" i="13"/>
  <c r="AB26" i="13"/>
  <c r="AD43" i="13"/>
  <c r="AB38" i="13"/>
  <c r="AD14" i="13"/>
  <c r="AC7" i="13"/>
  <c r="AB9" i="13"/>
  <c r="AC21" i="13"/>
  <c r="AC44" i="13"/>
  <c r="AB45" i="13"/>
  <c r="AB32" i="13"/>
  <c r="AC16" i="13"/>
  <c r="AB16" i="13"/>
  <c r="AB15" i="13"/>
  <c r="AC10" i="13"/>
  <c r="AB36" i="13"/>
  <c r="AD23" i="13"/>
  <c r="AB22" i="13"/>
  <c r="AD13" i="13"/>
  <c r="AD26" i="13"/>
  <c r="AD6" i="13"/>
  <c r="AC40" i="13"/>
  <c r="AB43" i="13"/>
  <c r="AC18" i="13"/>
  <c r="AD27" i="13"/>
  <c r="AC5" i="13"/>
  <c r="AB34" i="13"/>
  <c r="AD20" i="13"/>
  <c r="AD21" i="13"/>
  <c r="AB44" i="13"/>
  <c r="AC25" i="13"/>
  <c r="AD29" i="13"/>
  <c r="AB12" i="13"/>
  <c r="AC29" i="13"/>
  <c r="AC32" i="13"/>
  <c r="AD10" i="13"/>
  <c r="AB33" i="13"/>
  <c r="AC23" i="13"/>
  <c r="AD22" i="13"/>
  <c r="AD19" i="13"/>
  <c r="AC26" i="13"/>
  <c r="AC6" i="13"/>
  <c r="AB40" i="13"/>
  <c r="AB42" i="13"/>
  <c r="AB18" i="13"/>
  <c r="AB27" i="13"/>
  <c r="AB24" i="13"/>
  <c r="AB39" i="13"/>
  <c r="AD18" i="13"/>
  <c r="AD38" i="13"/>
  <c r="AB31" i="13"/>
  <c r="AC11" i="13"/>
  <c r="AD5" i="13"/>
  <c r="AD17" i="13"/>
  <c r="AC14" i="13"/>
  <c r="AD7" i="13"/>
  <c r="AC30" i="13"/>
  <c r="AD39" i="13"/>
  <c r="AB11" i="13"/>
  <c r="AC24" i="13"/>
  <c r="AB17" i="13"/>
  <c r="AB14" i="13"/>
  <c r="AC34" i="13"/>
  <c r="AB30" i="13"/>
  <c r="AC39" i="13"/>
  <c r="AC27" i="13"/>
  <c r="AD31" i="13"/>
  <c r="AB5" i="13"/>
  <c r="AD24" i="13"/>
  <c r="AC17" i="13"/>
  <c r="AB7" i="13"/>
  <c r="AD34" i="13"/>
  <c r="AA83" i="8"/>
  <c r="O104" i="12" l="1"/>
  <c r="F53" i="9"/>
  <c r="N53" i="9"/>
  <c r="J53" i="9"/>
  <c r="G53" i="9"/>
  <c r="Q53" i="9"/>
  <c r="K53" i="9"/>
  <c r="R64" i="4" l="1"/>
  <c r="S64" i="4" s="1"/>
  <c r="T64" i="4" s="1"/>
  <c r="P64" i="4"/>
  <c r="R79" i="4"/>
  <c r="S79" i="4" s="1"/>
  <c r="T79" i="4" s="1"/>
  <c r="R55" i="4"/>
  <c r="S55" i="4" s="1"/>
  <c r="T55" i="4" s="1"/>
  <c r="U55" i="4" l="1"/>
  <c r="U79" i="4"/>
  <c r="U64" i="4"/>
  <c r="O5" i="12" l="1"/>
  <c r="O83" i="12" s="1"/>
  <c r="L30" i="4"/>
  <c r="M30" i="4"/>
  <c r="M7" i="4"/>
  <c r="L15" i="4"/>
  <c r="M20" i="4"/>
  <c r="L20" i="4"/>
  <c r="N24" i="4"/>
  <c r="L59" i="4"/>
  <c r="L51" i="4"/>
  <c r="M22" i="4"/>
  <c r="L22" i="4"/>
  <c r="L6" i="4"/>
  <c r="L32" i="4"/>
  <c r="M34" i="4"/>
  <c r="L34" i="4"/>
  <c r="M45" i="4"/>
  <c r="L49" i="4"/>
  <c r="L21" i="4"/>
  <c r="M26" i="4"/>
  <c r="L26" i="4"/>
  <c r="M58" i="4"/>
  <c r="L54" i="4"/>
  <c r="L41" i="4"/>
  <c r="M73" i="4"/>
  <c r="L73" i="4"/>
  <c r="M35" i="4"/>
  <c r="L57" i="4"/>
  <c r="L80" i="4"/>
  <c r="M39" i="4"/>
  <c r="O39" i="4"/>
  <c r="M52" i="4"/>
  <c r="N66" i="4"/>
  <c r="M43" i="4"/>
  <c r="L43" i="4"/>
  <c r="M79" i="4"/>
  <c r="N64" i="4"/>
  <c r="L9" i="4"/>
  <c r="O12" i="4"/>
  <c r="O14" i="4"/>
  <c r="N4" i="4"/>
  <c r="M8" i="4"/>
  <c r="L8" i="4"/>
  <c r="N76" i="4"/>
  <c r="L38" i="4"/>
  <c r="M13" i="4"/>
  <c r="N10" i="4"/>
  <c r="L17" i="4"/>
  <c r="O48" i="4"/>
  <c r="L63" i="4"/>
  <c r="L5" i="4"/>
  <c r="O28" i="4"/>
  <c r="N56" i="4"/>
  <c r="L29" i="4"/>
  <c r="L16" i="4"/>
  <c r="O42" i="4"/>
  <c r="L27" i="4"/>
  <c r="N70" i="4"/>
  <c r="O18" i="4"/>
  <c r="L47" i="4"/>
  <c r="L46" i="4"/>
  <c r="O50" i="4"/>
  <c r="L44" i="4"/>
  <c r="N62" i="4"/>
  <c r="O33" i="4"/>
  <c r="L65" i="4"/>
  <c r="L60" i="4"/>
  <c r="O72" i="4"/>
  <c r="N30" i="4"/>
  <c r="N7" i="4"/>
  <c r="L25" i="4"/>
  <c r="L24" i="4"/>
  <c r="N51" i="4"/>
  <c r="M31" i="4"/>
  <c r="O45" i="4"/>
  <c r="M49" i="4"/>
  <c r="O21" i="4"/>
  <c r="N26" i="4"/>
  <c r="L58" i="4"/>
  <c r="N54" i="4"/>
  <c r="O73" i="4"/>
  <c r="N35" i="4"/>
  <c r="M80" i="4"/>
  <c r="N39" i="4"/>
  <c r="N40" i="4"/>
  <c r="L79" i="4"/>
  <c r="M81" i="4"/>
  <c r="M64" i="4"/>
  <c r="N9" i="4"/>
  <c r="N14" i="4"/>
  <c r="L4" i="4"/>
  <c r="M37" i="4"/>
  <c r="O8" i="4"/>
  <c r="M76" i="4"/>
  <c r="O38" i="4"/>
  <c r="N11" i="4"/>
  <c r="O10" i="4"/>
  <c r="M17" i="4"/>
  <c r="M48" i="4"/>
  <c r="N63" i="4"/>
  <c r="O56" i="4"/>
  <c r="O29" i="4"/>
  <c r="O16" i="4"/>
  <c r="L23" i="4"/>
  <c r="M27" i="4"/>
  <c r="L70" i="4"/>
  <c r="O69" i="4"/>
  <c r="M46" i="4"/>
  <c r="L50" i="4"/>
  <c r="M67" i="4"/>
  <c r="N44" i="4"/>
  <c r="O62" i="4"/>
  <c r="N33" i="4"/>
  <c r="L68" i="4"/>
  <c r="O65" i="4"/>
  <c r="M72" i="4"/>
  <c r="N78" i="4"/>
  <c r="N61" i="4"/>
  <c r="O75" i="4"/>
  <c r="O53" i="4"/>
  <c r="N77" i="4"/>
  <c r="O74" i="4"/>
  <c r="M82" i="4"/>
  <c r="N55" i="4"/>
  <c r="M19" i="4"/>
  <c r="O19" i="4"/>
  <c r="O30" i="4"/>
  <c r="O7" i="4"/>
  <c r="N15" i="4"/>
  <c r="M25" i="4"/>
  <c r="O20" i="4"/>
  <c r="M24" i="4"/>
  <c r="O59" i="4"/>
  <c r="O31" i="4"/>
  <c r="M6" i="4"/>
  <c r="O32" i="4"/>
  <c r="N34" i="4"/>
  <c r="L45" i="4"/>
  <c r="N49" i="4"/>
  <c r="O26" i="4"/>
  <c r="N58" i="4"/>
  <c r="O54" i="4"/>
  <c r="M41" i="4"/>
  <c r="O57" i="4"/>
  <c r="N80" i="4"/>
  <c r="L52" i="4"/>
  <c r="M40" i="4"/>
  <c r="L66" i="4"/>
  <c r="N79" i="4"/>
  <c r="O81" i="4"/>
  <c r="L64" i="4"/>
  <c r="O9" i="4"/>
  <c r="N12" i="4"/>
  <c r="O4" i="4"/>
  <c r="N37" i="4"/>
  <c r="O76" i="4"/>
  <c r="M38" i="4"/>
  <c r="O11" i="4"/>
  <c r="N13" i="4"/>
  <c r="N17" i="4"/>
  <c r="O63" i="4"/>
  <c r="O5" i="4"/>
  <c r="N28" i="4"/>
  <c r="M29" i="4"/>
  <c r="N16" i="4"/>
  <c r="M42" i="4"/>
  <c r="O23" i="4"/>
  <c r="M70" i="4"/>
  <c r="L18" i="4"/>
  <c r="M69" i="4"/>
  <c r="N47" i="4"/>
  <c r="O46" i="4"/>
  <c r="N50" i="4"/>
  <c r="N67" i="4"/>
  <c r="O44" i="4"/>
  <c r="M33" i="4"/>
  <c r="N68" i="4"/>
  <c r="M65" i="4"/>
  <c r="N60" i="4"/>
  <c r="O78" i="4"/>
  <c r="O61" i="4"/>
  <c r="L75" i="4"/>
  <c r="M53" i="4"/>
  <c r="M71" i="4"/>
  <c r="O77" i="4"/>
  <c r="L74" i="4"/>
  <c r="M36" i="4"/>
  <c r="O36" i="4"/>
  <c r="O55" i="4"/>
  <c r="N19" i="4"/>
  <c r="O15" i="4"/>
  <c r="N25" i="4"/>
  <c r="O24" i="4"/>
  <c r="M59" i="4"/>
  <c r="O51" i="4"/>
  <c r="N22" i="4"/>
  <c r="L31" i="4"/>
  <c r="N6" i="4"/>
  <c r="M32" i="4"/>
  <c r="O34" i="4"/>
  <c r="N45" i="4"/>
  <c r="M21" i="4"/>
  <c r="L7" i="4"/>
  <c r="N31" i="4"/>
  <c r="O58" i="4"/>
  <c r="O41" i="4"/>
  <c r="L35" i="4"/>
  <c r="O52" i="4"/>
  <c r="M66" i="4"/>
  <c r="O64" i="4"/>
  <c r="L14" i="4"/>
  <c r="L37" i="4"/>
  <c r="L76" i="4"/>
  <c r="M11" i="4"/>
  <c r="M10" i="4"/>
  <c r="L48" i="4"/>
  <c r="M28" i="4"/>
  <c r="N29" i="4"/>
  <c r="N42" i="4"/>
  <c r="O27" i="4"/>
  <c r="M18" i="4"/>
  <c r="M47" i="4"/>
  <c r="M62" i="4"/>
  <c r="M68" i="4"/>
  <c r="O60" i="4"/>
  <c r="L53" i="4"/>
  <c r="M77" i="4"/>
  <c r="M74" i="4"/>
  <c r="L82" i="4"/>
  <c r="L55" i="4"/>
  <c r="M15" i="4"/>
  <c r="N59" i="4"/>
  <c r="O6" i="4"/>
  <c r="O49" i="4"/>
  <c r="N41" i="4"/>
  <c r="M57" i="4"/>
  <c r="O40" i="4"/>
  <c r="N43" i="4"/>
  <c r="N81" i="4"/>
  <c r="M9" i="4"/>
  <c r="M14" i="4"/>
  <c r="N8" i="4"/>
  <c r="N38" i="4"/>
  <c r="O13" i="4"/>
  <c r="O17" i="4"/>
  <c r="M63" i="4"/>
  <c r="L28" i="4"/>
  <c r="M16" i="4"/>
  <c r="M23" i="4"/>
  <c r="O70" i="4"/>
  <c r="L69" i="4"/>
  <c r="O67" i="4"/>
  <c r="L62" i="4"/>
  <c r="O68" i="4"/>
  <c r="L72" i="4"/>
  <c r="L78" i="4"/>
  <c r="N75" i="4"/>
  <c r="O71" i="4"/>
  <c r="N36" i="4"/>
  <c r="N82" i="4"/>
  <c r="L19" i="4"/>
  <c r="O25" i="4"/>
  <c r="M51" i="4"/>
  <c r="N32" i="4"/>
  <c r="N21" i="4"/>
  <c r="M54" i="4"/>
  <c r="N73" i="4"/>
  <c r="N57" i="4"/>
  <c r="L39" i="4"/>
  <c r="L40" i="4"/>
  <c r="O43" i="4"/>
  <c r="L81" i="4"/>
  <c r="M12" i="4"/>
  <c r="M4" i="4"/>
  <c r="L13" i="4"/>
  <c r="M5" i="4"/>
  <c r="M56" i="4"/>
  <c r="N23" i="4"/>
  <c r="N69" i="4"/>
  <c r="N46" i="4"/>
  <c r="L67" i="4"/>
  <c r="L33" i="4"/>
  <c r="N65" i="4"/>
  <c r="N72" i="4"/>
  <c r="L61" i="4"/>
  <c r="M75" i="4"/>
  <c r="L71" i="4"/>
  <c r="L77" i="4"/>
  <c r="L36" i="4"/>
  <c r="M55" i="4"/>
  <c r="N20" i="4"/>
  <c r="O22" i="4"/>
  <c r="O35" i="4"/>
  <c r="O80" i="4"/>
  <c r="N52" i="4"/>
  <c r="O66" i="4"/>
  <c r="O79" i="4"/>
  <c r="L12" i="4"/>
  <c r="O37" i="4"/>
  <c r="L11" i="4"/>
  <c r="L10" i="4"/>
  <c r="N48" i="4"/>
  <c r="N5" i="4"/>
  <c r="L56" i="4"/>
  <c r="L42" i="4"/>
  <c r="N27" i="4"/>
  <c r="N18" i="4"/>
  <c r="O47" i="4"/>
  <c r="M50" i="4"/>
  <c r="M44" i="4"/>
  <c r="M60" i="4"/>
  <c r="M78" i="4"/>
  <c r="M61" i="4"/>
  <c r="N53" i="4"/>
  <c r="N71" i="4"/>
  <c r="N74" i="4"/>
  <c r="O82" i="4"/>
  <c r="T15" i="13"/>
  <c r="T9" i="13"/>
  <c r="Q9" i="13"/>
  <c r="Q15" i="13"/>
  <c r="L83" i="4" l="1"/>
  <c r="M83" i="4"/>
  <c r="O83" i="4"/>
  <c r="N83" i="4"/>
  <c r="W168" i="8"/>
  <c r="W166" i="8"/>
  <c r="W165" i="8"/>
  <c r="W160" i="8"/>
  <c r="W158" i="8"/>
  <c r="W156" i="8"/>
  <c r="W155" i="8"/>
  <c r="W154" i="8"/>
  <c r="W152" i="8"/>
  <c r="W151" i="8"/>
  <c r="W150" i="8"/>
  <c r="W149" i="8"/>
  <c r="W148" i="8"/>
  <c r="W147" i="8"/>
  <c r="W139" i="8"/>
  <c r="W136" i="8"/>
  <c r="W135" i="8"/>
  <c r="W132" i="8"/>
  <c r="W129" i="8"/>
  <c r="W128" i="8"/>
  <c r="W127" i="8"/>
  <c r="W126" i="8"/>
  <c r="W125" i="8"/>
  <c r="W124" i="8"/>
  <c r="W123" i="8"/>
  <c r="W122" i="8"/>
  <c r="W119" i="8"/>
  <c r="W118" i="8"/>
  <c r="W117" i="8"/>
  <c r="W116" i="8"/>
  <c r="W115" i="8"/>
  <c r="W114" i="8"/>
  <c r="W112" i="8"/>
  <c r="W111" i="8"/>
  <c r="W110" i="8"/>
  <c r="W109" i="8"/>
  <c r="W106" i="8"/>
  <c r="W104" i="8"/>
  <c r="W102" i="8"/>
  <c r="W101" i="8"/>
  <c r="W100" i="8"/>
  <c r="W96" i="8"/>
  <c r="W94" i="8"/>
  <c r="W91" i="8"/>
  <c r="W90" i="8"/>
  <c r="W89" i="8"/>
  <c r="W88" i="8"/>
  <c r="W87" i="8"/>
  <c r="W86" i="8"/>
  <c r="W82" i="8"/>
  <c r="W80" i="8"/>
  <c r="W78" i="8"/>
  <c r="W75" i="8"/>
  <c r="W74" i="8"/>
  <c r="W72" i="8"/>
  <c r="W69" i="8"/>
  <c r="W67" i="8"/>
  <c r="W66" i="8"/>
  <c r="W63" i="8"/>
  <c r="W61" i="8"/>
  <c r="W60" i="8"/>
  <c r="W58" i="8"/>
  <c r="W55" i="8"/>
  <c r="W53" i="8"/>
  <c r="W52" i="8"/>
  <c r="W50" i="8"/>
  <c r="W49" i="8"/>
  <c r="W48" i="8"/>
  <c r="W44" i="8"/>
  <c r="W43" i="8"/>
  <c r="W41" i="8"/>
  <c r="W40" i="8"/>
  <c r="W39" i="8"/>
  <c r="W38" i="8"/>
  <c r="W36" i="8"/>
  <c r="W35" i="8"/>
  <c r="W34" i="8"/>
  <c r="W33" i="8"/>
  <c r="W32" i="8"/>
  <c r="W30" i="8"/>
  <c r="W29" i="8"/>
  <c r="W28" i="8"/>
  <c r="W27" i="8"/>
  <c r="W25" i="8"/>
  <c r="W24" i="8"/>
  <c r="W23" i="8"/>
  <c r="W22" i="8"/>
  <c r="W19" i="8"/>
  <c r="W18" i="8"/>
  <c r="W17" i="8"/>
  <c r="W14" i="8"/>
  <c r="W13" i="8"/>
  <c r="W12" i="8"/>
  <c r="W11" i="8"/>
  <c r="W10" i="8"/>
  <c r="W68" i="8" l="1"/>
  <c r="W113" i="8"/>
  <c r="W59" i="8"/>
  <c r="W131" i="8"/>
  <c r="W70" i="8"/>
  <c r="W51" i="8"/>
  <c r="W16" i="8"/>
  <c r="W85" i="8"/>
  <c r="W57" i="8"/>
  <c r="W130" i="8"/>
  <c r="W121" i="8"/>
  <c r="W120" i="8"/>
  <c r="W99" i="8"/>
  <c r="W9" i="8"/>
  <c r="W161" i="8"/>
  <c r="W162" i="8"/>
  <c r="W169" i="8"/>
  <c r="W20" i="8"/>
  <c r="W21" i="8"/>
  <c r="W167" i="8"/>
  <c r="W54" i="8"/>
  <c r="W26" i="8"/>
  <c r="W6" i="8"/>
  <c r="W98" i="8"/>
  <c r="W15" i="8"/>
  <c r="W8" i="8"/>
  <c r="W31" i="8"/>
  <c r="W37" i="8"/>
  <c r="W133" i="8"/>
  <c r="W134" i="8"/>
  <c r="W137" i="8"/>
  <c r="W107" i="8"/>
  <c r="W7" i="8"/>
  <c r="W138" i="8"/>
  <c r="W141" i="8"/>
  <c r="W140" i="8"/>
  <c r="W108" i="8"/>
  <c r="I172" i="8" l="1"/>
  <c r="G20" i="9" l="1"/>
  <c r="K20" i="9"/>
  <c r="N20" i="9"/>
  <c r="Q20" i="9"/>
  <c r="G52" i="9"/>
  <c r="K52" i="9"/>
  <c r="N52" i="9"/>
  <c r="Q52" i="9"/>
  <c r="F52" i="9"/>
  <c r="J52" i="9"/>
  <c r="F20" i="9"/>
  <c r="J20" i="9"/>
  <c r="AB82" i="8"/>
  <c r="K51" i="9" l="1"/>
  <c r="F51" i="9"/>
  <c r="Q51" i="9"/>
  <c r="N51" i="9"/>
  <c r="AC82" i="8"/>
  <c r="J51" i="9"/>
  <c r="G51" i="9"/>
  <c r="I84" i="8"/>
  <c r="V174" i="4"/>
  <c r="V173" i="4"/>
  <c r="P79" i="4"/>
  <c r="P55" i="4"/>
  <c r="AD81" i="8" l="1"/>
  <c r="AE81" i="8"/>
  <c r="AA81" i="8"/>
  <c r="AD82" i="8"/>
  <c r="AE82" i="8"/>
  <c r="AA82" i="8"/>
  <c r="J84" i="8" l="1"/>
  <c r="M84" i="8"/>
  <c r="P76" i="4"/>
  <c r="AH58" i="8" l="1"/>
  <c r="AG58" i="8"/>
  <c r="AF58" i="8"/>
  <c r="AF60" i="8"/>
  <c r="AG65" i="8"/>
  <c r="AF78" i="8"/>
  <c r="AG61" i="8"/>
  <c r="AG63" i="8"/>
  <c r="AH68" i="8"/>
  <c r="AG70" i="8"/>
  <c r="AG72" i="8"/>
  <c r="AH77" i="8"/>
  <c r="AH80" i="8"/>
  <c r="AF82" i="8"/>
  <c r="AF62" i="8"/>
  <c r="AH67" i="8"/>
  <c r="AG69" i="8"/>
  <c r="AG71" i="8"/>
  <c r="AH74" i="8"/>
  <c r="AH76" i="8"/>
  <c r="AG79" i="8"/>
  <c r="AG59" i="8"/>
  <c r="AG7" i="8"/>
  <c r="AH8" i="8"/>
  <c r="AF9" i="8"/>
  <c r="AH11" i="8"/>
  <c r="AH12" i="8"/>
  <c r="AF13" i="8"/>
  <c r="AH15" i="8"/>
  <c r="AH16" i="8"/>
  <c r="AF17" i="8"/>
  <c r="AH19" i="8"/>
  <c r="AF20" i="8"/>
  <c r="AF21" i="8"/>
  <c r="AH23" i="8"/>
  <c r="AF24" i="8"/>
  <c r="AF25" i="8"/>
  <c r="AH27" i="8"/>
  <c r="AH28" i="8"/>
  <c r="AF29" i="8"/>
  <c r="AH31" i="8"/>
  <c r="AH32" i="8"/>
  <c r="AF33" i="8"/>
  <c r="AH35" i="8"/>
  <c r="AF36" i="8"/>
  <c r="AF37" i="8"/>
  <c r="AH39" i="8"/>
  <c r="AF40" i="8"/>
  <c r="AF41" i="8"/>
  <c r="AH43" i="8"/>
  <c r="AH44" i="8"/>
  <c r="AF45" i="8"/>
  <c r="AH47" i="8"/>
  <c r="AH48" i="8"/>
  <c r="AF49" i="8"/>
  <c r="AH51" i="8"/>
  <c r="AF52" i="8"/>
  <c r="AF53" i="8"/>
  <c r="AH55" i="8"/>
  <c r="AF56" i="8"/>
  <c r="AF57" i="8"/>
  <c r="AH60" i="8"/>
  <c r="AF65" i="8"/>
  <c r="AH83" i="8"/>
  <c r="AF61" i="8"/>
  <c r="AH66" i="8"/>
  <c r="AF68" i="8"/>
  <c r="AF70" i="8"/>
  <c r="AH75" i="8"/>
  <c r="AG77" i="8"/>
  <c r="AG80" i="8"/>
  <c r="AF64" i="8"/>
  <c r="AF67" i="8"/>
  <c r="AF69" i="8"/>
  <c r="AH73" i="8"/>
  <c r="AG74" i="8"/>
  <c r="AG76" i="8"/>
  <c r="AH81" i="8"/>
  <c r="AG60" i="8"/>
  <c r="AH78" i="8"/>
  <c r="AF83" i="8"/>
  <c r="AH63" i="8"/>
  <c r="AG66" i="8"/>
  <c r="AG68" i="8"/>
  <c r="AH72" i="8"/>
  <c r="AF75" i="8"/>
  <c r="AF77" i="8"/>
  <c r="AH82" i="8"/>
  <c r="AH62" i="8"/>
  <c r="AG64" i="8"/>
  <c r="AG67" i="8"/>
  <c r="AH71" i="8"/>
  <c r="AG73" i="8"/>
  <c r="AF74" i="8"/>
  <c r="AH79" i="8"/>
  <c r="AG81" i="8"/>
  <c r="AH59" i="8"/>
  <c r="AG6" i="8"/>
  <c r="AF7" i="8"/>
  <c r="AH9" i="8"/>
  <c r="AG10" i="8"/>
  <c r="AG11" i="8"/>
  <c r="AH13" i="8"/>
  <c r="AG14" i="8"/>
  <c r="AG15" i="8"/>
  <c r="AH17" i="8"/>
  <c r="AG18" i="8"/>
  <c r="AG19" i="8"/>
  <c r="AH21" i="8"/>
  <c r="AG22" i="8"/>
  <c r="AG23" i="8"/>
  <c r="AH25" i="8"/>
  <c r="AG26" i="8"/>
  <c r="AG27" i="8"/>
  <c r="AH29" i="8"/>
  <c r="AG30" i="8"/>
  <c r="AG31" i="8"/>
  <c r="AH33" i="8"/>
  <c r="AG34" i="8"/>
  <c r="AG35" i="8"/>
  <c r="AH37" i="8"/>
  <c r="AG38" i="8"/>
  <c r="AG39" i="8"/>
  <c r="AH41" i="8"/>
  <c r="AG42" i="8"/>
  <c r="AG43" i="8"/>
  <c r="AH45" i="8"/>
  <c r="AG46" i="8"/>
  <c r="AG47" i="8"/>
  <c r="AH49" i="8"/>
  <c r="AG50" i="8"/>
  <c r="AG51" i="8"/>
  <c r="AH53" i="8"/>
  <c r="AG54" i="8"/>
  <c r="AG55" i="8"/>
  <c r="AH57" i="8"/>
  <c r="AH65" i="8"/>
  <c r="AG78" i="8"/>
  <c r="AG83" i="8"/>
  <c r="AH61" i="8"/>
  <c r="AF63" i="8"/>
  <c r="AF66" i="8"/>
  <c r="AH70" i="8"/>
  <c r="AF72" i="8"/>
  <c r="AG75" i="8"/>
  <c r="AF80" i="8"/>
  <c r="AG82" i="8"/>
  <c r="AG62" i="8"/>
  <c r="AH64" i="8"/>
  <c r="AH69" i="8"/>
  <c r="AF71" i="8"/>
  <c r="AF73" i="8"/>
  <c r="AF76" i="8"/>
  <c r="AF79" i="8"/>
  <c r="AF81" i="8"/>
  <c r="AF59" i="8"/>
  <c r="AF6" i="8"/>
  <c r="AG8" i="8"/>
  <c r="AG9" i="8"/>
  <c r="AH7" i="8"/>
  <c r="AG16" i="8"/>
  <c r="AH22" i="8"/>
  <c r="AH30" i="8"/>
  <c r="AH38" i="8"/>
  <c r="AF43" i="8"/>
  <c r="AG48" i="8"/>
  <c r="AG56" i="8"/>
  <c r="AG12" i="8"/>
  <c r="AH26" i="8"/>
  <c r="AH34" i="8"/>
  <c r="AF39" i="8"/>
  <c r="AG44" i="8"/>
  <c r="AH50" i="8"/>
  <c r="AF8" i="8"/>
  <c r="AF12" i="8"/>
  <c r="AF14" i="8"/>
  <c r="AG17" i="8"/>
  <c r="AH20" i="8"/>
  <c r="AF22" i="8"/>
  <c r="AG25" i="8"/>
  <c r="AF28" i="8"/>
  <c r="AF30" i="8"/>
  <c r="AG33" i="8"/>
  <c r="AH36" i="8"/>
  <c r="AF38" i="8"/>
  <c r="AG41" i="8"/>
  <c r="AF44" i="8"/>
  <c r="AF46" i="8"/>
  <c r="AG49" i="8"/>
  <c r="AH52" i="8"/>
  <c r="AF54" i="8"/>
  <c r="AG57" i="8"/>
  <c r="AH10" i="8"/>
  <c r="AF15" i="8"/>
  <c r="AH18" i="8"/>
  <c r="AG20" i="8"/>
  <c r="AF23" i="8"/>
  <c r="AG28" i="8"/>
  <c r="AG36" i="8"/>
  <c r="AH42" i="8"/>
  <c r="AF47" i="8"/>
  <c r="AG52" i="8"/>
  <c r="AH6" i="8"/>
  <c r="AF10" i="8"/>
  <c r="AG13" i="8"/>
  <c r="AF16" i="8"/>
  <c r="AF18" i="8"/>
  <c r="AG21" i="8"/>
  <c r="AH24" i="8"/>
  <c r="AF26" i="8"/>
  <c r="AG29" i="8"/>
  <c r="AF32" i="8"/>
  <c r="AF34" i="8"/>
  <c r="AG37" i="8"/>
  <c r="AH40" i="8"/>
  <c r="AF42" i="8"/>
  <c r="AG45" i="8"/>
  <c r="AF48" i="8"/>
  <c r="AF50" i="8"/>
  <c r="AG53" i="8"/>
  <c r="AH56" i="8"/>
  <c r="AF11" i="8"/>
  <c r="AH14" i="8"/>
  <c r="AF19" i="8"/>
  <c r="AG24" i="8"/>
  <c r="AF27" i="8"/>
  <c r="AG32" i="8"/>
  <c r="AF35" i="8"/>
  <c r="AG40" i="8"/>
  <c r="AH46" i="8"/>
  <c r="AF51" i="8"/>
  <c r="AH54" i="8"/>
  <c r="AF31" i="8"/>
  <c r="AF55" i="8"/>
  <c r="X58" i="8"/>
  <c r="X11" i="8"/>
  <c r="X7" i="8"/>
  <c r="X73" i="8"/>
  <c r="X75" i="8"/>
  <c r="X17" i="8"/>
  <c r="X44" i="8"/>
  <c r="X60" i="8"/>
  <c r="X71" i="8"/>
  <c r="X79" i="8"/>
  <c r="X9" i="8"/>
  <c r="X83" i="8"/>
  <c r="X20" i="8"/>
  <c r="X24" i="8"/>
  <c r="X28" i="8"/>
  <c r="X32" i="8"/>
  <c r="X36" i="8"/>
  <c r="X40" i="8"/>
  <c r="X47" i="8"/>
  <c r="X51" i="8"/>
  <c r="X55" i="8"/>
  <c r="X68" i="8"/>
  <c r="X10" i="8"/>
  <c r="X14" i="8"/>
  <c r="X18" i="8"/>
  <c r="X62" i="8"/>
  <c r="X82" i="8"/>
  <c r="X42" i="8"/>
  <c r="X57" i="8"/>
  <c r="X46" i="8"/>
  <c r="X22" i="8"/>
  <c r="X26" i="8"/>
  <c r="X30" i="8"/>
  <c r="X34" i="8"/>
  <c r="X38" i="8"/>
  <c r="X49" i="8"/>
  <c r="X53" i="8"/>
  <c r="X66" i="8"/>
  <c r="X70" i="8"/>
  <c r="X78" i="8"/>
  <c r="X13" i="8"/>
  <c r="X8" i="8"/>
  <c r="X12" i="8"/>
  <c r="X15" i="8"/>
  <c r="X64" i="8"/>
  <c r="X63" i="8"/>
  <c r="X45" i="8"/>
  <c r="X43" i="8"/>
  <c r="X56" i="8"/>
  <c r="X59" i="8"/>
  <c r="X61" i="8"/>
  <c r="X72" i="8"/>
  <c r="X80" i="8"/>
  <c r="X16" i="8"/>
  <c r="X76" i="8"/>
  <c r="X19" i="8"/>
  <c r="X21" i="8"/>
  <c r="X23" i="8"/>
  <c r="X25" i="8"/>
  <c r="X27" i="8"/>
  <c r="X29" i="8"/>
  <c r="X31" i="8"/>
  <c r="X33" i="8"/>
  <c r="X35" i="8"/>
  <c r="X39" i="8"/>
  <c r="X48" i="8"/>
  <c r="X52" i="8"/>
  <c r="X67" i="8"/>
  <c r="X77" i="8"/>
  <c r="X74" i="8"/>
  <c r="X81" i="8"/>
  <c r="X6" i="8"/>
  <c r="X37" i="8"/>
  <c r="X41" i="8"/>
  <c r="X50" i="8"/>
  <c r="X54" i="8"/>
  <c r="X65" i="8"/>
  <c r="X69" i="8"/>
  <c r="M108" i="4"/>
  <c r="L108" i="4"/>
  <c r="K108" i="4"/>
  <c r="O108" i="4"/>
  <c r="N108" i="4"/>
  <c r="F54" i="9"/>
  <c r="N54" i="9"/>
  <c r="J54" i="9"/>
  <c r="G54" i="9"/>
  <c r="Q54" i="9"/>
  <c r="K54" i="9"/>
  <c r="N172" i="12" l="1"/>
  <c r="Q20" i="13" l="1"/>
  <c r="T20" i="13"/>
  <c r="AB80" i="8" l="1"/>
  <c r="AA80" i="8"/>
  <c r="AE80" i="8"/>
  <c r="AD80" i="8"/>
  <c r="AC80" i="8"/>
  <c r="U19" i="4" l="1"/>
  <c r="K4" i="4"/>
  <c r="K83" i="4" s="1"/>
  <c r="Q36" i="13" l="1"/>
  <c r="T36" i="13"/>
  <c r="Q10" i="13"/>
  <c r="T10" i="13"/>
  <c r="Q83" i="4" l="1"/>
  <c r="Q104" i="4"/>
  <c r="AE171" i="8" l="1"/>
  <c r="AD171" i="8"/>
  <c r="J142" i="9" l="1"/>
  <c r="U105" i="4"/>
  <c r="N142" i="9"/>
  <c r="K142" i="9"/>
  <c r="F142" i="9"/>
  <c r="AA171" i="8"/>
  <c r="P105" i="4"/>
  <c r="Q142" i="9"/>
  <c r="G142" i="9"/>
  <c r="U69" i="4" l="1"/>
  <c r="U27" i="4"/>
  <c r="U70" i="4"/>
  <c r="U76" i="4"/>
  <c r="U57" i="4"/>
  <c r="U47" i="4"/>
  <c r="U12" i="4"/>
  <c r="U30" i="4"/>
  <c r="U36" i="4"/>
  <c r="U50" i="4"/>
  <c r="U22" i="4"/>
  <c r="U31" i="4"/>
  <c r="U13" i="4"/>
  <c r="U7" i="4"/>
  <c r="U16" i="4"/>
  <c r="U46" i="4"/>
  <c r="U6" i="4"/>
  <c r="U18" i="4"/>
  <c r="U74" i="4"/>
  <c r="U17" i="4"/>
  <c r="U20" i="4"/>
  <c r="U24" i="4"/>
  <c r="U21" i="4"/>
  <c r="U81" i="4"/>
  <c r="U23" i="4"/>
  <c r="U63" i="4"/>
  <c r="U77" i="4"/>
  <c r="U73" i="4"/>
  <c r="U39" i="4"/>
  <c r="U41" i="4"/>
  <c r="U25" i="4"/>
  <c r="U45" i="4"/>
  <c r="U68" i="4"/>
  <c r="U54" i="4"/>
  <c r="U43" i="4"/>
  <c r="U53" i="4"/>
  <c r="U26" i="4"/>
  <c r="U108" i="4"/>
  <c r="U90" i="4"/>
  <c r="U89" i="4"/>
  <c r="U86" i="4"/>
  <c r="U101" i="4"/>
  <c r="U92" i="4"/>
  <c r="U100" i="4"/>
  <c r="U94" i="4"/>
  <c r="U102" i="4"/>
  <c r="U84" i="4"/>
  <c r="U129" i="4"/>
  <c r="U113" i="4"/>
  <c r="U157" i="4"/>
  <c r="U171" i="4"/>
  <c r="U173" i="4"/>
  <c r="U104" i="4"/>
  <c r="U172" i="4"/>
  <c r="U83" i="4"/>
  <c r="U174" i="4"/>
  <c r="U38" i="4"/>
  <c r="U82" i="4"/>
  <c r="U40" i="4"/>
  <c r="U5" i="4"/>
  <c r="U42" i="4"/>
  <c r="U4" i="4"/>
  <c r="U75" i="4"/>
  <c r="U66" i="4"/>
  <c r="U58" i="4"/>
  <c r="U32" i="4"/>
  <c r="U8" i="4"/>
  <c r="U48" i="4"/>
  <c r="U28" i="4"/>
  <c r="U29" i="4"/>
  <c r="U60" i="4"/>
  <c r="U59" i="4"/>
  <c r="U80" i="4"/>
  <c r="U34" i="4"/>
  <c r="U15" i="4"/>
  <c r="U11" i="4"/>
  <c r="U67" i="4"/>
  <c r="U44" i="4"/>
  <c r="U71" i="4"/>
  <c r="U49" i="4"/>
  <c r="U51" i="4"/>
  <c r="U10" i="4"/>
  <c r="U65" i="4"/>
  <c r="U61" i="4"/>
  <c r="U14" i="4"/>
  <c r="U62" i="4"/>
  <c r="U52" i="4"/>
  <c r="U33" i="4"/>
  <c r="U72" i="4"/>
  <c r="U37" i="4"/>
  <c r="U35" i="4"/>
  <c r="U78" i="4"/>
  <c r="U87" i="4"/>
  <c r="U95" i="4"/>
  <c r="U99" i="4"/>
  <c r="U97" i="4"/>
  <c r="U91" i="4"/>
  <c r="U96" i="4"/>
  <c r="U85" i="4"/>
  <c r="U98" i="4"/>
  <c r="U88" i="4"/>
  <c r="U93" i="4"/>
  <c r="U103" i="4"/>
  <c r="U118" i="4"/>
  <c r="U136" i="4"/>
  <c r="U141" i="4"/>
  <c r="U121" i="4"/>
  <c r="U127" i="4"/>
  <c r="U125" i="4"/>
  <c r="U160" i="4"/>
  <c r="U152" i="4"/>
  <c r="U124" i="4"/>
  <c r="U123" i="4"/>
  <c r="U159" i="4"/>
  <c r="U164" i="4"/>
  <c r="U139" i="4"/>
  <c r="U116" i="4"/>
  <c r="U145" i="4"/>
  <c r="U156" i="4"/>
  <c r="U161" i="4"/>
  <c r="U142" i="4"/>
  <c r="U137" i="4"/>
  <c r="U146" i="4"/>
  <c r="U130" i="4"/>
  <c r="U168" i="4"/>
  <c r="U167" i="4"/>
  <c r="U9" i="4"/>
  <c r="U120" i="4"/>
  <c r="U154" i="4"/>
  <c r="U153" i="4"/>
  <c r="U128" i="4"/>
  <c r="U143" i="4"/>
  <c r="U126" i="4"/>
  <c r="U170" i="4"/>
  <c r="U166" i="4"/>
  <c r="U131" i="4"/>
  <c r="U138" i="4"/>
  <c r="U110" i="4"/>
  <c r="U140" i="4"/>
  <c r="U169" i="4"/>
  <c r="U117" i="4"/>
  <c r="U148" i="4"/>
  <c r="U144" i="4"/>
  <c r="U162" i="4"/>
  <c r="U112" i="4"/>
  <c r="U111" i="4"/>
  <c r="U158" i="4"/>
  <c r="U119" i="4"/>
  <c r="U107" i="4"/>
  <c r="U115" i="4"/>
  <c r="U106" i="4"/>
  <c r="U151" i="4"/>
  <c r="U114" i="4"/>
  <c r="U147" i="4"/>
  <c r="U134" i="4"/>
  <c r="U165" i="4"/>
  <c r="U135" i="4"/>
  <c r="U132" i="4"/>
  <c r="U155" i="4"/>
  <c r="U122" i="4"/>
  <c r="U149" i="4"/>
  <c r="U150" i="4"/>
  <c r="U109" i="4"/>
  <c r="U163" i="4"/>
  <c r="U133" i="4"/>
  <c r="K105" i="4" l="1"/>
  <c r="M105" i="4"/>
  <c r="O105" i="4"/>
  <c r="L105" i="4"/>
  <c r="N105" i="4"/>
  <c r="H20" i="14" l="1"/>
  <c r="G20" i="14"/>
  <c r="H173" i="9" l="1"/>
  <c r="M173" i="9"/>
  <c r="P173" i="9"/>
  <c r="F5" i="9"/>
  <c r="F22" i="9"/>
  <c r="F9" i="9"/>
  <c r="F66" i="9"/>
  <c r="F10" i="9"/>
  <c r="F7" i="9"/>
  <c r="F14" i="9"/>
  <c r="F16" i="9"/>
  <c r="F27" i="9"/>
  <c r="F68" i="9"/>
  <c r="F12" i="9"/>
  <c r="F32" i="9"/>
  <c r="F45" i="9"/>
  <c r="F67" i="9"/>
  <c r="F69" i="9"/>
  <c r="F37" i="9"/>
  <c r="F44" i="9"/>
  <c r="F21" i="9"/>
  <c r="F40" i="9"/>
  <c r="F35" i="9"/>
  <c r="F77" i="9"/>
  <c r="F76" i="9"/>
  <c r="F11" i="9"/>
  <c r="F74" i="9"/>
  <c r="F58" i="9"/>
  <c r="F55" i="9"/>
  <c r="F34" i="9"/>
  <c r="F60" i="9"/>
  <c r="F79" i="9"/>
  <c r="F28" i="9"/>
  <c r="F46" i="9"/>
  <c r="F33" i="9"/>
  <c r="F75" i="9"/>
  <c r="F81" i="9"/>
  <c r="F59" i="9"/>
  <c r="F93" i="9"/>
  <c r="F97" i="9"/>
  <c r="F90" i="9"/>
  <c r="F100" i="9"/>
  <c r="F91" i="9"/>
  <c r="F96" i="9"/>
  <c r="F103" i="9"/>
  <c r="F94" i="9"/>
  <c r="F101" i="9"/>
  <c r="F111" i="9"/>
  <c r="F107" i="9"/>
  <c r="F158" i="9"/>
  <c r="F110" i="9"/>
  <c r="F15" i="9"/>
  <c r="F163" i="9"/>
  <c r="F130" i="9"/>
  <c r="F106" i="9"/>
  <c r="F132" i="9"/>
  <c r="F144" i="9"/>
  <c r="F126" i="9"/>
  <c r="F117" i="9"/>
  <c r="F147" i="9"/>
  <c r="F139" i="9"/>
  <c r="F124" i="9"/>
  <c r="F138" i="9"/>
  <c r="F140" i="9"/>
  <c r="F118" i="9"/>
  <c r="F143" i="9"/>
  <c r="F168" i="9"/>
  <c r="F156" i="9"/>
  <c r="F157" i="9"/>
  <c r="F145" i="9"/>
  <c r="F160" i="9"/>
  <c r="F169" i="9"/>
  <c r="F167" i="9"/>
  <c r="F141" i="9"/>
  <c r="F146" i="9"/>
  <c r="F121" i="9"/>
  <c r="F165" i="9"/>
  <c r="F153" i="9"/>
  <c r="F171" i="9"/>
  <c r="I173" i="9"/>
  <c r="L173" i="9"/>
  <c r="F85" i="9"/>
  <c r="F108" i="9"/>
  <c r="F8" i="9"/>
  <c r="F18" i="9"/>
  <c r="F25" i="9"/>
  <c r="F57" i="9"/>
  <c r="F23" i="9"/>
  <c r="F29" i="9"/>
  <c r="F72" i="9"/>
  <c r="F31" i="9"/>
  <c r="F65" i="9"/>
  <c r="F24" i="9"/>
  <c r="F13" i="9"/>
  <c r="F6" i="9"/>
  <c r="F64" i="9"/>
  <c r="F36" i="9"/>
  <c r="F49" i="9"/>
  <c r="F43" i="9"/>
  <c r="F17" i="9"/>
  <c r="F30" i="9"/>
  <c r="F71" i="9"/>
  <c r="F50" i="9"/>
  <c r="F70" i="9"/>
  <c r="F47" i="9"/>
  <c r="F73" i="9"/>
  <c r="F42" i="9"/>
  <c r="F38" i="9"/>
  <c r="F26" i="9"/>
  <c r="F19" i="9"/>
  <c r="F80" i="9"/>
  <c r="F78" i="9"/>
  <c r="F41" i="9"/>
  <c r="F39" i="9"/>
  <c r="F82" i="9"/>
  <c r="F63" i="9"/>
  <c r="F61" i="9"/>
  <c r="F56" i="9"/>
  <c r="F62" i="9"/>
  <c r="F83" i="9"/>
  <c r="F128" i="9"/>
  <c r="F99" i="9"/>
  <c r="F87" i="9"/>
  <c r="F88" i="9"/>
  <c r="F86" i="9"/>
  <c r="F95" i="9"/>
  <c r="F92" i="9"/>
  <c r="F89" i="9"/>
  <c r="F98" i="9"/>
  <c r="F115" i="9"/>
  <c r="F131" i="9"/>
  <c r="F127" i="9"/>
  <c r="F113" i="9"/>
  <c r="F114" i="9"/>
  <c r="F150" i="9"/>
  <c r="F109" i="9"/>
  <c r="F129" i="9"/>
  <c r="F161" i="9"/>
  <c r="F123" i="9"/>
  <c r="F134" i="9"/>
  <c r="F133" i="9"/>
  <c r="F149" i="9"/>
  <c r="F151" i="9"/>
  <c r="F125" i="9"/>
  <c r="F112" i="9"/>
  <c r="F116" i="9"/>
  <c r="F148" i="9"/>
  <c r="F136" i="9"/>
  <c r="F137" i="9"/>
  <c r="F152" i="9"/>
  <c r="F122" i="9"/>
  <c r="F120" i="9"/>
  <c r="F155" i="9"/>
  <c r="F159" i="9"/>
  <c r="F119" i="9"/>
  <c r="F154" i="9"/>
  <c r="F170" i="9"/>
  <c r="F135" i="9"/>
  <c r="F162" i="9"/>
  <c r="F164" i="9"/>
  <c r="F166" i="9"/>
  <c r="F48" i="9"/>
  <c r="F102" i="9"/>
  <c r="L103" i="4"/>
  <c r="F84" i="9" l="1"/>
  <c r="F172" i="9"/>
  <c r="F105" i="9"/>
  <c r="E173" i="9"/>
  <c r="O173" i="9"/>
  <c r="N84" i="4"/>
  <c r="N103" i="4"/>
  <c r="K84" i="4"/>
  <c r="O84" i="4"/>
  <c r="M103" i="4"/>
  <c r="L84" i="4"/>
  <c r="M84" i="4"/>
  <c r="O103" i="4"/>
  <c r="K103" i="4"/>
  <c r="F173" i="9" l="1"/>
  <c r="N61" i="9"/>
  <c r="J61" i="9"/>
  <c r="G61" i="9"/>
  <c r="Q61" i="9"/>
  <c r="K61" i="9"/>
  <c r="P63" i="4" l="1"/>
  <c r="AE79" i="8"/>
  <c r="AD79" i="8"/>
  <c r="AA79" i="8" l="1"/>
  <c r="R173" i="4"/>
  <c r="S173" i="4" s="1"/>
  <c r="T173" i="4" s="1"/>
  <c r="R174" i="4"/>
  <c r="S174" i="4" s="1"/>
  <c r="T174" i="4" s="1"/>
  <c r="Q43" i="13" l="1"/>
  <c r="T43" i="13"/>
  <c r="AD78" i="8" l="1"/>
  <c r="AA78" i="8"/>
  <c r="AB78" i="8"/>
  <c r="AC37" i="13" l="1"/>
  <c r="AC47" i="13" s="1"/>
  <c r="V47" i="13" s="1"/>
  <c r="R171" i="4"/>
  <c r="S171" i="4" s="1"/>
  <c r="J105" i="8"/>
  <c r="G33" i="9"/>
  <c r="R104" i="4"/>
  <c r="S104" i="4" s="1"/>
  <c r="Q33" i="9"/>
  <c r="J33" i="9"/>
  <c r="P12" i="4"/>
  <c r="N33" i="9"/>
  <c r="K33" i="9"/>
  <c r="AC78" i="8"/>
  <c r="AE78" i="8"/>
  <c r="AG143" i="8" l="1"/>
  <c r="AH143" i="8"/>
  <c r="AF143" i="8"/>
  <c r="AF106" i="8"/>
  <c r="AF107" i="8"/>
  <c r="AG109" i="8"/>
  <c r="AF110" i="8"/>
  <c r="AF111" i="8"/>
  <c r="AG113" i="8"/>
  <c r="AF114" i="8"/>
  <c r="AF115" i="8"/>
  <c r="AG117" i="8"/>
  <c r="AF118" i="8"/>
  <c r="AF119" i="8"/>
  <c r="AG121" i="8"/>
  <c r="AF122" i="8"/>
  <c r="AF123" i="8"/>
  <c r="AG125" i="8"/>
  <c r="AF126" i="8"/>
  <c r="AF127" i="8"/>
  <c r="AG129" i="8"/>
  <c r="AF130" i="8"/>
  <c r="AF131" i="8"/>
  <c r="AG133" i="8"/>
  <c r="AF134" i="8"/>
  <c r="AF135" i="8"/>
  <c r="AG137" i="8"/>
  <c r="AF138" i="8"/>
  <c r="AF139" i="8"/>
  <c r="AG141" i="8"/>
  <c r="AF142" i="8"/>
  <c r="AF144" i="8"/>
  <c r="AH145" i="8"/>
  <c r="AG147" i="8"/>
  <c r="AF148" i="8"/>
  <c r="AH149" i="8"/>
  <c r="AG151" i="8"/>
  <c r="AF152" i="8"/>
  <c r="AH153" i="8"/>
  <c r="AG155" i="8"/>
  <c r="AF156" i="8"/>
  <c r="AH157" i="8"/>
  <c r="AG159" i="8"/>
  <c r="AF160" i="8"/>
  <c r="AH161" i="8"/>
  <c r="AG163" i="8"/>
  <c r="AF164" i="8"/>
  <c r="AH165" i="8"/>
  <c r="AG167" i="8"/>
  <c r="AF168" i="8"/>
  <c r="AH169" i="8"/>
  <c r="AG171" i="8"/>
  <c r="AG106" i="8"/>
  <c r="AH108" i="8"/>
  <c r="AF109" i="8"/>
  <c r="AG110" i="8"/>
  <c r="AH112" i="8"/>
  <c r="AF113" i="8"/>
  <c r="AG114" i="8"/>
  <c r="AH116" i="8"/>
  <c r="AF117" i="8"/>
  <c r="AG118" i="8"/>
  <c r="AH120" i="8"/>
  <c r="AF121" i="8"/>
  <c r="AG122" i="8"/>
  <c r="AH124" i="8"/>
  <c r="AF125" i="8"/>
  <c r="AG126" i="8"/>
  <c r="AH128" i="8"/>
  <c r="AF129" i="8"/>
  <c r="AG130" i="8"/>
  <c r="AH132" i="8"/>
  <c r="AF133" i="8"/>
  <c r="AG134" i="8"/>
  <c r="AH136" i="8"/>
  <c r="AF137" i="8"/>
  <c r="AG138" i="8"/>
  <c r="AH140" i="8"/>
  <c r="AF141" i="8"/>
  <c r="AG142" i="8"/>
  <c r="AG144" i="8"/>
  <c r="AH146" i="8"/>
  <c r="AH147" i="8"/>
  <c r="AG148" i="8"/>
  <c r="AH150" i="8"/>
  <c r="AH151" i="8"/>
  <c r="AG152" i="8"/>
  <c r="AH154" i="8"/>
  <c r="AH155" i="8"/>
  <c r="AG156" i="8"/>
  <c r="AH158" i="8"/>
  <c r="AH159" i="8"/>
  <c r="AG160" i="8"/>
  <c r="AH162" i="8"/>
  <c r="AH163" i="8"/>
  <c r="AG164" i="8"/>
  <c r="AH166" i="8"/>
  <c r="AH167" i="8"/>
  <c r="AG168" i="8"/>
  <c r="AH170" i="8"/>
  <c r="AH171" i="8"/>
  <c r="AG107" i="8"/>
  <c r="AF108" i="8"/>
  <c r="AH109" i="8"/>
  <c r="AG111" i="8"/>
  <c r="AF112" i="8"/>
  <c r="AH113" i="8"/>
  <c r="AG115" i="8"/>
  <c r="AF116" i="8"/>
  <c r="AH117" i="8"/>
  <c r="AG119" i="8"/>
  <c r="AF120" i="8"/>
  <c r="AH121" i="8"/>
  <c r="AG123" i="8"/>
  <c r="AF124" i="8"/>
  <c r="AH125" i="8"/>
  <c r="AG127" i="8"/>
  <c r="AF128" i="8"/>
  <c r="AH129" i="8"/>
  <c r="AG131" i="8"/>
  <c r="AF132" i="8"/>
  <c r="AH133" i="8"/>
  <c r="AG135" i="8"/>
  <c r="AF136" i="8"/>
  <c r="AH137" i="8"/>
  <c r="AG139" i="8"/>
  <c r="AF140" i="8"/>
  <c r="AH141" i="8"/>
  <c r="AG145" i="8"/>
  <c r="AF146" i="8"/>
  <c r="AF147" i="8"/>
  <c r="AG149" i="8"/>
  <c r="AF150" i="8"/>
  <c r="AF151" i="8"/>
  <c r="AG153" i="8"/>
  <c r="AF154" i="8"/>
  <c r="AF155" i="8"/>
  <c r="AG157" i="8"/>
  <c r="AF158" i="8"/>
  <c r="AF159" i="8"/>
  <c r="AG161" i="8"/>
  <c r="AF162" i="8"/>
  <c r="AF163" i="8"/>
  <c r="AG165" i="8"/>
  <c r="AF166" i="8"/>
  <c r="AF167" i="8"/>
  <c r="AG169" i="8"/>
  <c r="AF170" i="8"/>
  <c r="AF171" i="8"/>
  <c r="AH106" i="8"/>
  <c r="AH107" i="8"/>
  <c r="AG108" i="8"/>
  <c r="AH110" i="8"/>
  <c r="AH111" i="8"/>
  <c r="AG112" i="8"/>
  <c r="AH114" i="8"/>
  <c r="AH115" i="8"/>
  <c r="AG116" i="8"/>
  <c r="AH118" i="8"/>
  <c r="AH119" i="8"/>
  <c r="AG120" i="8"/>
  <c r="AH122" i="8"/>
  <c r="AH123" i="8"/>
  <c r="AG124" i="8"/>
  <c r="AH126" i="8"/>
  <c r="AH127" i="8"/>
  <c r="AG128" i="8"/>
  <c r="AH130" i="8"/>
  <c r="AH131" i="8"/>
  <c r="AG132" i="8"/>
  <c r="AH134" i="8"/>
  <c r="AH135" i="8"/>
  <c r="AG136" i="8"/>
  <c r="AH138" i="8"/>
  <c r="AH139" i="8"/>
  <c r="AG140" i="8"/>
  <c r="AH142" i="8"/>
  <c r="AH144" i="8"/>
  <c r="AF145" i="8"/>
  <c r="AG146" i="8"/>
  <c r="AH148" i="8"/>
  <c r="AF149" i="8"/>
  <c r="AG150" i="8"/>
  <c r="AH152" i="8"/>
  <c r="AF153" i="8"/>
  <c r="AG154" i="8"/>
  <c r="AH156" i="8"/>
  <c r="AF157" i="8"/>
  <c r="AG158" i="8"/>
  <c r="AH160" i="8"/>
  <c r="AF161" i="8"/>
  <c r="AG162" i="8"/>
  <c r="AH164" i="8"/>
  <c r="AF165" i="8"/>
  <c r="AG166" i="8"/>
  <c r="AH168" i="8"/>
  <c r="AF169" i="8"/>
  <c r="AG170" i="8"/>
  <c r="AH92" i="8"/>
  <c r="AF92" i="8"/>
  <c r="AG92" i="8"/>
  <c r="AG85" i="8"/>
  <c r="AH88" i="8"/>
  <c r="AH90" i="8"/>
  <c r="AH93" i="8"/>
  <c r="AG94" i="8"/>
  <c r="AH96" i="8"/>
  <c r="AH97" i="8"/>
  <c r="AG98" i="8"/>
  <c r="AH100" i="8"/>
  <c r="AH101" i="8"/>
  <c r="AG102" i="8"/>
  <c r="AH104" i="8"/>
  <c r="AH86" i="8"/>
  <c r="AG89" i="8"/>
  <c r="AH91" i="8"/>
  <c r="AH85" i="8"/>
  <c r="AG87" i="8"/>
  <c r="AF88" i="8"/>
  <c r="AG90" i="8"/>
  <c r="AF93" i="8"/>
  <c r="AF95" i="8"/>
  <c r="AF96" i="8"/>
  <c r="AF97" i="8"/>
  <c r="AF99" i="8"/>
  <c r="AF100" i="8"/>
  <c r="AF101" i="8"/>
  <c r="AF103" i="8"/>
  <c r="AF104" i="8"/>
  <c r="AF86" i="8"/>
  <c r="AH89" i="8"/>
  <c r="AH87" i="8"/>
  <c r="AG88" i="8"/>
  <c r="AF94" i="8"/>
  <c r="AG95" i="8"/>
  <c r="AG96" i="8"/>
  <c r="AF98" i="8"/>
  <c r="AG99" i="8"/>
  <c r="AG100" i="8"/>
  <c r="AF102" i="8"/>
  <c r="AG103" i="8"/>
  <c r="AG104" i="8"/>
  <c r="AG86" i="8"/>
  <c r="AF91" i="8"/>
  <c r="AF87" i="8"/>
  <c r="AF90" i="8"/>
  <c r="AG93" i="8"/>
  <c r="AH94" i="8"/>
  <c r="AH95" i="8"/>
  <c r="AG97" i="8"/>
  <c r="AH98" i="8"/>
  <c r="AH99" i="8"/>
  <c r="AG101" i="8"/>
  <c r="AH102" i="8"/>
  <c r="AH103" i="8"/>
  <c r="AF89" i="8"/>
  <c r="AG91" i="8"/>
  <c r="X143" i="8"/>
  <c r="X158" i="8"/>
  <c r="X153" i="8"/>
  <c r="X170" i="8"/>
  <c r="X109" i="8"/>
  <c r="X113" i="8"/>
  <c r="X117" i="8"/>
  <c r="X121" i="8"/>
  <c r="X125" i="8"/>
  <c r="X129" i="8"/>
  <c r="X133" i="8"/>
  <c r="X137" i="8"/>
  <c r="X141" i="8"/>
  <c r="X149" i="8"/>
  <c r="X166" i="8"/>
  <c r="X157" i="8"/>
  <c r="X155" i="8"/>
  <c r="X144" i="8"/>
  <c r="X171" i="8"/>
  <c r="X107" i="8"/>
  <c r="X111" i="8"/>
  <c r="X115" i="8"/>
  <c r="X119" i="8"/>
  <c r="X123" i="8"/>
  <c r="X127" i="8"/>
  <c r="X131" i="8"/>
  <c r="X135" i="8"/>
  <c r="X139" i="8"/>
  <c r="X147" i="8"/>
  <c r="X151" i="8"/>
  <c r="X164" i="8"/>
  <c r="X168" i="8"/>
  <c r="X163" i="8"/>
  <c r="X161" i="8"/>
  <c r="X142" i="8"/>
  <c r="X154" i="8"/>
  <c r="X110" i="8"/>
  <c r="X114" i="8"/>
  <c r="X118" i="8"/>
  <c r="X122" i="8"/>
  <c r="X126" i="8"/>
  <c r="X130" i="8"/>
  <c r="X134" i="8"/>
  <c r="X138" i="8"/>
  <c r="X146" i="8"/>
  <c r="X150" i="8"/>
  <c r="X165" i="8"/>
  <c r="X169" i="8"/>
  <c r="X162" i="8"/>
  <c r="X145" i="8"/>
  <c r="X159" i="8"/>
  <c r="X156" i="8"/>
  <c r="X160" i="8"/>
  <c r="X108" i="8"/>
  <c r="X112" i="8"/>
  <c r="X116" i="8"/>
  <c r="X120" i="8"/>
  <c r="X124" i="8"/>
  <c r="X128" i="8"/>
  <c r="X132" i="8"/>
  <c r="X136" i="8"/>
  <c r="X140" i="8"/>
  <c r="X148" i="8"/>
  <c r="X152" i="8"/>
  <c r="X167" i="8"/>
  <c r="X92" i="8"/>
  <c r="X95" i="8"/>
  <c r="X87" i="8"/>
  <c r="X91" i="8"/>
  <c r="X103" i="8"/>
  <c r="X100" i="8"/>
  <c r="X89" i="8"/>
  <c r="X94" i="8"/>
  <c r="X98" i="8"/>
  <c r="X102" i="8"/>
  <c r="X88" i="8"/>
  <c r="X96" i="8"/>
  <c r="X104" i="8"/>
  <c r="X99" i="8"/>
  <c r="X86" i="8"/>
  <c r="X90" i="8"/>
  <c r="X93" i="8"/>
  <c r="X97" i="8"/>
  <c r="X101" i="8"/>
  <c r="AF85" i="8"/>
  <c r="R83" i="4"/>
  <c r="S83" i="4" s="1"/>
  <c r="T40" i="13"/>
  <c r="Q40" i="13"/>
  <c r="Q42" i="13"/>
  <c r="T42" i="13"/>
  <c r="AF105" i="8" l="1"/>
  <c r="I105" i="8"/>
  <c r="I173" i="8" l="1"/>
  <c r="M105" i="8"/>
  <c r="Q5" i="13" l="1"/>
  <c r="Q28" i="13"/>
  <c r="Q35" i="13"/>
  <c r="Q38" i="13"/>
  <c r="Q41" i="13"/>
  <c r="Q18" i="13"/>
  <c r="Q7" i="13"/>
  <c r="Q32" i="13"/>
  <c r="T29" i="13"/>
  <c r="T16" i="13"/>
  <c r="Q26" i="13"/>
  <c r="Q23" i="13"/>
  <c r="Q17" i="13"/>
  <c r="Q31" i="13"/>
  <c r="Q44" i="13"/>
  <c r="T25" i="13"/>
  <c r="T8" i="13"/>
  <c r="Q34" i="13"/>
  <c r="Q6" i="13"/>
  <c r="Q19" i="13"/>
  <c r="Q22" i="13"/>
  <c r="Q45" i="13"/>
  <c r="Q14" i="13"/>
  <c r="Q24" i="13"/>
  <c r="Q27" i="13"/>
  <c r="Q33" i="13"/>
  <c r="Q21" i="13"/>
  <c r="Q11" i="13"/>
  <c r="T39" i="13"/>
  <c r="T12" i="13"/>
  <c r="Q29" i="13"/>
  <c r="Q8" i="13"/>
  <c r="Q16" i="13"/>
  <c r="T30" i="13"/>
  <c r="T34" i="13"/>
  <c r="T7" i="13"/>
  <c r="T6" i="13"/>
  <c r="T26" i="13"/>
  <c r="T19" i="13"/>
  <c r="T22" i="13"/>
  <c r="T23" i="13"/>
  <c r="T45" i="13"/>
  <c r="T32" i="13"/>
  <c r="T14" i="13"/>
  <c r="T17" i="13"/>
  <c r="T24" i="13"/>
  <c r="T5" i="13"/>
  <c r="T11" i="13"/>
  <c r="T31" i="13"/>
  <c r="T27" i="13"/>
  <c r="T38" i="13"/>
  <c r="T21" i="13"/>
  <c r="T28" i="13"/>
  <c r="T41" i="13"/>
  <c r="T35" i="13"/>
  <c r="T18" i="13"/>
  <c r="T33" i="13"/>
  <c r="T44" i="13"/>
  <c r="Q39" i="13"/>
  <c r="Q12" i="13"/>
  <c r="Q25" i="13"/>
  <c r="Q30" i="13"/>
  <c r="Q37" i="13"/>
  <c r="T37" i="13"/>
  <c r="T47" i="13" l="1"/>
  <c r="Q47" i="13"/>
  <c r="N161" i="9"/>
  <c r="Q151" i="9"/>
  <c r="J133" i="9"/>
  <c r="Q117" i="9"/>
  <c r="G125" i="9"/>
  <c r="K126" i="9"/>
  <c r="Q130" i="9"/>
  <c r="J114" i="9"/>
  <c r="Q127" i="9"/>
  <c r="G131" i="9"/>
  <c r="K15" i="9"/>
  <c r="Q115" i="9"/>
  <c r="J162" i="9"/>
  <c r="J165" i="9"/>
  <c r="G119" i="9"/>
  <c r="J137" i="9"/>
  <c r="N112" i="9"/>
  <c r="N145" i="9"/>
  <c r="N147" i="9"/>
  <c r="N136" i="9"/>
  <c r="J110" i="9"/>
  <c r="Q163" i="9"/>
  <c r="G151" i="9"/>
  <c r="K129" i="9"/>
  <c r="Q150" i="9"/>
  <c r="Q125" i="9"/>
  <c r="J144" i="9"/>
  <c r="Q107" i="9"/>
  <c r="G130" i="9"/>
  <c r="K158" i="9"/>
  <c r="Q131" i="9"/>
  <c r="J113" i="9"/>
  <c r="Q111" i="9"/>
  <c r="G115" i="9"/>
  <c r="Q90" i="9"/>
  <c r="Q98" i="9"/>
  <c r="J95" i="9"/>
  <c r="J94" i="9"/>
  <c r="J96" i="9"/>
  <c r="J92" i="9"/>
  <c r="K87" i="9"/>
  <c r="Q100" i="9"/>
  <c r="K128" i="9"/>
  <c r="Q93" i="9"/>
  <c r="G85" i="9"/>
  <c r="J73" i="9"/>
  <c r="G41" i="9"/>
  <c r="Q35" i="9"/>
  <c r="Q37" i="9"/>
  <c r="K46" i="9"/>
  <c r="Q74" i="9"/>
  <c r="K59" i="9"/>
  <c r="Q79" i="9"/>
  <c r="K62" i="9"/>
  <c r="Q19" i="9"/>
  <c r="K6" i="9"/>
  <c r="Q83" i="9"/>
  <c r="G11" i="9"/>
  <c r="K63" i="9"/>
  <c r="P54" i="4"/>
  <c r="G42" i="9" l="1"/>
  <c r="J44" i="9"/>
  <c r="K17" i="9"/>
  <c r="K26" i="9"/>
  <c r="K56" i="9"/>
  <c r="Q28" i="9"/>
  <c r="K81" i="9"/>
  <c r="K7" i="9"/>
  <c r="N167" i="9"/>
  <c r="N166" i="9"/>
  <c r="Q60" i="9"/>
  <c r="G83" i="9"/>
  <c r="K55" i="9"/>
  <c r="Q11" i="9"/>
  <c r="Q71" i="9"/>
  <c r="Q38" i="9"/>
  <c r="Q41" i="9"/>
  <c r="G35" i="9"/>
  <c r="K58" i="9"/>
  <c r="J37" i="9"/>
  <c r="G26" i="9"/>
  <c r="Q26" i="9"/>
  <c r="G46" i="9"/>
  <c r="Q46" i="9"/>
  <c r="J74" i="9"/>
  <c r="G56" i="9"/>
  <c r="Q56" i="9"/>
  <c r="J28" i="9"/>
  <c r="G59" i="9"/>
  <c r="Q59" i="9"/>
  <c r="J79" i="9"/>
  <c r="G81" i="9"/>
  <c r="Q81" i="9"/>
  <c r="G62" i="9"/>
  <c r="Q62" i="9"/>
  <c r="J19" i="9"/>
  <c r="G7" i="9"/>
  <c r="Q7" i="9"/>
  <c r="J60" i="9"/>
  <c r="G6" i="9"/>
  <c r="Q6" i="9"/>
  <c r="K83" i="9"/>
  <c r="G55" i="9"/>
  <c r="Q55" i="9"/>
  <c r="K11" i="9"/>
  <c r="G63" i="9"/>
  <c r="Q63" i="9"/>
  <c r="J134" i="9"/>
  <c r="N139" i="9"/>
  <c r="J157" i="9"/>
  <c r="G160" i="9"/>
  <c r="G121" i="9"/>
  <c r="J108" i="9"/>
  <c r="J76" i="9"/>
  <c r="K99" i="9"/>
  <c r="G100" i="9"/>
  <c r="Q88" i="9"/>
  <c r="Q101" i="9"/>
  <c r="K86" i="9"/>
  <c r="K103" i="9"/>
  <c r="K89" i="9"/>
  <c r="K91" i="9"/>
  <c r="G98" i="9"/>
  <c r="Q85" i="9"/>
  <c r="Q97" i="9"/>
  <c r="N122" i="9"/>
  <c r="Q122" i="9"/>
  <c r="J152" i="9"/>
  <c r="Q64" i="9"/>
  <c r="J77" i="9"/>
  <c r="G43" i="9"/>
  <c r="Q39" i="9"/>
  <c r="K50" i="9"/>
  <c r="G38" i="9"/>
  <c r="G68" i="9"/>
  <c r="N152" i="9"/>
  <c r="Q40" i="9"/>
  <c r="J21" i="9"/>
  <c r="G32" i="9"/>
  <c r="G67" i="9"/>
  <c r="J30" i="9"/>
  <c r="Q152" i="9"/>
  <c r="G155" i="9"/>
  <c r="K155" i="9"/>
  <c r="N155" i="9"/>
  <c r="Q155" i="9"/>
  <c r="K121" i="9"/>
  <c r="N121" i="9"/>
  <c r="Q121" i="9"/>
  <c r="N153" i="9"/>
  <c r="Q153" i="9"/>
  <c r="G13" i="9"/>
  <c r="Q69" i="9"/>
  <c r="J49" i="9"/>
  <c r="J70" i="9"/>
  <c r="P53" i="4"/>
  <c r="P98" i="4"/>
  <c r="G159" i="9"/>
  <c r="K159" i="9"/>
  <c r="N159" i="9"/>
  <c r="Q159" i="9"/>
  <c r="K165" i="9"/>
  <c r="N165" i="9"/>
  <c r="Q165" i="9"/>
  <c r="G164" i="9"/>
  <c r="K164" i="9"/>
  <c r="N164" i="9"/>
  <c r="Q164" i="9"/>
  <c r="G135" i="9"/>
  <c r="N135" i="9"/>
  <c r="Q135" i="9"/>
  <c r="G167" i="9"/>
  <c r="K167" i="9"/>
  <c r="Q167" i="9"/>
  <c r="N48" i="9"/>
  <c r="Q48" i="9"/>
  <c r="G166" i="9"/>
  <c r="Q166" i="9"/>
  <c r="K162" i="9"/>
  <c r="N162" i="9"/>
  <c r="J146" i="9"/>
  <c r="N146" i="9"/>
  <c r="Q146" i="9"/>
  <c r="J171" i="9"/>
  <c r="N171" i="9"/>
  <c r="Q171" i="9"/>
  <c r="Q34" i="9"/>
  <c r="J34" i="9"/>
  <c r="Q162" i="9"/>
  <c r="P36" i="4"/>
  <c r="P19" i="4"/>
  <c r="P35" i="4"/>
  <c r="P11" i="4"/>
  <c r="P108" i="4"/>
  <c r="P67" i="4"/>
  <c r="P62" i="4"/>
  <c r="P94" i="4"/>
  <c r="P90" i="4"/>
  <c r="P101" i="4"/>
  <c r="P102" i="4"/>
  <c r="P8" i="4"/>
  <c r="P68" i="4"/>
  <c r="P74" i="4"/>
  <c r="P77" i="4"/>
  <c r="P33" i="4"/>
  <c r="P103" i="4"/>
  <c r="P133" i="4"/>
  <c r="G102" i="9"/>
  <c r="K102" i="9"/>
  <c r="N102" i="9"/>
  <c r="Q102" i="9"/>
  <c r="P82" i="4"/>
  <c r="P21" i="4"/>
  <c r="P66" i="4"/>
  <c r="P46" i="4"/>
  <c r="P45" i="4"/>
  <c r="P49" i="4"/>
  <c r="K14" i="9"/>
  <c r="G24" i="9"/>
  <c r="Q13" i="9"/>
  <c r="G69" i="9"/>
  <c r="J22" i="9"/>
  <c r="Q32" i="9"/>
  <c r="G40" i="9"/>
  <c r="J12" i="9"/>
  <c r="Q67" i="9"/>
  <c r="G64" i="9"/>
  <c r="J75" i="9"/>
  <c r="Q42" i="9"/>
  <c r="G71" i="9"/>
  <c r="J47" i="9"/>
  <c r="Q43" i="9"/>
  <c r="K80" i="9"/>
  <c r="Q45" i="9"/>
  <c r="Q44" i="9"/>
  <c r="K38" i="9"/>
  <c r="Q70" i="9"/>
  <c r="K41" i="9"/>
  <c r="G17" i="9"/>
  <c r="Q17" i="9"/>
  <c r="J35" i="9"/>
  <c r="G58" i="9"/>
  <c r="Q58" i="9"/>
  <c r="P32" i="4"/>
  <c r="P52" i="4"/>
  <c r="P41" i="4"/>
  <c r="K65" i="9"/>
  <c r="P43" i="4"/>
  <c r="P80" i="4"/>
  <c r="P50" i="4"/>
  <c r="N97" i="9"/>
  <c r="J87" i="9"/>
  <c r="N87" i="9"/>
  <c r="Q87" i="9"/>
  <c r="G86" i="9"/>
  <c r="N86" i="9"/>
  <c r="Q86" i="9"/>
  <c r="N92" i="9"/>
  <c r="Q92" i="9"/>
  <c r="G103" i="9"/>
  <c r="N103" i="9"/>
  <c r="Q103" i="9"/>
  <c r="N96" i="9"/>
  <c r="Q96" i="9"/>
  <c r="G89" i="9"/>
  <c r="N89" i="9"/>
  <c r="Q89" i="9"/>
  <c r="N94" i="9"/>
  <c r="Q94" i="9"/>
  <c r="G91" i="9"/>
  <c r="N91" i="9"/>
  <c r="Q91" i="9"/>
  <c r="N95" i="9"/>
  <c r="Q95" i="9"/>
  <c r="J98" i="9"/>
  <c r="N98" i="9"/>
  <c r="J88" i="9"/>
  <c r="N88" i="9"/>
  <c r="G90" i="9"/>
  <c r="K90" i="9"/>
  <c r="N90" i="9"/>
  <c r="J101" i="9"/>
  <c r="N101" i="9"/>
  <c r="N108" i="9"/>
  <c r="Q108" i="9"/>
  <c r="J115" i="9"/>
  <c r="N115" i="9"/>
  <c r="J111" i="9"/>
  <c r="N111" i="9"/>
  <c r="J15" i="9"/>
  <c r="N15" i="9"/>
  <c r="Q15" i="9"/>
  <c r="N113" i="9"/>
  <c r="Q113" i="9"/>
  <c r="J131" i="9"/>
  <c r="N131" i="9"/>
  <c r="J127" i="9"/>
  <c r="N127" i="9"/>
  <c r="J158" i="9"/>
  <c r="N158" i="9"/>
  <c r="Q158" i="9"/>
  <c r="N114" i="9"/>
  <c r="Q114" i="9"/>
  <c r="J130" i="9"/>
  <c r="N130" i="9"/>
  <c r="J107" i="9"/>
  <c r="N107" i="9"/>
  <c r="J126" i="9"/>
  <c r="N126" i="9"/>
  <c r="Q126" i="9"/>
  <c r="N144" i="9"/>
  <c r="Q144" i="9"/>
  <c r="J125" i="9"/>
  <c r="N125" i="9"/>
  <c r="J109" i="9"/>
  <c r="N109" i="9"/>
  <c r="G150" i="9"/>
  <c r="K150" i="9"/>
  <c r="N150" i="9"/>
  <c r="G117" i="9"/>
  <c r="J117" i="9"/>
  <c r="N117" i="9"/>
  <c r="J129" i="9"/>
  <c r="N129" i="9"/>
  <c r="Q129" i="9"/>
  <c r="N133" i="9"/>
  <c r="Q133" i="9"/>
  <c r="J151" i="9"/>
  <c r="N151" i="9"/>
  <c r="J163" i="9"/>
  <c r="N163" i="9"/>
  <c r="Q161" i="9"/>
  <c r="J106" i="9"/>
  <c r="N106" i="9"/>
  <c r="Q106" i="9"/>
  <c r="K110" i="9"/>
  <c r="N110" i="9"/>
  <c r="Q110" i="9"/>
  <c r="J143" i="9"/>
  <c r="N143" i="9"/>
  <c r="Q143" i="9"/>
  <c r="G124" i="9"/>
  <c r="N124" i="9"/>
  <c r="Q124" i="9"/>
  <c r="J136" i="9"/>
  <c r="Q136" i="9"/>
  <c r="K148" i="9"/>
  <c r="N148" i="9"/>
  <c r="Q148" i="9"/>
  <c r="J138" i="9"/>
  <c r="N138" i="9"/>
  <c r="Q138" i="9"/>
  <c r="G147" i="9"/>
  <c r="Q147" i="9"/>
  <c r="J156" i="9"/>
  <c r="N156" i="9"/>
  <c r="Q156" i="9"/>
  <c r="K134" i="9"/>
  <c r="N134" i="9"/>
  <c r="Q134" i="9"/>
  <c r="J132" i="9"/>
  <c r="N132" i="9"/>
  <c r="Q132" i="9"/>
  <c r="G123" i="9"/>
  <c r="N123" i="9"/>
  <c r="Q123" i="9"/>
  <c r="J139" i="9"/>
  <c r="Q139" i="9"/>
  <c r="G149" i="9"/>
  <c r="K149" i="9"/>
  <c r="N149" i="9"/>
  <c r="Q149" i="9"/>
  <c r="J145" i="9"/>
  <c r="Q145" i="9"/>
  <c r="K169" i="9"/>
  <c r="J168" i="9"/>
  <c r="N168" i="9"/>
  <c r="Q168" i="9"/>
  <c r="G112" i="9"/>
  <c r="Q112" i="9"/>
  <c r="J118" i="9"/>
  <c r="N118" i="9"/>
  <c r="Q118" i="9"/>
  <c r="K157" i="9"/>
  <c r="N157" i="9"/>
  <c r="Q157" i="9"/>
  <c r="J141" i="9"/>
  <c r="N141" i="9"/>
  <c r="N137" i="9"/>
  <c r="Q137" i="9"/>
  <c r="G154" i="9"/>
  <c r="K154" i="9"/>
  <c r="N154" i="9"/>
  <c r="Q154" i="9"/>
  <c r="J140" i="9"/>
  <c r="N140" i="9"/>
  <c r="Q140" i="9"/>
  <c r="K160" i="9"/>
  <c r="N160" i="9"/>
  <c r="Q160" i="9"/>
  <c r="J170" i="9"/>
  <c r="N170" i="9"/>
  <c r="Q170" i="9"/>
  <c r="G116" i="9"/>
  <c r="K116" i="9"/>
  <c r="N116" i="9"/>
  <c r="Q116" i="9"/>
  <c r="J120" i="9"/>
  <c r="N120" i="9"/>
  <c r="Q120" i="9"/>
  <c r="K119" i="9"/>
  <c r="N119" i="9"/>
  <c r="Q119" i="9"/>
  <c r="J122" i="9"/>
  <c r="P42" i="4"/>
  <c r="P30" i="4"/>
  <c r="P5" i="4"/>
  <c r="P27" i="4"/>
  <c r="P29" i="4"/>
  <c r="Q18" i="9"/>
  <c r="Q78" i="9"/>
  <c r="Q68" i="9"/>
  <c r="J16" i="9"/>
  <c r="Q24" i="9"/>
  <c r="G82" i="9"/>
  <c r="J36" i="9"/>
  <c r="J8" i="9"/>
  <c r="N8" i="9"/>
  <c r="J18" i="9"/>
  <c r="G72" i="9"/>
  <c r="K72" i="9"/>
  <c r="Q72" i="9"/>
  <c r="J57" i="9"/>
  <c r="Q57" i="9"/>
  <c r="G25" i="9"/>
  <c r="K25" i="9"/>
  <c r="Q25" i="9"/>
  <c r="G66" i="9"/>
  <c r="K66" i="9"/>
  <c r="Q66" i="9"/>
  <c r="G29" i="9"/>
  <c r="K29" i="9"/>
  <c r="Q29" i="9"/>
  <c r="J5" i="9"/>
  <c r="Q5" i="9"/>
  <c r="G9" i="9"/>
  <c r="K9" i="9"/>
  <c r="N9" i="9"/>
  <c r="Q9" i="9"/>
  <c r="J23" i="9"/>
  <c r="N23" i="9"/>
  <c r="Q23" i="9"/>
  <c r="J31" i="9"/>
  <c r="N31" i="9"/>
  <c r="Q31" i="9"/>
  <c r="G10" i="9"/>
  <c r="K10" i="9"/>
  <c r="N10" i="9"/>
  <c r="Q10" i="9"/>
  <c r="J65" i="9"/>
  <c r="N65" i="9"/>
  <c r="Q65" i="9"/>
  <c r="J78" i="9"/>
  <c r="N78" i="9"/>
  <c r="J27" i="9"/>
  <c r="N27" i="9"/>
  <c r="Q27" i="9"/>
  <c r="J68" i="9"/>
  <c r="N68" i="9"/>
  <c r="J14" i="9"/>
  <c r="N14" i="9"/>
  <c r="Q14" i="9"/>
  <c r="G16" i="9"/>
  <c r="K16" i="9"/>
  <c r="N16" i="9"/>
  <c r="Q16" i="9"/>
  <c r="J24" i="9"/>
  <c r="N24" i="9"/>
  <c r="G21" i="9"/>
  <c r="K21" i="9"/>
  <c r="N21" i="9"/>
  <c r="Q21" i="9"/>
  <c r="J82" i="9"/>
  <c r="G36" i="9"/>
  <c r="K36" i="9"/>
  <c r="N36" i="9"/>
  <c r="Q36" i="9"/>
  <c r="J13" i="9"/>
  <c r="N13" i="9"/>
  <c r="G76" i="9"/>
  <c r="K76" i="9"/>
  <c r="N76" i="9"/>
  <c r="Q76" i="9"/>
  <c r="J69" i="9"/>
  <c r="N69" i="9"/>
  <c r="G22" i="9"/>
  <c r="K22" i="9"/>
  <c r="N22" i="9"/>
  <c r="Q22" i="9"/>
  <c r="J32" i="9"/>
  <c r="N32" i="9"/>
  <c r="G49" i="9"/>
  <c r="K49" i="9"/>
  <c r="N49" i="9"/>
  <c r="Q49" i="9"/>
  <c r="J40" i="9"/>
  <c r="N40" i="9"/>
  <c r="G12" i="9"/>
  <c r="K12" i="9"/>
  <c r="N12" i="9"/>
  <c r="Q12" i="9"/>
  <c r="J67" i="9"/>
  <c r="N67" i="9"/>
  <c r="G30" i="9"/>
  <c r="K30" i="9"/>
  <c r="N30" i="9"/>
  <c r="Q30" i="9"/>
  <c r="J64" i="9"/>
  <c r="N64" i="9"/>
  <c r="G75" i="9"/>
  <c r="K75" i="9"/>
  <c r="N75" i="9"/>
  <c r="Q75" i="9"/>
  <c r="J42" i="9"/>
  <c r="N42" i="9"/>
  <c r="G77" i="9"/>
  <c r="K77" i="9"/>
  <c r="N77" i="9"/>
  <c r="Q77" i="9"/>
  <c r="J71" i="9"/>
  <c r="N71" i="9"/>
  <c r="G47" i="9"/>
  <c r="K47" i="9"/>
  <c r="N47" i="9"/>
  <c r="Q47" i="9"/>
  <c r="J43" i="9"/>
  <c r="N43" i="9"/>
  <c r="G73" i="9"/>
  <c r="K73" i="9"/>
  <c r="N73" i="9"/>
  <c r="Q73" i="9"/>
  <c r="G39" i="9"/>
  <c r="K39" i="9"/>
  <c r="N39" i="9"/>
  <c r="J80" i="9"/>
  <c r="N80" i="9"/>
  <c r="Q80" i="9"/>
  <c r="G45" i="9"/>
  <c r="K45" i="9"/>
  <c r="N45" i="9"/>
  <c r="J50" i="9"/>
  <c r="N50" i="9"/>
  <c r="Q50" i="9"/>
  <c r="G44" i="9"/>
  <c r="K44" i="9"/>
  <c r="N44" i="9"/>
  <c r="J38" i="9"/>
  <c r="N38" i="9"/>
  <c r="G70" i="9"/>
  <c r="K70" i="9"/>
  <c r="N70" i="9"/>
  <c r="J41" i="9"/>
  <c r="N41" i="9"/>
  <c r="J17" i="9"/>
  <c r="N17" i="9"/>
  <c r="K35" i="9"/>
  <c r="N35" i="9"/>
  <c r="J58" i="9"/>
  <c r="N58" i="9"/>
  <c r="G37" i="9"/>
  <c r="K37" i="9"/>
  <c r="N37" i="9"/>
  <c r="J26" i="9"/>
  <c r="N26" i="9"/>
  <c r="J46" i="9"/>
  <c r="N46" i="9"/>
  <c r="G74" i="9"/>
  <c r="K74" i="9"/>
  <c r="N74" i="9"/>
  <c r="J56" i="9"/>
  <c r="N56" i="9"/>
  <c r="G28" i="9"/>
  <c r="K28" i="9"/>
  <c r="N28" i="9"/>
  <c r="J59" i="9"/>
  <c r="N59" i="9"/>
  <c r="G79" i="9"/>
  <c r="K79" i="9"/>
  <c r="N79" i="9"/>
  <c r="J81" i="9"/>
  <c r="N81" i="9"/>
  <c r="J62" i="9"/>
  <c r="N62" i="9"/>
  <c r="G19" i="9"/>
  <c r="K19" i="9"/>
  <c r="N19" i="9"/>
  <c r="J7" i="9"/>
  <c r="N7" i="9"/>
  <c r="G60" i="9"/>
  <c r="K60" i="9"/>
  <c r="N60" i="9"/>
  <c r="J6" i="9"/>
  <c r="N6" i="9"/>
  <c r="J83" i="9"/>
  <c r="N83" i="9"/>
  <c r="J55" i="9"/>
  <c r="N55" i="9"/>
  <c r="J11" i="9"/>
  <c r="N11" i="9"/>
  <c r="J63" i="9"/>
  <c r="N63" i="9"/>
  <c r="J85" i="9"/>
  <c r="N85" i="9"/>
  <c r="G93" i="9"/>
  <c r="K93" i="9"/>
  <c r="N93" i="9"/>
  <c r="J99" i="9"/>
  <c r="N99" i="9"/>
  <c r="Q99" i="9"/>
  <c r="G128" i="9"/>
  <c r="N128" i="9"/>
  <c r="Q128" i="9"/>
  <c r="J100" i="9"/>
  <c r="N100" i="9"/>
  <c r="G97" i="9"/>
  <c r="K97" i="9"/>
  <c r="P70" i="4"/>
  <c r="P57" i="4"/>
  <c r="P44" i="4"/>
  <c r="P40" i="4"/>
  <c r="P58" i="4"/>
  <c r="P31" i="4"/>
  <c r="P13" i="4"/>
  <c r="P75" i="4"/>
  <c r="P10" i="4"/>
  <c r="P4" i="4"/>
  <c r="P14" i="4"/>
  <c r="P48" i="4"/>
  <c r="P7" i="4"/>
  <c r="P16" i="4"/>
  <c r="P25" i="4"/>
  <c r="P73" i="4"/>
  <c r="P72" i="4"/>
  <c r="P22" i="4"/>
  <c r="P18" i="4"/>
  <c r="P71" i="4"/>
  <c r="P37" i="4"/>
  <c r="P24" i="4"/>
  <c r="P59" i="4"/>
  <c r="P20" i="4"/>
  <c r="P6" i="4"/>
  <c r="P60" i="4"/>
  <c r="P47" i="4"/>
  <c r="P38" i="4"/>
  <c r="P65" i="4"/>
  <c r="P15" i="4"/>
  <c r="P61" i="4"/>
  <c r="P28" i="4"/>
  <c r="P69" i="4"/>
  <c r="P23" i="4"/>
  <c r="P17" i="4"/>
  <c r="P81" i="4"/>
  <c r="P26" i="4"/>
  <c r="P51" i="4"/>
  <c r="P39" i="4"/>
  <c r="P87" i="4"/>
  <c r="P99" i="4"/>
  <c r="P100" i="4"/>
  <c r="P95" i="4"/>
  <c r="P88" i="4"/>
  <c r="P89" i="4"/>
  <c r="G23" i="9"/>
  <c r="P92" i="4"/>
  <c r="P85" i="4"/>
  <c r="P93" i="4"/>
  <c r="P97" i="4"/>
  <c r="P96" i="4"/>
  <c r="G50" i="9"/>
  <c r="J45" i="9"/>
  <c r="G80" i="9"/>
  <c r="J39" i="9"/>
  <c r="K43" i="9"/>
  <c r="K71" i="9"/>
  <c r="K42" i="9"/>
  <c r="K64" i="9"/>
  <c r="K67" i="9"/>
  <c r="K40" i="9"/>
  <c r="K32" i="9"/>
  <c r="K69" i="9"/>
  <c r="K13" i="9"/>
  <c r="K82" i="9"/>
  <c r="K24" i="9"/>
  <c r="G14" i="9"/>
  <c r="K68" i="9"/>
  <c r="K27" i="9"/>
  <c r="G78" i="9"/>
  <c r="K31" i="9"/>
  <c r="P144" i="4"/>
  <c r="P164" i="4"/>
  <c r="P109" i="4"/>
  <c r="P136" i="4"/>
  <c r="P142" i="4"/>
  <c r="P110" i="4"/>
  <c r="P154" i="4"/>
  <c r="P107" i="4"/>
  <c r="P135" i="4"/>
  <c r="P159" i="4"/>
  <c r="P113" i="4"/>
  <c r="P125" i="4"/>
  <c r="P127" i="4"/>
  <c r="P148" i="4"/>
  <c r="P128" i="4"/>
  <c r="P129" i="4"/>
  <c r="P111" i="4"/>
  <c r="P158" i="4"/>
  <c r="P160" i="4"/>
  <c r="P117" i="4"/>
  <c r="P150" i="4"/>
  <c r="P106" i="4"/>
  <c r="P137" i="4"/>
  <c r="P114" i="4"/>
  <c r="P139" i="4"/>
  <c r="P118" i="4"/>
  <c r="P169" i="4"/>
  <c r="P149" i="4"/>
  <c r="P122" i="4"/>
  <c r="P119" i="4"/>
  <c r="P124" i="4"/>
  <c r="P151" i="4"/>
  <c r="P132" i="4"/>
  <c r="P116" i="4"/>
  <c r="P130" i="4"/>
  <c r="P56" i="4"/>
  <c r="P157" i="4"/>
  <c r="P152" i="4"/>
  <c r="P153" i="4"/>
  <c r="P143" i="4"/>
  <c r="P165" i="4"/>
  <c r="P9" i="4"/>
  <c r="P115" i="4"/>
  <c r="P120" i="4"/>
  <c r="P166" i="4"/>
  <c r="P126" i="4"/>
  <c r="P140" i="4"/>
  <c r="P167" i="4"/>
  <c r="P147" i="4"/>
  <c r="P145" i="4"/>
  <c r="P138" i="4"/>
  <c r="P162" i="4"/>
  <c r="P168" i="4"/>
  <c r="P155" i="4"/>
  <c r="P146" i="4"/>
  <c r="P163" i="4"/>
  <c r="P134" i="4"/>
  <c r="P121" i="4"/>
  <c r="P112" i="4"/>
  <c r="P161" i="4"/>
  <c r="P141" i="4"/>
  <c r="P84" i="4"/>
  <c r="P170" i="4"/>
  <c r="P131" i="4"/>
  <c r="M139" i="4"/>
  <c r="G27" i="9"/>
  <c r="K78" i="9"/>
  <c r="G65" i="9"/>
  <c r="J10" i="9"/>
  <c r="G31" i="9"/>
  <c r="K23" i="9"/>
  <c r="K85" i="9"/>
  <c r="G99" i="9"/>
  <c r="K100" i="9"/>
  <c r="G87" i="9"/>
  <c r="K98" i="9"/>
  <c r="K115" i="9"/>
  <c r="G15" i="9"/>
  <c r="K131" i="9"/>
  <c r="G158" i="9"/>
  <c r="K130" i="9"/>
  <c r="G126" i="9"/>
  <c r="K125" i="9"/>
  <c r="G129" i="9"/>
  <c r="K151" i="9"/>
  <c r="G161" i="9"/>
  <c r="J148" i="9"/>
  <c r="J169" i="9"/>
  <c r="K161" i="9"/>
  <c r="J161" i="9"/>
  <c r="G110" i="9"/>
  <c r="K124" i="9"/>
  <c r="J124" i="9"/>
  <c r="G148" i="9"/>
  <c r="K147" i="9"/>
  <c r="J147" i="9"/>
  <c r="G134" i="9"/>
  <c r="K123" i="9"/>
  <c r="J123" i="9"/>
  <c r="G169" i="9"/>
  <c r="K112" i="9"/>
  <c r="J112" i="9"/>
  <c r="G157" i="9"/>
  <c r="G153" i="9"/>
  <c r="K153" i="9"/>
  <c r="J153" i="9"/>
  <c r="G165" i="9"/>
  <c r="K135" i="9"/>
  <c r="J135" i="9"/>
  <c r="G48" i="9"/>
  <c r="K48" i="9"/>
  <c r="J48" i="9"/>
  <c r="K166" i="9"/>
  <c r="J166" i="9"/>
  <c r="G162" i="9"/>
  <c r="G8" i="9"/>
  <c r="K8" i="9"/>
  <c r="Q8" i="9"/>
  <c r="G18" i="9"/>
  <c r="K18" i="9"/>
  <c r="N18" i="9"/>
  <c r="J72" i="9"/>
  <c r="N72" i="9"/>
  <c r="G57" i="9"/>
  <c r="K57" i="9"/>
  <c r="N57" i="9"/>
  <c r="J25" i="9"/>
  <c r="N25" i="9"/>
  <c r="J66" i="9"/>
  <c r="N66" i="9"/>
  <c r="J29" i="9"/>
  <c r="N29" i="9"/>
  <c r="G5" i="9"/>
  <c r="K5" i="9"/>
  <c r="N5" i="9"/>
  <c r="J9" i="9"/>
  <c r="G34" i="9"/>
  <c r="N34" i="9"/>
  <c r="K34" i="9"/>
  <c r="P78" i="4"/>
  <c r="G108" i="9"/>
  <c r="K108" i="9"/>
  <c r="G111" i="9"/>
  <c r="K111" i="9"/>
  <c r="G113" i="9"/>
  <c r="K113" i="9"/>
  <c r="G127" i="9"/>
  <c r="K127" i="9"/>
  <c r="G114" i="9"/>
  <c r="K114" i="9"/>
  <c r="G107" i="9"/>
  <c r="K107" i="9"/>
  <c r="G144" i="9"/>
  <c r="K144" i="9"/>
  <c r="G109" i="9"/>
  <c r="K109" i="9"/>
  <c r="Q109" i="9"/>
  <c r="J150" i="9"/>
  <c r="K117" i="9"/>
  <c r="G133" i="9"/>
  <c r="K133" i="9"/>
  <c r="G163" i="9"/>
  <c r="K163" i="9"/>
  <c r="G106" i="9"/>
  <c r="K106" i="9"/>
  <c r="G143" i="9"/>
  <c r="K143" i="9"/>
  <c r="G136" i="9"/>
  <c r="K136" i="9"/>
  <c r="G138" i="9"/>
  <c r="K138" i="9"/>
  <c r="G156" i="9"/>
  <c r="K156" i="9"/>
  <c r="G132" i="9"/>
  <c r="K132" i="9"/>
  <c r="G139" i="9"/>
  <c r="K139" i="9"/>
  <c r="J149" i="9"/>
  <c r="G145" i="9"/>
  <c r="K145" i="9"/>
  <c r="G168" i="9"/>
  <c r="K168" i="9"/>
  <c r="G118" i="9"/>
  <c r="K118" i="9"/>
  <c r="G141" i="9"/>
  <c r="K141" i="9"/>
  <c r="Q141" i="9"/>
  <c r="G137" i="9"/>
  <c r="K137" i="9"/>
  <c r="J154" i="9"/>
  <c r="G140" i="9"/>
  <c r="K140" i="9"/>
  <c r="J160" i="9"/>
  <c r="G170" i="9"/>
  <c r="K170" i="9"/>
  <c r="J116" i="9"/>
  <c r="G120" i="9"/>
  <c r="K120" i="9"/>
  <c r="J119" i="9"/>
  <c r="G122" i="9"/>
  <c r="K122" i="9"/>
  <c r="J155" i="9"/>
  <c r="G152" i="9"/>
  <c r="K152" i="9"/>
  <c r="J121" i="9"/>
  <c r="J159" i="9"/>
  <c r="J164" i="9"/>
  <c r="J167" i="9"/>
  <c r="J102" i="9"/>
  <c r="G146" i="9"/>
  <c r="K146" i="9"/>
  <c r="G171" i="9"/>
  <c r="K171" i="9"/>
  <c r="J93" i="9"/>
  <c r="J128" i="9"/>
  <c r="J97" i="9"/>
  <c r="J86" i="9"/>
  <c r="G92" i="9"/>
  <c r="K92" i="9"/>
  <c r="J103" i="9"/>
  <c r="G96" i="9"/>
  <c r="K96" i="9"/>
  <c r="J89" i="9"/>
  <c r="G94" i="9"/>
  <c r="K94" i="9"/>
  <c r="J91" i="9"/>
  <c r="G95" i="9"/>
  <c r="K95" i="9"/>
  <c r="G88" i="9"/>
  <c r="K88" i="9"/>
  <c r="J90" i="9"/>
  <c r="G101" i="9"/>
  <c r="K101" i="9"/>
  <c r="P156" i="4"/>
  <c r="P123" i="4"/>
  <c r="P91" i="4"/>
  <c r="P86" i="4"/>
  <c r="G105" i="9" l="1"/>
  <c r="K84" i="9"/>
  <c r="Q172" i="9"/>
  <c r="K172" i="9"/>
  <c r="G84" i="9"/>
  <c r="N172" i="9"/>
  <c r="G172" i="9"/>
  <c r="K105" i="9"/>
  <c r="N105" i="9"/>
  <c r="Q84" i="9"/>
  <c r="J172" i="9"/>
  <c r="N84" i="9"/>
  <c r="J105" i="9"/>
  <c r="J84" i="9"/>
  <c r="Q105" i="9"/>
  <c r="V73" i="4"/>
  <c r="V79" i="4"/>
  <c r="V33" i="4"/>
  <c r="V163" i="4"/>
  <c r="V52" i="4"/>
  <c r="V35" i="4"/>
  <c r="V63" i="4"/>
  <c r="V21" i="4"/>
  <c r="V71" i="4"/>
  <c r="V48" i="4"/>
  <c r="V57" i="4"/>
  <c r="V56" i="4"/>
  <c r="V66" i="4"/>
  <c r="V62" i="4"/>
  <c r="V44" i="4"/>
  <c r="V72" i="4"/>
  <c r="V39" i="4"/>
  <c r="V53" i="4"/>
  <c r="D173" i="9"/>
  <c r="N87" i="4"/>
  <c r="O87" i="4"/>
  <c r="K87" i="4"/>
  <c r="N86" i="4"/>
  <c r="M86" i="4"/>
  <c r="L99" i="4"/>
  <c r="K99" i="4"/>
  <c r="O99" i="4"/>
  <c r="N98" i="4"/>
  <c r="M98" i="4"/>
  <c r="L91" i="4"/>
  <c r="K91" i="4"/>
  <c r="O91" i="4"/>
  <c r="N95" i="4"/>
  <c r="M95" i="4"/>
  <c r="L94" i="4"/>
  <c r="K94" i="4"/>
  <c r="O94" i="4"/>
  <c r="N101" i="4"/>
  <c r="M101" i="4"/>
  <c r="N89" i="4"/>
  <c r="M89" i="4"/>
  <c r="K92" i="4"/>
  <c r="O92" i="4"/>
  <c r="N92" i="4"/>
  <c r="M85" i="4"/>
  <c r="L85" i="4"/>
  <c r="K96" i="4"/>
  <c r="O96" i="4"/>
  <c r="N96" i="4"/>
  <c r="M90" i="4"/>
  <c r="L90" i="4"/>
  <c r="K100" i="4"/>
  <c r="O100" i="4"/>
  <c r="N100" i="4"/>
  <c r="M97" i="4"/>
  <c r="L97" i="4"/>
  <c r="K93" i="4"/>
  <c r="O93" i="4"/>
  <c r="N93" i="4"/>
  <c r="M88" i="4"/>
  <c r="L88" i="4"/>
  <c r="K102" i="4"/>
  <c r="O102" i="4"/>
  <c r="N102" i="4"/>
  <c r="L87" i="4"/>
  <c r="M87" i="4"/>
  <c r="L86" i="4"/>
  <c r="K86" i="4"/>
  <c r="O86" i="4"/>
  <c r="N99" i="4"/>
  <c r="M99" i="4"/>
  <c r="L98" i="4"/>
  <c r="K98" i="4"/>
  <c r="O98" i="4"/>
  <c r="N91" i="4"/>
  <c r="M91" i="4"/>
  <c r="L95" i="4"/>
  <c r="K95" i="4"/>
  <c r="O95" i="4"/>
  <c r="N94" i="4"/>
  <c r="M94" i="4"/>
  <c r="L101" i="4"/>
  <c r="K101" i="4"/>
  <c r="O101" i="4"/>
  <c r="L89" i="4"/>
  <c r="K89" i="4"/>
  <c r="O89" i="4"/>
  <c r="M92" i="4"/>
  <c r="L92" i="4"/>
  <c r="K85" i="4"/>
  <c r="O85" i="4"/>
  <c r="N85" i="4"/>
  <c r="M96" i="4"/>
  <c r="L96" i="4"/>
  <c r="K90" i="4"/>
  <c r="O90" i="4"/>
  <c r="N90" i="4"/>
  <c r="M100" i="4"/>
  <c r="L100" i="4"/>
  <c r="K97" i="4"/>
  <c r="O97" i="4"/>
  <c r="N97" i="4"/>
  <c r="M93" i="4"/>
  <c r="L93" i="4"/>
  <c r="K88" i="4"/>
  <c r="O88" i="4"/>
  <c r="N88" i="4"/>
  <c r="M102" i="4"/>
  <c r="L102" i="4"/>
  <c r="E172" i="4"/>
  <c r="R172" i="4" s="1"/>
  <c r="S172" i="4" s="1"/>
  <c r="O170" i="4"/>
  <c r="K170" i="4"/>
  <c r="L170" i="4"/>
  <c r="M133" i="4"/>
  <c r="L133" i="4"/>
  <c r="N161" i="4"/>
  <c r="O161" i="4"/>
  <c r="K161" i="4"/>
  <c r="N134" i="4"/>
  <c r="O134" i="4"/>
  <c r="K134" i="4"/>
  <c r="N155" i="4"/>
  <c r="O155" i="4"/>
  <c r="K155" i="4"/>
  <c r="L162" i="4"/>
  <c r="M162" i="4"/>
  <c r="N145" i="4"/>
  <c r="O145" i="4"/>
  <c r="K145" i="4"/>
  <c r="L167" i="4"/>
  <c r="M167" i="4"/>
  <c r="N126" i="4"/>
  <c r="O126" i="4"/>
  <c r="K126" i="4"/>
  <c r="L120" i="4"/>
  <c r="M120" i="4"/>
  <c r="N123" i="4"/>
  <c r="O123" i="4"/>
  <c r="K123" i="4"/>
  <c r="L165" i="4"/>
  <c r="M165" i="4"/>
  <c r="N153" i="4"/>
  <c r="O153" i="4"/>
  <c r="K153" i="4"/>
  <c r="L157" i="4"/>
  <c r="M157" i="4"/>
  <c r="N130" i="4"/>
  <c r="O130" i="4"/>
  <c r="K130" i="4"/>
  <c r="L132" i="4"/>
  <c r="M132" i="4"/>
  <c r="N124" i="4"/>
  <c r="O124" i="4"/>
  <c r="K124" i="4"/>
  <c r="L122" i="4"/>
  <c r="M122" i="4"/>
  <c r="N169" i="4"/>
  <c r="O169" i="4"/>
  <c r="K169" i="4"/>
  <c r="L139" i="4"/>
  <c r="N144" i="4"/>
  <c r="O144" i="4"/>
  <c r="K144" i="4"/>
  <c r="N109" i="4"/>
  <c r="M109" i="4"/>
  <c r="L142" i="4"/>
  <c r="K142" i="4"/>
  <c r="O142" i="4"/>
  <c r="N154" i="4"/>
  <c r="M154" i="4"/>
  <c r="L156" i="4"/>
  <c r="K156" i="4"/>
  <c r="O156" i="4"/>
  <c r="N159" i="4"/>
  <c r="M159" i="4"/>
  <c r="L125" i="4"/>
  <c r="K125" i="4"/>
  <c r="O125" i="4"/>
  <c r="N148" i="4"/>
  <c r="M148" i="4"/>
  <c r="L129" i="4"/>
  <c r="K129" i="4"/>
  <c r="O129" i="4"/>
  <c r="N158" i="4"/>
  <c r="M158" i="4"/>
  <c r="L117" i="4"/>
  <c r="K117" i="4"/>
  <c r="O117" i="4"/>
  <c r="N106" i="4"/>
  <c r="M106" i="4"/>
  <c r="L114" i="4"/>
  <c r="K114" i="4"/>
  <c r="O114" i="4"/>
  <c r="N118" i="4"/>
  <c r="M118" i="4"/>
  <c r="L149" i="4"/>
  <c r="K149" i="4"/>
  <c r="O149" i="4"/>
  <c r="N119" i="4"/>
  <c r="M119" i="4"/>
  <c r="L151" i="4"/>
  <c r="K151" i="4"/>
  <c r="O151" i="4"/>
  <c r="N116" i="4"/>
  <c r="M116" i="4"/>
  <c r="N152" i="4"/>
  <c r="M152" i="4"/>
  <c r="L143" i="4"/>
  <c r="K143" i="4"/>
  <c r="O143" i="4"/>
  <c r="L115" i="4"/>
  <c r="K115" i="4"/>
  <c r="O115" i="4"/>
  <c r="N166" i="4"/>
  <c r="M166" i="4"/>
  <c r="L140" i="4"/>
  <c r="K140" i="4"/>
  <c r="O140" i="4"/>
  <c r="N147" i="4"/>
  <c r="M147" i="4"/>
  <c r="L138" i="4"/>
  <c r="K138" i="4"/>
  <c r="O138" i="4"/>
  <c r="N168" i="4"/>
  <c r="M168" i="4"/>
  <c r="L146" i="4"/>
  <c r="K146" i="4"/>
  <c r="O146" i="4"/>
  <c r="N163" i="4"/>
  <c r="M163" i="4"/>
  <c r="L121" i="4"/>
  <c r="K121" i="4"/>
  <c r="O121" i="4"/>
  <c r="N112" i="4"/>
  <c r="M112" i="4"/>
  <c r="L141" i="4"/>
  <c r="K141" i="4"/>
  <c r="O141" i="4"/>
  <c r="K131" i="4"/>
  <c r="O131" i="4"/>
  <c r="N131" i="4"/>
  <c r="K164" i="4"/>
  <c r="O164" i="4"/>
  <c r="N164" i="4"/>
  <c r="M136" i="4"/>
  <c r="L136" i="4"/>
  <c r="K110" i="4"/>
  <c r="O110" i="4"/>
  <c r="N110" i="4"/>
  <c r="M107" i="4"/>
  <c r="L107" i="4"/>
  <c r="K135" i="4"/>
  <c r="O135" i="4"/>
  <c r="N135" i="4"/>
  <c r="M113" i="4"/>
  <c r="L113" i="4"/>
  <c r="K127" i="4"/>
  <c r="O127" i="4"/>
  <c r="N127" i="4"/>
  <c r="M128" i="4"/>
  <c r="L128" i="4"/>
  <c r="K111" i="4"/>
  <c r="O111" i="4"/>
  <c r="N111" i="4"/>
  <c r="M160" i="4"/>
  <c r="L160" i="4"/>
  <c r="K150" i="4"/>
  <c r="O150" i="4"/>
  <c r="N150" i="4"/>
  <c r="M137" i="4"/>
  <c r="L137" i="4"/>
  <c r="L144" i="4"/>
  <c r="M144" i="4"/>
  <c r="L109" i="4"/>
  <c r="K109" i="4"/>
  <c r="O109" i="4"/>
  <c r="N142" i="4"/>
  <c r="M142" i="4"/>
  <c r="L154" i="4"/>
  <c r="K154" i="4"/>
  <c r="O154" i="4"/>
  <c r="N156" i="4"/>
  <c r="M156" i="4"/>
  <c r="L159" i="4"/>
  <c r="K159" i="4"/>
  <c r="O159" i="4"/>
  <c r="N125" i="4"/>
  <c r="M125" i="4"/>
  <c r="L148" i="4"/>
  <c r="K148" i="4"/>
  <c r="O148" i="4"/>
  <c r="N129" i="4"/>
  <c r="M129" i="4"/>
  <c r="L158" i="4"/>
  <c r="K158" i="4"/>
  <c r="O158" i="4"/>
  <c r="N117" i="4"/>
  <c r="M117" i="4"/>
  <c r="L106" i="4"/>
  <c r="K106" i="4"/>
  <c r="O106" i="4"/>
  <c r="N114" i="4"/>
  <c r="M114" i="4"/>
  <c r="L118" i="4"/>
  <c r="K118" i="4"/>
  <c r="O118" i="4"/>
  <c r="N149" i="4"/>
  <c r="M149" i="4"/>
  <c r="L119" i="4"/>
  <c r="K119" i="4"/>
  <c r="O119" i="4"/>
  <c r="N151" i="4"/>
  <c r="M151" i="4"/>
  <c r="L116" i="4"/>
  <c r="K116" i="4"/>
  <c r="O116" i="4"/>
  <c r="L152" i="4"/>
  <c r="K152" i="4"/>
  <c r="O152" i="4"/>
  <c r="N143" i="4"/>
  <c r="M143" i="4"/>
  <c r="N115" i="4"/>
  <c r="M115" i="4"/>
  <c r="L166" i="4"/>
  <c r="K166" i="4"/>
  <c r="O166" i="4"/>
  <c r="N140" i="4"/>
  <c r="M140" i="4"/>
  <c r="L147" i="4"/>
  <c r="K147" i="4"/>
  <c r="O147" i="4"/>
  <c r="N138" i="4"/>
  <c r="M138" i="4"/>
  <c r="L168" i="4"/>
  <c r="K168" i="4"/>
  <c r="O168" i="4"/>
  <c r="N146" i="4"/>
  <c r="M146" i="4"/>
  <c r="L163" i="4"/>
  <c r="K163" i="4"/>
  <c r="O163" i="4"/>
  <c r="N121" i="4"/>
  <c r="M121" i="4"/>
  <c r="L112" i="4"/>
  <c r="K112" i="4"/>
  <c r="O112" i="4"/>
  <c r="N141" i="4"/>
  <c r="M141" i="4"/>
  <c r="M131" i="4"/>
  <c r="L131" i="4"/>
  <c r="M164" i="4"/>
  <c r="L164" i="4"/>
  <c r="K136" i="4"/>
  <c r="O136" i="4"/>
  <c r="N136" i="4"/>
  <c r="M110" i="4"/>
  <c r="L110" i="4"/>
  <c r="K107" i="4"/>
  <c r="O107" i="4"/>
  <c r="N107" i="4"/>
  <c r="M135" i="4"/>
  <c r="L135" i="4"/>
  <c r="K113" i="4"/>
  <c r="O113" i="4"/>
  <c r="N113" i="4"/>
  <c r="M127" i="4"/>
  <c r="L127" i="4"/>
  <c r="K128" i="4"/>
  <c r="O128" i="4"/>
  <c r="N128" i="4"/>
  <c r="M111" i="4"/>
  <c r="L111" i="4"/>
  <c r="K160" i="4"/>
  <c r="O160" i="4"/>
  <c r="N160" i="4"/>
  <c r="M150" i="4"/>
  <c r="L150" i="4"/>
  <c r="K137" i="4"/>
  <c r="O137" i="4"/>
  <c r="N137" i="4"/>
  <c r="M170" i="4"/>
  <c r="N170" i="4"/>
  <c r="O133" i="4"/>
  <c r="N133" i="4"/>
  <c r="K133" i="4"/>
  <c r="L161" i="4"/>
  <c r="M161" i="4"/>
  <c r="L134" i="4"/>
  <c r="M134" i="4"/>
  <c r="L155" i="4"/>
  <c r="M155" i="4"/>
  <c r="N162" i="4"/>
  <c r="O162" i="4"/>
  <c r="K162" i="4"/>
  <c r="L145" i="4"/>
  <c r="M145" i="4"/>
  <c r="N167" i="4"/>
  <c r="O167" i="4"/>
  <c r="K167" i="4"/>
  <c r="L126" i="4"/>
  <c r="M126" i="4"/>
  <c r="N120" i="4"/>
  <c r="O120" i="4"/>
  <c r="K120" i="4"/>
  <c r="L123" i="4"/>
  <c r="M123" i="4"/>
  <c r="N165" i="4"/>
  <c r="O165" i="4"/>
  <c r="K165" i="4"/>
  <c r="L153" i="4"/>
  <c r="M153" i="4"/>
  <c r="N157" i="4"/>
  <c r="O157" i="4"/>
  <c r="K157" i="4"/>
  <c r="L130" i="4"/>
  <c r="M130" i="4"/>
  <c r="N132" i="4"/>
  <c r="O132" i="4"/>
  <c r="K132" i="4"/>
  <c r="L124" i="4"/>
  <c r="M124" i="4"/>
  <c r="N122" i="4"/>
  <c r="O122" i="4"/>
  <c r="K122" i="4"/>
  <c r="L169" i="4"/>
  <c r="M169" i="4"/>
  <c r="N139" i="4"/>
  <c r="O139" i="4"/>
  <c r="K139" i="4"/>
  <c r="M171" i="4" l="1"/>
  <c r="K104" i="4"/>
  <c r="L104" i="4"/>
  <c r="O171" i="4"/>
  <c r="J171" i="4" s="1"/>
  <c r="N171" i="4"/>
  <c r="M104" i="4"/>
  <c r="K171" i="4"/>
  <c r="F171" i="4" s="1"/>
  <c r="T171" i="4" s="1"/>
  <c r="N104" i="4"/>
  <c r="L171" i="4"/>
  <c r="O104" i="4"/>
  <c r="T104" i="4"/>
  <c r="H171" i="4"/>
  <c r="G171" i="4"/>
  <c r="I171" i="4"/>
  <c r="F83" i="4"/>
  <c r="T83" i="4" s="1"/>
  <c r="N173" i="9"/>
  <c r="Q173" i="9"/>
  <c r="J173" i="9"/>
  <c r="K173" i="9"/>
  <c r="G173" i="9"/>
  <c r="P171" i="4" l="1"/>
  <c r="V171" i="4" s="1"/>
  <c r="P104" i="4"/>
  <c r="V104" i="4" s="1"/>
  <c r="M172" i="4"/>
  <c r="H172" i="4" s="1"/>
  <c r="N172" i="4"/>
  <c r="I172" i="4" s="1"/>
  <c r="I83" i="4"/>
  <c r="G83" i="4"/>
  <c r="L172" i="4"/>
  <c r="G172" i="4" s="1"/>
  <c r="K172" i="4"/>
  <c r="F172" i="4" s="1"/>
  <c r="T172" i="4" s="1"/>
  <c r="H83" i="4"/>
  <c r="AB169" i="8" l="1"/>
  <c r="AB168" i="8"/>
  <c r="AB167" i="8"/>
  <c r="AB166" i="8"/>
  <c r="AB165" i="8"/>
  <c r="AB162" i="8"/>
  <c r="AB161" i="8"/>
  <c r="AB160" i="8"/>
  <c r="AB158" i="8"/>
  <c r="AB156" i="8"/>
  <c r="AB155" i="8"/>
  <c r="AB154" i="8"/>
  <c r="AB152" i="8"/>
  <c r="AB151" i="8"/>
  <c r="AB150" i="8"/>
  <c r="AB149" i="8"/>
  <c r="AB148" i="8"/>
  <c r="AB147" i="8"/>
  <c r="AB143" i="8"/>
  <c r="AB141" i="8"/>
  <c r="AB139" i="8"/>
  <c r="AB31" i="8"/>
  <c r="AB138" i="8"/>
  <c r="AB137" i="8"/>
  <c r="AB136" i="8"/>
  <c r="AB135" i="8"/>
  <c r="AB134" i="8"/>
  <c r="AB133" i="8"/>
  <c r="AB132" i="8"/>
  <c r="AB131" i="8"/>
  <c r="AB130" i="8"/>
  <c r="AB129" i="8"/>
  <c r="AB128" i="8"/>
  <c r="AB127" i="8"/>
  <c r="AB126" i="8"/>
  <c r="AB125" i="8"/>
  <c r="AB124" i="8"/>
  <c r="AB122" i="8"/>
  <c r="AB121" i="8"/>
  <c r="AB120" i="8"/>
  <c r="AB119" i="8"/>
  <c r="AB88" i="8"/>
  <c r="AB118" i="8"/>
  <c r="AB117" i="8"/>
  <c r="AB9" i="8"/>
  <c r="AB116" i="8"/>
  <c r="AB115" i="8"/>
  <c r="AB114" i="8"/>
  <c r="AB113" i="8"/>
  <c r="AB112" i="8"/>
  <c r="AB111" i="8"/>
  <c r="AB110" i="8"/>
  <c r="AB109" i="8"/>
  <c r="AB108" i="8"/>
  <c r="AB107" i="8"/>
  <c r="AB104" i="8"/>
  <c r="AB102" i="8"/>
  <c r="AB140" i="8"/>
  <c r="AB101" i="8"/>
  <c r="AB100" i="8"/>
  <c r="AB99" i="8"/>
  <c r="AB98" i="8"/>
  <c r="AB96" i="8"/>
  <c r="AB94" i="8"/>
  <c r="AB93" i="8"/>
  <c r="AB92" i="8"/>
  <c r="AB91" i="8"/>
  <c r="AB90" i="8"/>
  <c r="AB89" i="8"/>
  <c r="AB87" i="8"/>
  <c r="AB86" i="8"/>
  <c r="AB75" i="8"/>
  <c r="AB74" i="8"/>
  <c r="AB72" i="8"/>
  <c r="AB70" i="8"/>
  <c r="AB69" i="8"/>
  <c r="AB68" i="8"/>
  <c r="AB67" i="8"/>
  <c r="AB66" i="8"/>
  <c r="AB63" i="8"/>
  <c r="AB61" i="8"/>
  <c r="AB60" i="8"/>
  <c r="AB59" i="8"/>
  <c r="AB58" i="8"/>
  <c r="AB57" i="8"/>
  <c r="AB55" i="8"/>
  <c r="AB54" i="8"/>
  <c r="AB53" i="8"/>
  <c r="AB50" i="8"/>
  <c r="AB49" i="8"/>
  <c r="AB48" i="8"/>
  <c r="AB44" i="8"/>
  <c r="AB43" i="8"/>
  <c r="AB29" i="8"/>
  <c r="AB28" i="8"/>
  <c r="AB25" i="8"/>
  <c r="AB22" i="8"/>
  <c r="AB20" i="8"/>
  <c r="AB19" i="8"/>
  <c r="AB18" i="8"/>
  <c r="AB16" i="8"/>
  <c r="AB15" i="8"/>
  <c r="AB14" i="8"/>
  <c r="AB12" i="8"/>
  <c r="AB10" i="8"/>
  <c r="AB8" i="8"/>
  <c r="AB6" i="8"/>
  <c r="AB123" i="8"/>
  <c r="AB51" i="8" l="1"/>
  <c r="AD7" i="8"/>
  <c r="AD10" i="8"/>
  <c r="AD12" i="8"/>
  <c r="AD14" i="8"/>
  <c r="AD16" i="8"/>
  <c r="AD18" i="8"/>
  <c r="AD20" i="8"/>
  <c r="AD22" i="8"/>
  <c r="AD24" i="8"/>
  <c r="AD26" i="8"/>
  <c r="AD28" i="8"/>
  <c r="AD30" i="8"/>
  <c r="AD33" i="8"/>
  <c r="AD35" i="8"/>
  <c r="AD37" i="8"/>
  <c r="AD39" i="8"/>
  <c r="AD41" i="8"/>
  <c r="AD43" i="8"/>
  <c r="AD45" i="8"/>
  <c r="AD48" i="8"/>
  <c r="AD50" i="8"/>
  <c r="AD52" i="8"/>
  <c r="AD54" i="8"/>
  <c r="AD56" i="8"/>
  <c r="AD58" i="8"/>
  <c r="AD60" i="8"/>
  <c r="AD62" i="8"/>
  <c r="AD65" i="8"/>
  <c r="AD67" i="8"/>
  <c r="AD69" i="8"/>
  <c r="AD71" i="8"/>
  <c r="AD73" i="8"/>
  <c r="AD75" i="8"/>
  <c r="AD77" i="8"/>
  <c r="AD86" i="8"/>
  <c r="AD89" i="8"/>
  <c r="AD91" i="8"/>
  <c r="AD93" i="8"/>
  <c r="AD95" i="8"/>
  <c r="AD97" i="8"/>
  <c r="AD99" i="8"/>
  <c r="AD101" i="8"/>
  <c r="AD102" i="8"/>
  <c r="AD104" i="8"/>
  <c r="AD107" i="8"/>
  <c r="AD109" i="8"/>
  <c r="AD111" i="8"/>
  <c r="AD113" i="8"/>
  <c r="AD114" i="8"/>
  <c r="AD116" i="8"/>
  <c r="AD117" i="8"/>
  <c r="AD88" i="8"/>
  <c r="AD120" i="8"/>
  <c r="AD122" i="8"/>
  <c r="AD124" i="8"/>
  <c r="AD126" i="8"/>
  <c r="AD128" i="8"/>
  <c r="AD130" i="8"/>
  <c r="AD132" i="8"/>
  <c r="AD134" i="8"/>
  <c r="AD136" i="8"/>
  <c r="AD138" i="8"/>
  <c r="AD139" i="8"/>
  <c r="AD141" i="8"/>
  <c r="AD143" i="8"/>
  <c r="AD145" i="8"/>
  <c r="AD147" i="8"/>
  <c r="AD149" i="8"/>
  <c r="AD152" i="8"/>
  <c r="AD154" i="8"/>
  <c r="AD156" i="8"/>
  <c r="AD158" i="8"/>
  <c r="AD160" i="8"/>
  <c r="AD162" i="8"/>
  <c r="AD164" i="8"/>
  <c r="AD165" i="8"/>
  <c r="AD167" i="8"/>
  <c r="AD6" i="8"/>
  <c r="AD8" i="8"/>
  <c r="AD11" i="8"/>
  <c r="AD13" i="8"/>
  <c r="AD15" i="8"/>
  <c r="AD17" i="8"/>
  <c r="AD19" i="8"/>
  <c r="AD21" i="8"/>
  <c r="AD23" i="8"/>
  <c r="AD25" i="8"/>
  <c r="AD27" i="8"/>
  <c r="AD29" i="8"/>
  <c r="AD32" i="8"/>
  <c r="AD34" i="8"/>
  <c r="AD36" i="8"/>
  <c r="AD38" i="8"/>
  <c r="AD40" i="8"/>
  <c r="AD42" i="8"/>
  <c r="AD44" i="8"/>
  <c r="AD46" i="8"/>
  <c r="AD47" i="8"/>
  <c r="AD49" i="8"/>
  <c r="AD51" i="8"/>
  <c r="AD53" i="8"/>
  <c r="AD55" i="8"/>
  <c r="AD57" i="8"/>
  <c r="AD59" i="8"/>
  <c r="AD61" i="8"/>
  <c r="AD63" i="8"/>
  <c r="AD64" i="8"/>
  <c r="AD66" i="8"/>
  <c r="AD68" i="8"/>
  <c r="AD70" i="8"/>
  <c r="AD72" i="8"/>
  <c r="AD74" i="8"/>
  <c r="AD87" i="8"/>
  <c r="AD90" i="8"/>
  <c r="AD92" i="8"/>
  <c r="AD94" i="8"/>
  <c r="AD96" i="8"/>
  <c r="AD98" i="8"/>
  <c r="AD100" i="8"/>
  <c r="AD140" i="8"/>
  <c r="AD103" i="8"/>
  <c r="AD108" i="8"/>
  <c r="AD110" i="8"/>
  <c r="AD112" i="8"/>
  <c r="AD115" i="8"/>
  <c r="AD9" i="8"/>
  <c r="AD118" i="8"/>
  <c r="AD119" i="8"/>
  <c r="AD121" i="8"/>
  <c r="AD123" i="8"/>
  <c r="AD125" i="8"/>
  <c r="AD127" i="8"/>
  <c r="AD129" i="8"/>
  <c r="AD131" i="8"/>
  <c r="AD133" i="8"/>
  <c r="AD135" i="8"/>
  <c r="AD137" i="8"/>
  <c r="AD31" i="8"/>
  <c r="AD142" i="8"/>
  <c r="AD144" i="8"/>
  <c r="AD146" i="8"/>
  <c r="AD148" i="8"/>
  <c r="AD150" i="8"/>
  <c r="AD151" i="8"/>
  <c r="AD153" i="8"/>
  <c r="AD155" i="8"/>
  <c r="AD157" i="8"/>
  <c r="AD159" i="8"/>
  <c r="AD161" i="8"/>
  <c r="AD163" i="8"/>
  <c r="AD166" i="8"/>
  <c r="AD168" i="8"/>
  <c r="AD170" i="8"/>
  <c r="AB106" i="8"/>
  <c r="AB23" i="8"/>
  <c r="AB21" i="8"/>
  <c r="AB30" i="8"/>
  <c r="AB34" i="8"/>
  <c r="AB7" i="8"/>
  <c r="AB39" i="8"/>
  <c r="AB52" i="8"/>
  <c r="AB41" i="8"/>
  <c r="AB24" i="8"/>
  <c r="AB17" i="8"/>
  <c r="AB38" i="8"/>
  <c r="AB36" i="8"/>
  <c r="AB40" i="8"/>
  <c r="AB13" i="8"/>
  <c r="AB32" i="8"/>
  <c r="AB33" i="8"/>
  <c r="AB35" i="8"/>
  <c r="AB37" i="8"/>
  <c r="AB27" i="8"/>
  <c r="AB26" i="8"/>
  <c r="AB11" i="8"/>
  <c r="W5" i="8"/>
  <c r="AC5" i="8"/>
  <c r="AC7" i="8"/>
  <c r="AC10" i="8"/>
  <c r="AC12" i="8"/>
  <c r="AC14" i="8"/>
  <c r="AC16" i="8"/>
  <c r="AC18" i="8"/>
  <c r="AC20" i="8"/>
  <c r="AC22" i="8"/>
  <c r="AC24" i="8"/>
  <c r="AC26" i="8"/>
  <c r="AC28" i="8"/>
  <c r="AC30" i="8"/>
  <c r="AC33" i="8"/>
  <c r="AC35" i="8"/>
  <c r="AC37" i="8"/>
  <c r="AC40" i="8"/>
  <c r="AC41" i="8"/>
  <c r="AC43" i="8"/>
  <c r="AC48" i="8"/>
  <c r="AC50" i="8"/>
  <c r="AC52" i="8"/>
  <c r="AC54" i="8"/>
  <c r="AC58" i="8"/>
  <c r="AC60" i="8"/>
  <c r="AD76" i="8"/>
  <c r="AD85" i="8"/>
  <c r="AD106" i="8"/>
  <c r="AB85" i="8"/>
  <c r="AE5" i="8"/>
  <c r="AA5" i="8"/>
  <c r="AA6" i="8"/>
  <c r="AE6" i="8"/>
  <c r="AA7" i="8"/>
  <c r="AE7" i="8"/>
  <c r="AA8" i="8"/>
  <c r="AE8" i="8"/>
  <c r="AA10" i="8"/>
  <c r="AE10" i="8"/>
  <c r="AA11" i="8"/>
  <c r="AE11" i="8"/>
  <c r="AA12" i="8"/>
  <c r="AE12" i="8"/>
  <c r="AA13" i="8"/>
  <c r="AE13" i="8"/>
  <c r="AA14" i="8"/>
  <c r="AE14" i="8"/>
  <c r="AA15" i="8"/>
  <c r="AE15" i="8"/>
  <c r="AA16" i="8"/>
  <c r="AE16" i="8"/>
  <c r="AA17" i="8"/>
  <c r="AE17" i="8"/>
  <c r="AA18" i="8"/>
  <c r="AE18" i="8"/>
  <c r="AA19" i="8"/>
  <c r="AE19" i="8"/>
  <c r="AA20" i="8"/>
  <c r="AE20" i="8"/>
  <c r="AA21" i="8"/>
  <c r="AE21" i="8"/>
  <c r="AA22" i="8"/>
  <c r="AE22" i="8"/>
  <c r="AA23" i="8"/>
  <c r="AE23" i="8"/>
  <c r="AA24" i="8"/>
  <c r="AE24" i="8"/>
  <c r="AA25" i="8"/>
  <c r="AE25" i="8"/>
  <c r="AA26" i="8"/>
  <c r="AE26" i="8"/>
  <c r="AA27" i="8"/>
  <c r="AE27" i="8"/>
  <c r="AA28" i="8"/>
  <c r="AE28" i="8"/>
  <c r="AA29" i="8"/>
  <c r="AE29" i="8"/>
  <c r="AA30" i="8"/>
  <c r="AE30" i="8"/>
  <c r="AA32" i="8"/>
  <c r="AE32" i="8"/>
  <c r="AA33" i="8"/>
  <c r="AE33" i="8"/>
  <c r="AA34" i="8"/>
  <c r="AE34" i="8"/>
  <c r="AA35" i="8"/>
  <c r="AE35" i="8"/>
  <c r="AA36" i="8"/>
  <c r="AE36" i="8"/>
  <c r="AA37" i="8"/>
  <c r="AE37" i="8"/>
  <c r="AA38" i="8"/>
  <c r="AE38" i="8"/>
  <c r="AA39" i="8"/>
  <c r="AE39" i="8"/>
  <c r="AA40" i="8"/>
  <c r="AE40" i="8"/>
  <c r="AA41" i="8"/>
  <c r="AE41" i="8"/>
  <c r="AA42" i="8"/>
  <c r="AE42" i="8"/>
  <c r="AA43" i="8"/>
  <c r="AE43" i="8"/>
  <c r="AA44" i="8"/>
  <c r="AE44" i="8"/>
  <c r="AA45" i="8"/>
  <c r="AE45" i="8"/>
  <c r="AA46" i="8"/>
  <c r="AE46" i="8"/>
  <c r="AA47" i="8"/>
  <c r="AE47" i="8"/>
  <c r="AA48" i="8"/>
  <c r="AE48" i="8"/>
  <c r="AA49" i="8"/>
  <c r="AE49" i="8"/>
  <c r="AA50" i="8"/>
  <c r="AE50" i="8"/>
  <c r="AA51" i="8"/>
  <c r="AE51" i="8"/>
  <c r="AA52" i="8"/>
  <c r="AE52" i="8"/>
  <c r="AA53" i="8"/>
  <c r="AE53" i="8"/>
  <c r="AA54" i="8"/>
  <c r="AE54" i="8"/>
  <c r="AA55" i="8"/>
  <c r="AE55" i="8"/>
  <c r="AA56" i="8"/>
  <c r="AE56" i="8"/>
  <c r="AA57" i="8"/>
  <c r="AE57" i="8"/>
  <c r="AA58" i="8"/>
  <c r="AE58" i="8"/>
  <c r="AA59" i="8"/>
  <c r="AE59" i="8"/>
  <c r="AA60" i="8"/>
  <c r="AE60" i="8"/>
  <c r="AA61" i="8"/>
  <c r="AE61" i="8"/>
  <c r="AA62" i="8"/>
  <c r="AE62" i="8"/>
  <c r="AA63" i="8"/>
  <c r="AE63" i="8"/>
  <c r="AA64" i="8"/>
  <c r="AE64" i="8"/>
  <c r="AA65" i="8"/>
  <c r="AE65" i="8"/>
  <c r="AA66" i="8"/>
  <c r="AE66" i="8"/>
  <c r="AA67" i="8"/>
  <c r="AE67" i="8"/>
  <c r="AA68" i="8"/>
  <c r="AE68" i="8"/>
  <c r="AA69" i="8"/>
  <c r="AE69" i="8"/>
  <c r="AA70" i="8"/>
  <c r="AE70" i="8"/>
  <c r="AA71" i="8"/>
  <c r="AE71" i="8"/>
  <c r="AA72" i="8"/>
  <c r="AE72" i="8"/>
  <c r="AA73" i="8"/>
  <c r="AE73" i="8"/>
  <c r="AA74" i="8"/>
  <c r="AE74" i="8"/>
  <c r="AA75" i="8"/>
  <c r="AE75" i="8"/>
  <c r="AA76" i="8"/>
  <c r="AE76" i="8"/>
  <c r="AA77" i="8"/>
  <c r="AE77" i="8"/>
  <c r="AA85" i="8"/>
  <c r="AE85" i="8"/>
  <c r="AA86" i="8"/>
  <c r="AE86" i="8"/>
  <c r="AA87" i="8"/>
  <c r="AE87" i="8"/>
  <c r="AA89" i="8"/>
  <c r="AE89" i="8"/>
  <c r="AA90" i="8"/>
  <c r="AE90" i="8"/>
  <c r="AA91" i="8"/>
  <c r="AE91" i="8"/>
  <c r="AA92" i="8"/>
  <c r="AE92" i="8"/>
  <c r="AA93" i="8"/>
  <c r="AE93" i="8"/>
  <c r="AA94" i="8"/>
  <c r="AE94" i="8"/>
  <c r="AA95" i="8"/>
  <c r="AE95" i="8"/>
  <c r="AA96" i="8"/>
  <c r="AE96" i="8"/>
  <c r="AA97" i="8"/>
  <c r="AE97" i="8"/>
  <c r="AA98" i="8"/>
  <c r="AE98" i="8"/>
  <c r="AA99" i="8"/>
  <c r="AE99" i="8"/>
  <c r="AA100" i="8"/>
  <c r="AE100" i="8"/>
  <c r="AA101" i="8"/>
  <c r="AE101" i="8"/>
  <c r="AA140" i="8"/>
  <c r="AE140" i="8"/>
  <c r="AA102" i="8"/>
  <c r="AE102" i="8"/>
  <c r="AA103" i="8"/>
  <c r="AE103" i="8"/>
  <c r="AA104" i="8"/>
  <c r="AE104" i="8"/>
  <c r="AA106" i="8"/>
  <c r="AE106" i="8"/>
  <c r="M172" i="8"/>
  <c r="AA107" i="8"/>
  <c r="AE107" i="8"/>
  <c r="AA108" i="8"/>
  <c r="AE108" i="8"/>
  <c r="AA109" i="8"/>
  <c r="AE109" i="8"/>
  <c r="AA110" i="8"/>
  <c r="AE110" i="8"/>
  <c r="AA111" i="8"/>
  <c r="AE111" i="8"/>
  <c r="AA112" i="8"/>
  <c r="AE112" i="8"/>
  <c r="AA113" i="8"/>
  <c r="AE113" i="8"/>
  <c r="AA114" i="8"/>
  <c r="AE114" i="8"/>
  <c r="AA115" i="8"/>
  <c r="AE115" i="8"/>
  <c r="AA116" i="8"/>
  <c r="AE116" i="8"/>
  <c r="AA9" i="8"/>
  <c r="AE9" i="8"/>
  <c r="AA117" i="8"/>
  <c r="AE117" i="8"/>
  <c r="AA118" i="8"/>
  <c r="AE118" i="8"/>
  <c r="AA88" i="8"/>
  <c r="AE88" i="8"/>
  <c r="AA119" i="8"/>
  <c r="AE119" i="8"/>
  <c r="AA120" i="8"/>
  <c r="AE120" i="8"/>
  <c r="AA121" i="8"/>
  <c r="AE121" i="8"/>
  <c r="AA122" i="8"/>
  <c r="AE122" i="8"/>
  <c r="AA123" i="8"/>
  <c r="AE123" i="8"/>
  <c r="AA124" i="8"/>
  <c r="AE124" i="8"/>
  <c r="AA125" i="8"/>
  <c r="AE125" i="8"/>
  <c r="AA126" i="8"/>
  <c r="AE126" i="8"/>
  <c r="AA127" i="8"/>
  <c r="AE127" i="8"/>
  <c r="AA128" i="8"/>
  <c r="AE128" i="8"/>
  <c r="AA129" i="8"/>
  <c r="AE129" i="8"/>
  <c r="AA130" i="8"/>
  <c r="AE130" i="8"/>
  <c r="AA131" i="8"/>
  <c r="AE131" i="8"/>
  <c r="AA132" i="8"/>
  <c r="AE132" i="8"/>
  <c r="AA133" i="8"/>
  <c r="AE133" i="8"/>
  <c r="AA134" i="8"/>
  <c r="AE134" i="8"/>
  <c r="AA135" i="8"/>
  <c r="AE135" i="8"/>
  <c r="AA136" i="8"/>
  <c r="AE136" i="8"/>
  <c r="AA137" i="8"/>
  <c r="AE137" i="8"/>
  <c r="AA138" i="8"/>
  <c r="AE138" i="8"/>
  <c r="AA31" i="8"/>
  <c r="AE31" i="8"/>
  <c r="AA139" i="8"/>
  <c r="AE139" i="8"/>
  <c r="AA141" i="8"/>
  <c r="AE141" i="8"/>
  <c r="AA142" i="8"/>
  <c r="AE142" i="8"/>
  <c r="AA143" i="8"/>
  <c r="AE143" i="8"/>
  <c r="AA144" i="8"/>
  <c r="AE144" i="8"/>
  <c r="AA145" i="8"/>
  <c r="AE145" i="8"/>
  <c r="AA146" i="8"/>
  <c r="AE146" i="8"/>
  <c r="AA147" i="8"/>
  <c r="AE147" i="8"/>
  <c r="AA148" i="8"/>
  <c r="AE148" i="8"/>
  <c r="AA149" i="8"/>
  <c r="AE149" i="8"/>
  <c r="AA150" i="8"/>
  <c r="AE150" i="8"/>
  <c r="AA151" i="8"/>
  <c r="AE151" i="8"/>
  <c r="AA152" i="8"/>
  <c r="AE152" i="8"/>
  <c r="AA153" i="8"/>
  <c r="AE153" i="8"/>
  <c r="AA154" i="8"/>
  <c r="AE154" i="8"/>
  <c r="AA155" i="8"/>
  <c r="AE155" i="8"/>
  <c r="AA156" i="8"/>
  <c r="AE156" i="8"/>
  <c r="AA157" i="8"/>
  <c r="AE157" i="8"/>
  <c r="AA158" i="8"/>
  <c r="AE158" i="8"/>
  <c r="AA159" i="8"/>
  <c r="AE159" i="8"/>
  <c r="AA160" i="8"/>
  <c r="AE160" i="8"/>
  <c r="AA161" i="8"/>
  <c r="AE161" i="8"/>
  <c r="AA162" i="8"/>
  <c r="AE162" i="8"/>
  <c r="AA163" i="8"/>
  <c r="AE163" i="8"/>
  <c r="AA164" i="8"/>
  <c r="AE164" i="8"/>
  <c r="AA165" i="8"/>
  <c r="AE165" i="8"/>
  <c r="AA166" i="8"/>
  <c r="AE166" i="8"/>
  <c r="AA167" i="8"/>
  <c r="AE167" i="8"/>
  <c r="AA168" i="8"/>
  <c r="AE168" i="8"/>
  <c r="AA169" i="8"/>
  <c r="AE169" i="8"/>
  <c r="AA170" i="8"/>
  <c r="AE170" i="8"/>
  <c r="AD5" i="8"/>
  <c r="AD169" i="8"/>
  <c r="AC6" i="8"/>
  <c r="AC8" i="8"/>
  <c r="AC11" i="8"/>
  <c r="AC13" i="8"/>
  <c r="AC15" i="8"/>
  <c r="AC17" i="8"/>
  <c r="AC19" i="8"/>
  <c r="AC21" i="8"/>
  <c r="AC23" i="8"/>
  <c r="AC25" i="8"/>
  <c r="AC27" i="8"/>
  <c r="AC29" i="8"/>
  <c r="AC32" i="8"/>
  <c r="AC34" i="8"/>
  <c r="AC36" i="8"/>
  <c r="AC38" i="8"/>
  <c r="AC39" i="8"/>
  <c r="AC44" i="8"/>
  <c r="AC49" i="8"/>
  <c r="AC51" i="8"/>
  <c r="AC53" i="8"/>
  <c r="AC55" i="8"/>
  <c r="AC57" i="8"/>
  <c r="AC59" i="8"/>
  <c r="AC61" i="8"/>
  <c r="AC63" i="8"/>
  <c r="AC66" i="8"/>
  <c r="AC67" i="8"/>
  <c r="AC68" i="8"/>
  <c r="AC69" i="8"/>
  <c r="AC70" i="8"/>
  <c r="AC72" i="8"/>
  <c r="AC74" i="8"/>
  <c r="AC75" i="8"/>
  <c r="AC85" i="8"/>
  <c r="AC86" i="8"/>
  <c r="AC87" i="8"/>
  <c r="AC89" i="8"/>
  <c r="AC90" i="8"/>
  <c r="AC91" i="8"/>
  <c r="AC92" i="8"/>
  <c r="AC93" i="8"/>
  <c r="AC94" i="8"/>
  <c r="AC96" i="8"/>
  <c r="AC98" i="8"/>
  <c r="AC99" i="8"/>
  <c r="AC100" i="8"/>
  <c r="AC101" i="8"/>
  <c r="AC140" i="8"/>
  <c r="AC102" i="8"/>
  <c r="AC104" i="8"/>
  <c r="AC106" i="8"/>
  <c r="AC107" i="8"/>
  <c r="AC108" i="8"/>
  <c r="AC109" i="8"/>
  <c r="AC110" i="8"/>
  <c r="AC111" i="8"/>
  <c r="AC112" i="8"/>
  <c r="AC113" i="8"/>
  <c r="AC114" i="8"/>
  <c r="AC115" i="8"/>
  <c r="AC116" i="8"/>
  <c r="AC9" i="8"/>
  <c r="AC117" i="8"/>
  <c r="AC118" i="8"/>
  <c r="AC88" i="8"/>
  <c r="AC119" i="8"/>
  <c r="AC120" i="8"/>
  <c r="AC121" i="8"/>
  <c r="AC122" i="8"/>
  <c r="AC123" i="8"/>
  <c r="AC124" i="8"/>
  <c r="AC125" i="8"/>
  <c r="AC126" i="8"/>
  <c r="AC127" i="8"/>
  <c r="AC128" i="8"/>
  <c r="AC129" i="8"/>
  <c r="AC130" i="8"/>
  <c r="AC131" i="8"/>
  <c r="AC132" i="8"/>
  <c r="AC133" i="8"/>
  <c r="AC134" i="8"/>
  <c r="AC135" i="8"/>
  <c r="AC136" i="8"/>
  <c r="AC137" i="8"/>
  <c r="AC138" i="8"/>
  <c r="AC31" i="8"/>
  <c r="AC139" i="8"/>
  <c r="AC141" i="8"/>
  <c r="AC143" i="8"/>
  <c r="AC147" i="8"/>
  <c r="AC148" i="8"/>
  <c r="AC149" i="8"/>
  <c r="AC150" i="8"/>
  <c r="AC151" i="8"/>
  <c r="AC152" i="8"/>
  <c r="AC154" i="8"/>
  <c r="AC155" i="8"/>
  <c r="AC156" i="8"/>
  <c r="AC158" i="8"/>
  <c r="AC160" i="8"/>
  <c r="AC161" i="8"/>
  <c r="AC162" i="8"/>
  <c r="AC165" i="8"/>
  <c r="AC166" i="8"/>
  <c r="AC167" i="8"/>
  <c r="AC168" i="8"/>
  <c r="AC169" i="8"/>
  <c r="AB5" i="8" l="1"/>
  <c r="M173" i="8"/>
  <c r="AA173" i="8" s="1"/>
  <c r="X5" i="8"/>
  <c r="X84" i="8" s="1"/>
  <c r="AD105" i="8"/>
  <c r="X85" i="8"/>
  <c r="X106" i="8"/>
  <c r="AD172" i="8"/>
  <c r="J173" i="8"/>
  <c r="AA172" i="8"/>
  <c r="AE172" i="8"/>
  <c r="AA105" i="8"/>
  <c r="AE105" i="8"/>
  <c r="Y143" i="8" l="1"/>
  <c r="Y58" i="8"/>
  <c r="Y92" i="8"/>
  <c r="Y10" i="8"/>
  <c r="Y14" i="8"/>
  <c r="Y18" i="8"/>
  <c r="Y62" i="8"/>
  <c r="Y82" i="8"/>
  <c r="Y89" i="8"/>
  <c r="Y94" i="8"/>
  <c r="Y155" i="8"/>
  <c r="Y144" i="8"/>
  <c r="Y171" i="8"/>
  <c r="Y42" i="8"/>
  <c r="Y57" i="8"/>
  <c r="Y107" i="8"/>
  <c r="Y111" i="8"/>
  <c r="Y115" i="8"/>
  <c r="Y119" i="8"/>
  <c r="Y123" i="8"/>
  <c r="Y127" i="8"/>
  <c r="Y131" i="8"/>
  <c r="Y135" i="8"/>
  <c r="Y139" i="8"/>
  <c r="Y147" i="8"/>
  <c r="Y151" i="8"/>
  <c r="Y164" i="8"/>
  <c r="Y168" i="8"/>
  <c r="Y46" i="8"/>
  <c r="Y22" i="8"/>
  <c r="Y26" i="8"/>
  <c r="Y30" i="8"/>
  <c r="Y34" i="8"/>
  <c r="Y38" i="8"/>
  <c r="Y49" i="8"/>
  <c r="Y53" i="8"/>
  <c r="Y66" i="8"/>
  <c r="Y70" i="8"/>
  <c r="Y78" i="8"/>
  <c r="Y98" i="8"/>
  <c r="Y102" i="8"/>
  <c r="Y163" i="8"/>
  <c r="Y11" i="8"/>
  <c r="Y95" i="8"/>
  <c r="Y7" i="8"/>
  <c r="Y158" i="8"/>
  <c r="Y73" i="8"/>
  <c r="Y75" i="8"/>
  <c r="Y87" i="8"/>
  <c r="Y91" i="8"/>
  <c r="Y153" i="8"/>
  <c r="Y170" i="8"/>
  <c r="Y17" i="8"/>
  <c r="Y44" i="8"/>
  <c r="Y60" i="8"/>
  <c r="Y71" i="8"/>
  <c r="Y79" i="8"/>
  <c r="Y103" i="8"/>
  <c r="Y109" i="8"/>
  <c r="Y113" i="8"/>
  <c r="Y117" i="8"/>
  <c r="Y121" i="8"/>
  <c r="Y125" i="8"/>
  <c r="Y129" i="8"/>
  <c r="Y133" i="8"/>
  <c r="Y137" i="8"/>
  <c r="Y141" i="8"/>
  <c r="Y149" i="8"/>
  <c r="Y166" i="8"/>
  <c r="Y9" i="8"/>
  <c r="Y157" i="8"/>
  <c r="Y83" i="8"/>
  <c r="Y20" i="8"/>
  <c r="Y24" i="8"/>
  <c r="Y28" i="8"/>
  <c r="Y32" i="8"/>
  <c r="Y36" i="8"/>
  <c r="Y40" i="8"/>
  <c r="Y47" i="8"/>
  <c r="Y51" i="8"/>
  <c r="Y55" i="8"/>
  <c r="Y68" i="8"/>
  <c r="Y100" i="8"/>
  <c r="Y159" i="8"/>
  <c r="Y74" i="8"/>
  <c r="Y81" i="8"/>
  <c r="Y86" i="8"/>
  <c r="Y90" i="8"/>
  <c r="Y93" i="8"/>
  <c r="Y156" i="8"/>
  <c r="Y6" i="8"/>
  <c r="Y160" i="8"/>
  <c r="Y108" i="8"/>
  <c r="Y112" i="8"/>
  <c r="Y116" i="8"/>
  <c r="Y120" i="8"/>
  <c r="Y124" i="8"/>
  <c r="Y128" i="8"/>
  <c r="Y132" i="8"/>
  <c r="Y136" i="8"/>
  <c r="Y140" i="8"/>
  <c r="Y148" i="8"/>
  <c r="Y152" i="8"/>
  <c r="Y167" i="8"/>
  <c r="Y37" i="8"/>
  <c r="Y41" i="8"/>
  <c r="Y50" i="8"/>
  <c r="Y54" i="8"/>
  <c r="Y65" i="8"/>
  <c r="Y69" i="8"/>
  <c r="Y97" i="8"/>
  <c r="Y101" i="8"/>
  <c r="Y13" i="8"/>
  <c r="Y8" i="8"/>
  <c r="Y12" i="8"/>
  <c r="Y15" i="8"/>
  <c r="Y64" i="8"/>
  <c r="Y161" i="8"/>
  <c r="Y63" i="8"/>
  <c r="Y88" i="8"/>
  <c r="Y142" i="8"/>
  <c r="Y154" i="8"/>
  <c r="Y96" i="8"/>
  <c r="Y45" i="8"/>
  <c r="Y43" i="8"/>
  <c r="Y56" i="8"/>
  <c r="Y59" i="8"/>
  <c r="Y61" i="8"/>
  <c r="Y72" i="8"/>
  <c r="Y80" i="8"/>
  <c r="Y104" i="8"/>
  <c r="Y110" i="8"/>
  <c r="Y114" i="8"/>
  <c r="Y118" i="8"/>
  <c r="Y122" i="8"/>
  <c r="Y126" i="8"/>
  <c r="Y130" i="8"/>
  <c r="Y134" i="8"/>
  <c r="Y138" i="8"/>
  <c r="Y146" i="8"/>
  <c r="Y150" i="8"/>
  <c r="Y165" i="8"/>
  <c r="Y169" i="8"/>
  <c r="Y16" i="8"/>
  <c r="Y76" i="8"/>
  <c r="Y162" i="8"/>
  <c r="Y19" i="8"/>
  <c r="Y21" i="8"/>
  <c r="Y23" i="8"/>
  <c r="Y25" i="8"/>
  <c r="Y27" i="8"/>
  <c r="Y29" i="8"/>
  <c r="Y31" i="8"/>
  <c r="Y33" i="8"/>
  <c r="Y35" i="8"/>
  <c r="Y39" i="8"/>
  <c r="Y48" i="8"/>
  <c r="Y52" i="8"/>
  <c r="Y67" i="8"/>
  <c r="Y77" i="8"/>
  <c r="Y99" i="8"/>
  <c r="Y145" i="8"/>
  <c r="AE173" i="8"/>
  <c r="Y5" i="8"/>
  <c r="Y85" i="8"/>
  <c r="Y106" i="8"/>
  <c r="AD173" i="8"/>
  <c r="AF5" i="8" l="1"/>
  <c r="AF84" i="8" s="1"/>
  <c r="AG5" i="8"/>
  <c r="AH5" i="8"/>
  <c r="AH84" i="8" s="1"/>
  <c r="Q56" i="4" l="1"/>
  <c r="AB37" i="13" l="1"/>
  <c r="AB47" i="13" s="1"/>
  <c r="U47" i="13" s="1"/>
  <c r="AD37" i="13"/>
  <c r="AD47" i="13" s="1"/>
  <c r="W47" i="13" s="1"/>
  <c r="AG84" i="8" l="1"/>
  <c r="Q84" i="8" s="1"/>
  <c r="P84" i="8"/>
  <c r="AG105" i="8"/>
  <c r="Q105" i="8" s="1"/>
  <c r="AH172" i="8"/>
  <c r="R172" i="8" s="1"/>
  <c r="AF172" i="8"/>
  <c r="P172" i="8" s="1"/>
  <c r="AG172" i="8"/>
  <c r="Q172" i="8" s="1"/>
  <c r="Q173" i="8" s="1"/>
  <c r="AH105" i="8"/>
  <c r="R105" i="8" s="1"/>
  <c r="Q9" i="4" l="1"/>
  <c r="R9" i="4" s="1"/>
  <c r="S9" i="4" s="1"/>
  <c r="T9" i="4" s="1"/>
  <c r="P34" i="4" l="1"/>
  <c r="J83" i="4" l="1"/>
  <c r="P83" i="4"/>
  <c r="V83" i="4" s="1"/>
  <c r="O172" i="4"/>
  <c r="J172" i="4" l="1"/>
  <c r="P172" i="4"/>
  <c r="V172" i="4" l="1"/>
  <c r="Q41" i="4" l="1"/>
  <c r="R41" i="4" s="1"/>
  <c r="S41" i="4" s="1"/>
  <c r="T41" i="4" s="1"/>
  <c r="Q6" i="4" l="1"/>
  <c r="R6" i="4" s="1"/>
  <c r="S6" i="4" s="1"/>
  <c r="T6" i="4" s="1"/>
  <c r="Q13" i="4" l="1"/>
  <c r="R13" i="4" s="1"/>
  <c r="S13" i="4" s="1"/>
  <c r="T13" i="4" s="1"/>
  <c r="Q30" i="4"/>
  <c r="R30" i="4" s="1"/>
  <c r="S30" i="4" s="1"/>
  <c r="T30" i="4" s="1"/>
  <c r="I172" i="12" l="1"/>
  <c r="Q165" i="4" l="1"/>
  <c r="R165" i="4" s="1"/>
  <c r="S165" i="4" s="1"/>
  <c r="T165" i="4" s="1"/>
  <c r="Q112" i="4"/>
  <c r="R112" i="4" s="1"/>
  <c r="S112" i="4" s="1"/>
  <c r="T112" i="4" s="1"/>
  <c r="Q125" i="4"/>
  <c r="R125" i="4" s="1"/>
  <c r="S125" i="4" s="1"/>
  <c r="T125" i="4" s="1"/>
  <c r="Q99" i="4"/>
  <c r="R99" i="4" s="1"/>
  <c r="S99" i="4" s="1"/>
  <c r="T99" i="4" s="1"/>
  <c r="Q164" i="4"/>
  <c r="R164" i="4" s="1"/>
  <c r="S164" i="4" s="1"/>
  <c r="T164" i="4" s="1"/>
  <c r="Q15" i="4"/>
  <c r="R15" i="4" s="1"/>
  <c r="S15" i="4" s="1"/>
  <c r="T15" i="4" s="1"/>
  <c r="Q106" i="4"/>
  <c r="R106" i="4" s="1"/>
  <c r="S106" i="4" s="1"/>
  <c r="T106" i="4" s="1"/>
  <c r="Q113" i="4"/>
  <c r="R113" i="4" s="1"/>
  <c r="S113" i="4" s="1"/>
  <c r="T113" i="4" s="1"/>
  <c r="Q127" i="4"/>
  <c r="R127" i="4" s="1"/>
  <c r="S127" i="4" s="1"/>
  <c r="T127" i="4" s="1"/>
  <c r="Q47" i="4"/>
  <c r="R47" i="4" s="1"/>
  <c r="S47" i="4" s="1"/>
  <c r="T47" i="4" s="1"/>
  <c r="Q84" i="4"/>
  <c r="R84" i="4" s="1"/>
  <c r="S84" i="4" s="1"/>
  <c r="T84" i="4" s="1"/>
  <c r="Q20" i="4"/>
  <c r="R20" i="4" s="1"/>
  <c r="S20" i="4" s="1"/>
  <c r="T20" i="4" s="1"/>
  <c r="Q119" i="4"/>
  <c r="R119" i="4" s="1"/>
  <c r="S119" i="4" s="1"/>
  <c r="T119" i="4" s="1"/>
  <c r="Q137" i="4"/>
  <c r="R137" i="4" s="1"/>
  <c r="S137" i="4" s="1"/>
  <c r="T137" i="4" s="1"/>
  <c r="Q16" i="4"/>
  <c r="R16" i="4" s="1"/>
  <c r="S16" i="4" s="1"/>
  <c r="T16" i="4" s="1"/>
  <c r="Q130" i="4"/>
  <c r="R130" i="4" s="1"/>
  <c r="S130" i="4" s="1"/>
  <c r="T130" i="4" s="1"/>
  <c r="Q143" i="4"/>
  <c r="R143" i="4" s="1"/>
  <c r="S143" i="4" s="1"/>
  <c r="T143" i="4" s="1"/>
  <c r="Q148" i="4"/>
  <c r="R148" i="4" s="1"/>
  <c r="S148" i="4" s="1"/>
  <c r="T148" i="4" s="1"/>
  <c r="Q118" i="4"/>
  <c r="R118" i="4" s="1"/>
  <c r="S118" i="4" s="1"/>
  <c r="T118" i="4" s="1"/>
  <c r="Q59" i="4"/>
  <c r="R59" i="4" s="1"/>
  <c r="S59" i="4" s="1"/>
  <c r="T59" i="4" s="1"/>
  <c r="Q123" i="4"/>
  <c r="R123" i="4" s="1"/>
  <c r="S123" i="4" s="1"/>
  <c r="T123" i="4" s="1"/>
  <c r="Q45" i="4"/>
  <c r="R45" i="4" s="1"/>
  <c r="S45" i="4" s="1"/>
  <c r="T45" i="4" s="1"/>
  <c r="Q138" i="4"/>
  <c r="R138" i="4" s="1"/>
  <c r="S138" i="4" s="1"/>
  <c r="T138" i="4" s="1"/>
  <c r="Q153" i="4"/>
  <c r="R153" i="4" s="1"/>
  <c r="S153" i="4" s="1"/>
  <c r="T153" i="4" s="1"/>
  <c r="Q132" i="4"/>
  <c r="R132" i="4" s="1"/>
  <c r="S132" i="4" s="1"/>
  <c r="T132" i="4" s="1"/>
  <c r="Q139" i="4"/>
  <c r="R139" i="4" s="1"/>
  <c r="S139" i="4" s="1"/>
  <c r="T139" i="4" s="1"/>
  <c r="Q42" i="4"/>
  <c r="R42" i="4" s="1"/>
  <c r="S42" i="4" s="1"/>
  <c r="T42" i="4" s="1"/>
  <c r="Q102" i="4"/>
  <c r="R102" i="4" s="1"/>
  <c r="S102" i="4" s="1"/>
  <c r="T102" i="4" s="1"/>
  <c r="Q107" i="4"/>
  <c r="R107" i="4" s="1"/>
  <c r="S107" i="4" s="1"/>
  <c r="T107" i="4" s="1"/>
  <c r="Q86" i="4"/>
  <c r="R86" i="4" s="1"/>
  <c r="S86" i="4" s="1"/>
  <c r="T86" i="4" s="1"/>
  <c r="Q23" i="4"/>
  <c r="R23" i="4" s="1"/>
  <c r="S23" i="4" s="1"/>
  <c r="T23" i="4" s="1"/>
  <c r="Q26" i="4"/>
  <c r="R26" i="4" s="1"/>
  <c r="S26" i="4" s="1"/>
  <c r="T26" i="4" s="1"/>
  <c r="Q36" i="4"/>
  <c r="R36" i="4" s="1"/>
  <c r="S36" i="4" s="1"/>
  <c r="T36" i="4" s="1"/>
  <c r="Q69" i="4"/>
  <c r="R69" i="4" s="1"/>
  <c r="S69" i="4" s="1"/>
  <c r="T69" i="4" s="1"/>
  <c r="Q51" i="4"/>
  <c r="R51" i="4" s="1"/>
  <c r="S51" i="4" s="1"/>
  <c r="T51" i="4" s="1"/>
  <c r="Q90" i="4"/>
  <c r="R90" i="4" s="1"/>
  <c r="S90" i="4" s="1"/>
  <c r="T90" i="4" s="1"/>
  <c r="Q103" i="4"/>
  <c r="R103" i="4" s="1"/>
  <c r="S103" i="4" s="1"/>
  <c r="T103" i="4" s="1"/>
  <c r="Q18" i="4"/>
  <c r="R18" i="4" s="1"/>
  <c r="S18" i="4" s="1"/>
  <c r="T18" i="4" s="1"/>
  <c r="Q25" i="4"/>
  <c r="R25" i="4" s="1"/>
  <c r="S25" i="4" s="1"/>
  <c r="T25" i="4" s="1"/>
  <c r="Q110" i="4"/>
  <c r="R110" i="4" s="1"/>
  <c r="S110" i="4" s="1"/>
  <c r="T110" i="4" s="1"/>
  <c r="Q61" i="4"/>
  <c r="R61" i="4" s="1"/>
  <c r="S61" i="4" s="1"/>
  <c r="T61" i="4" s="1"/>
  <c r="Q68" i="4"/>
  <c r="R68" i="4" s="1"/>
  <c r="S68" i="4" s="1"/>
  <c r="T68" i="4" s="1"/>
  <c r="Q35" i="4"/>
  <c r="R35" i="4" s="1"/>
  <c r="S35" i="4" s="1"/>
  <c r="T35" i="4" s="1"/>
  <c r="Q14" i="4"/>
  <c r="R14" i="4" s="1"/>
  <c r="S14" i="4" s="1"/>
  <c r="T14" i="4" s="1"/>
  <c r="Q40" i="4"/>
  <c r="R40" i="4" s="1"/>
  <c r="S40" i="4" s="1"/>
  <c r="T40" i="4" s="1"/>
  <c r="Q133" i="4"/>
  <c r="R133" i="4" s="1"/>
  <c r="S133" i="4" s="1"/>
  <c r="T133" i="4" s="1"/>
  <c r="Q135" i="4"/>
  <c r="R135" i="4" s="1"/>
  <c r="S135" i="4" s="1"/>
  <c r="T135" i="4" s="1"/>
  <c r="Q19" i="4"/>
  <c r="R19" i="4" s="1"/>
  <c r="S19" i="4" s="1"/>
  <c r="T19" i="4" s="1"/>
  <c r="Q49" i="4"/>
  <c r="R49" i="4" s="1"/>
  <c r="S49" i="4" s="1"/>
  <c r="T49" i="4" s="1"/>
  <c r="Q169" i="4"/>
  <c r="R169" i="4" s="1"/>
  <c r="S169" i="4" s="1"/>
  <c r="T169" i="4" s="1"/>
  <c r="Q145" i="4"/>
  <c r="R145" i="4" s="1"/>
  <c r="S145" i="4" s="1"/>
  <c r="T145" i="4" s="1"/>
  <c r="Q124" i="4"/>
  <c r="R124" i="4" s="1"/>
  <c r="S124" i="4" s="1"/>
  <c r="T124" i="4" s="1"/>
  <c r="Q121" i="4"/>
  <c r="R121" i="4" s="1"/>
  <c r="S121" i="4" s="1"/>
  <c r="T121" i="4" s="1"/>
  <c r="Q54" i="4"/>
  <c r="R54" i="4" s="1"/>
  <c r="S54" i="4" s="1"/>
  <c r="T54" i="4" s="1"/>
  <c r="Q92" i="4"/>
  <c r="R92" i="4" s="1"/>
  <c r="S92" i="4" s="1"/>
  <c r="T92" i="4" s="1"/>
  <c r="Q129" i="4"/>
  <c r="R129" i="4" s="1"/>
  <c r="S129" i="4" s="1"/>
  <c r="T129" i="4" s="1"/>
  <c r="Q134" i="4"/>
  <c r="R134" i="4" s="1"/>
  <c r="S134" i="4" s="1"/>
  <c r="T134" i="4" s="1"/>
  <c r="Q152" i="4"/>
  <c r="R152" i="4" s="1"/>
  <c r="S152" i="4" s="1"/>
  <c r="T152" i="4" s="1"/>
  <c r="Q126" i="4"/>
  <c r="R126" i="4" s="1"/>
  <c r="S126" i="4" s="1"/>
  <c r="T126" i="4" s="1"/>
  <c r="Q7" i="4"/>
  <c r="R7" i="4" s="1"/>
  <c r="S7" i="4" s="1"/>
  <c r="T7" i="4" s="1"/>
  <c r="Q62" i="4"/>
  <c r="R62" i="4" s="1"/>
  <c r="S62" i="4" s="1"/>
  <c r="T62" i="4" s="1"/>
  <c r="Q88" i="4"/>
  <c r="R88" i="4" s="1"/>
  <c r="S88" i="4" s="1"/>
  <c r="T88" i="4" s="1"/>
  <c r="Q93" i="4"/>
  <c r="R93" i="4" s="1"/>
  <c r="S93" i="4" s="1"/>
  <c r="T93" i="4" s="1"/>
  <c r="Q154" i="4"/>
  <c r="R154" i="4" s="1"/>
  <c r="S154" i="4" s="1"/>
  <c r="T154" i="4" s="1"/>
  <c r="Q24" i="4"/>
  <c r="R24" i="4" s="1"/>
  <c r="S24" i="4" s="1"/>
  <c r="T24" i="4" s="1"/>
  <c r="Q89" i="4"/>
  <c r="R89" i="4" s="1"/>
  <c r="S89" i="4" s="1"/>
  <c r="T89" i="4" s="1"/>
  <c r="Q50" i="4"/>
  <c r="R50" i="4" s="1"/>
  <c r="S50" i="4" s="1"/>
  <c r="T50" i="4" s="1"/>
  <c r="Q17" i="4"/>
  <c r="R17" i="4" s="1"/>
  <c r="S17" i="4" s="1"/>
  <c r="T17" i="4" s="1"/>
  <c r="Q11" i="4"/>
  <c r="R11" i="4" s="1"/>
  <c r="S11" i="4" s="1"/>
  <c r="T11" i="4" s="1"/>
  <c r="Q82" i="4"/>
  <c r="R82" i="4" s="1"/>
  <c r="S82" i="4" s="1"/>
  <c r="T82" i="4" s="1"/>
  <c r="Q22" i="4"/>
  <c r="R22" i="4" s="1"/>
  <c r="S22" i="4" s="1"/>
  <c r="T22" i="4" s="1"/>
  <c r="Q33" i="4"/>
  <c r="R33" i="4" s="1"/>
  <c r="S33" i="4" s="1"/>
  <c r="T33" i="4" s="1"/>
  <c r="Q116" i="4"/>
  <c r="R116" i="4" s="1"/>
  <c r="S116" i="4" s="1"/>
  <c r="T116" i="4" s="1"/>
  <c r="Q166" i="4"/>
  <c r="R166" i="4" s="1"/>
  <c r="S166" i="4" s="1"/>
  <c r="T166" i="4" s="1"/>
  <c r="Q144" i="4"/>
  <c r="R144" i="4" s="1"/>
  <c r="S144" i="4" s="1"/>
  <c r="T144" i="4" s="1"/>
  <c r="Q73" i="4"/>
  <c r="R73" i="4" s="1"/>
  <c r="S73" i="4" s="1"/>
  <c r="T73" i="4" s="1"/>
  <c r="Q10" i="4"/>
  <c r="R10" i="4" s="1"/>
  <c r="S10" i="4" s="1"/>
  <c r="T10" i="4" s="1"/>
  <c r="Q155" i="4"/>
  <c r="R155" i="4" s="1"/>
  <c r="S155" i="4" s="1"/>
  <c r="T155" i="4" s="1"/>
  <c r="Q100" i="4"/>
  <c r="R100" i="4" s="1"/>
  <c r="S100" i="4" s="1"/>
  <c r="T100" i="4" s="1"/>
  <c r="Q70" i="4"/>
  <c r="R70" i="4" s="1"/>
  <c r="S70" i="4" s="1"/>
  <c r="T70" i="4" s="1"/>
  <c r="Q58" i="4"/>
  <c r="R58" i="4" s="1"/>
  <c r="S58" i="4" s="1"/>
  <c r="T58" i="4" s="1"/>
  <c r="Q21" i="4"/>
  <c r="R21" i="4" s="1"/>
  <c r="S21" i="4" s="1"/>
  <c r="T21" i="4" s="1"/>
  <c r="Q76" i="4"/>
  <c r="R76" i="4" s="1"/>
  <c r="S76" i="4" s="1"/>
  <c r="T76" i="4" s="1"/>
  <c r="Q163" i="4"/>
  <c r="R163" i="4" s="1"/>
  <c r="S163" i="4" s="1"/>
  <c r="T163" i="4" s="1"/>
  <c r="Q37" i="4"/>
  <c r="R37" i="4" s="1"/>
  <c r="S37" i="4" s="1"/>
  <c r="T37" i="4" s="1"/>
  <c r="Q136" i="4"/>
  <c r="R136" i="4" s="1"/>
  <c r="S136" i="4" s="1"/>
  <c r="T136" i="4" s="1"/>
  <c r="Q105" i="4"/>
  <c r="R105" i="4" s="1"/>
  <c r="S105" i="4" s="1"/>
  <c r="T105" i="4" s="1"/>
  <c r="Q78" i="4"/>
  <c r="R78" i="4" s="1"/>
  <c r="S78" i="4" s="1"/>
  <c r="T78" i="4" s="1"/>
  <c r="Q43" i="4"/>
  <c r="R43" i="4" s="1"/>
  <c r="S43" i="4" s="1"/>
  <c r="T43" i="4" s="1"/>
  <c r="Q65" i="4"/>
  <c r="R65" i="4" s="1"/>
  <c r="S65" i="4" s="1"/>
  <c r="T65" i="4" s="1"/>
  <c r="Q57" i="4"/>
  <c r="R57" i="4" s="1"/>
  <c r="S57" i="4" s="1"/>
  <c r="T57" i="4" s="1"/>
  <c r="Q39" i="4"/>
  <c r="R39" i="4" s="1"/>
  <c r="S39" i="4" s="1"/>
  <c r="T39" i="4" s="1"/>
  <c r="Q150" i="4"/>
  <c r="R150" i="4" s="1"/>
  <c r="S150" i="4" s="1"/>
  <c r="T150" i="4" s="1"/>
  <c r="Q53" i="4"/>
  <c r="R53" i="4" s="1"/>
  <c r="S53" i="4" s="1"/>
  <c r="T53" i="4" s="1"/>
  <c r="Q159" i="4"/>
  <c r="R159" i="4" s="1"/>
  <c r="S159" i="4" s="1"/>
  <c r="T159" i="4" s="1"/>
  <c r="Q4" i="4"/>
  <c r="R4" i="4" s="1"/>
  <c r="S4" i="4" s="1"/>
  <c r="T4" i="4" s="1"/>
  <c r="Q31" i="4"/>
  <c r="R31" i="4" s="1"/>
  <c r="S31" i="4" s="1"/>
  <c r="T31" i="4" s="1"/>
  <c r="Q98" i="4"/>
  <c r="R98" i="4" s="1"/>
  <c r="S98" i="4" s="1"/>
  <c r="T98" i="4" s="1"/>
  <c r="Q81" i="4"/>
  <c r="R81" i="4" s="1"/>
  <c r="S81" i="4" s="1"/>
  <c r="T81" i="4" s="1"/>
  <c r="Q109" i="4"/>
  <c r="R109" i="4" s="1"/>
  <c r="S109" i="4" s="1"/>
  <c r="T109" i="4" s="1"/>
  <c r="Q95" i="4"/>
  <c r="R95" i="4" s="1"/>
  <c r="S95" i="4" s="1"/>
  <c r="T95" i="4" s="1"/>
  <c r="Q141" i="4"/>
  <c r="R141" i="4" s="1"/>
  <c r="S141" i="4" s="1"/>
  <c r="T141" i="4" s="1"/>
  <c r="Q96" i="4"/>
  <c r="R96" i="4" s="1"/>
  <c r="S96" i="4" s="1"/>
  <c r="T96" i="4" s="1"/>
  <c r="Q162" i="4"/>
  <c r="R162" i="4" s="1"/>
  <c r="S162" i="4" s="1"/>
  <c r="T162" i="4" s="1"/>
  <c r="Q114" i="4"/>
  <c r="R114" i="4" s="1"/>
  <c r="S114" i="4" s="1"/>
  <c r="T114" i="4" s="1"/>
  <c r="Q117" i="4"/>
  <c r="R117" i="4" s="1"/>
  <c r="S117" i="4" s="1"/>
  <c r="T117" i="4" s="1"/>
  <c r="Q74" i="4"/>
  <c r="R74" i="4" s="1"/>
  <c r="S74" i="4" s="1"/>
  <c r="T74" i="4" s="1"/>
  <c r="Q44" i="4"/>
  <c r="R44" i="4" s="1"/>
  <c r="S44" i="4" s="1"/>
  <c r="T44" i="4" s="1"/>
  <c r="Q147" i="4"/>
  <c r="R147" i="4" s="1"/>
  <c r="S147" i="4" s="1"/>
  <c r="T147" i="4" s="1"/>
  <c r="Q63" i="4"/>
  <c r="R63" i="4" s="1"/>
  <c r="S63" i="4" s="1"/>
  <c r="T63" i="4" s="1"/>
  <c r="Q66" i="4"/>
  <c r="R66" i="4" s="1"/>
  <c r="S66" i="4" s="1"/>
  <c r="T66" i="4" s="1"/>
  <c r="Q91" i="4"/>
  <c r="R91" i="4" s="1"/>
  <c r="S91" i="4" s="1"/>
  <c r="T91" i="4" s="1"/>
  <c r="Q161" i="4"/>
  <c r="R161" i="4" s="1"/>
  <c r="S161" i="4" s="1"/>
  <c r="T161" i="4" s="1"/>
  <c r="Q149" i="4"/>
  <c r="R149" i="4" s="1"/>
  <c r="S149" i="4" s="1"/>
  <c r="T149" i="4" s="1"/>
  <c r="Q67" i="4"/>
  <c r="R67" i="4" s="1"/>
  <c r="S67" i="4" s="1"/>
  <c r="T67" i="4" s="1"/>
  <c r="Q38" i="4"/>
  <c r="R38" i="4" s="1"/>
  <c r="S38" i="4" s="1"/>
  <c r="T38" i="4" s="1"/>
  <c r="Q80" i="4"/>
  <c r="R80" i="4" s="1"/>
  <c r="S80" i="4" s="1"/>
  <c r="T80" i="4" s="1"/>
  <c r="Q115" i="4"/>
  <c r="R115" i="4" s="1"/>
  <c r="S115" i="4" s="1"/>
  <c r="T115" i="4" s="1"/>
  <c r="Q5" i="4"/>
  <c r="R5" i="4" s="1"/>
  <c r="S5" i="4" s="1"/>
  <c r="T5" i="4" s="1"/>
  <c r="Q27" i="4"/>
  <c r="R27" i="4" s="1"/>
  <c r="S27" i="4" s="1"/>
  <c r="T27" i="4" s="1"/>
  <c r="Q151" i="4"/>
  <c r="R151" i="4" s="1"/>
  <c r="S151" i="4" s="1"/>
  <c r="T151" i="4" s="1"/>
  <c r="Q160" i="4"/>
  <c r="R160" i="4" s="1"/>
  <c r="S160" i="4" s="1"/>
  <c r="T160" i="4" s="1"/>
  <c r="Q87" i="4"/>
  <c r="R87" i="4" s="1"/>
  <c r="S87" i="4" s="1"/>
  <c r="T87" i="4" s="1"/>
  <c r="Q140" i="4"/>
  <c r="R140" i="4" s="1"/>
  <c r="S140" i="4" s="1"/>
  <c r="T140" i="4" s="1"/>
  <c r="Q168" i="4"/>
  <c r="R168" i="4" s="1"/>
  <c r="S168" i="4" s="1"/>
  <c r="T168" i="4" s="1"/>
  <c r="Q167" i="4"/>
  <c r="R167" i="4" s="1"/>
  <c r="S167" i="4" s="1"/>
  <c r="T167" i="4" s="1"/>
  <c r="Q85" i="4"/>
  <c r="R85" i="4" s="1"/>
  <c r="S85" i="4" s="1"/>
  <c r="T85" i="4" s="1"/>
  <c r="Q71" i="4"/>
  <c r="R71" i="4" s="1"/>
  <c r="S71" i="4" s="1"/>
  <c r="T71" i="4" s="1"/>
  <c r="Q122" i="4"/>
  <c r="R122" i="4" s="1"/>
  <c r="S122" i="4" s="1"/>
  <c r="T122" i="4" s="1"/>
  <c r="Q77" i="4"/>
  <c r="R77" i="4" s="1"/>
  <c r="S77" i="4" s="1"/>
  <c r="T77" i="4" s="1"/>
  <c r="Q128" i="4"/>
  <c r="R128" i="4" s="1"/>
  <c r="S128" i="4" s="1"/>
  <c r="T128" i="4" s="1"/>
  <c r="Q157" i="4"/>
  <c r="R157" i="4" s="1"/>
  <c r="S157" i="4" s="1"/>
  <c r="T157" i="4" s="1"/>
  <c r="Q34" i="4"/>
  <c r="R34" i="4" s="1"/>
  <c r="S34" i="4" s="1"/>
  <c r="T34" i="4" s="1"/>
  <c r="Q72" i="4"/>
  <c r="R72" i="4" s="1"/>
  <c r="S72" i="4" s="1"/>
  <c r="T72" i="4" s="1"/>
  <c r="Q8" i="4"/>
  <c r="R8" i="4" s="1"/>
  <c r="S8" i="4" s="1"/>
  <c r="T8" i="4" s="1"/>
  <c r="Q170" i="4"/>
  <c r="R170" i="4" s="1"/>
  <c r="S170" i="4" s="1"/>
  <c r="T170" i="4" s="1"/>
  <c r="Q60" i="4"/>
  <c r="R60" i="4" s="1"/>
  <c r="S60" i="4" s="1"/>
  <c r="T60" i="4" s="1"/>
  <c r="Q158" i="4"/>
  <c r="R158" i="4" s="1"/>
  <c r="S158" i="4" s="1"/>
  <c r="T158" i="4" s="1"/>
  <c r="Q94" i="4"/>
  <c r="R94" i="4" s="1"/>
  <c r="S94" i="4" s="1"/>
  <c r="T94" i="4" s="1"/>
  <c r="Q156" i="4"/>
  <c r="R156" i="4" s="1"/>
  <c r="S156" i="4" s="1"/>
  <c r="T156" i="4" s="1"/>
  <c r="Q146" i="4"/>
  <c r="R146" i="4" s="1"/>
  <c r="S146" i="4" s="1"/>
  <c r="T146" i="4" s="1"/>
  <c r="Q32" i="4"/>
  <c r="R32" i="4" s="1"/>
  <c r="S32" i="4" s="1"/>
  <c r="T32" i="4" s="1"/>
  <c r="Q142" i="4"/>
  <c r="R142" i="4" s="1"/>
  <c r="S142" i="4" s="1"/>
  <c r="T142" i="4" s="1"/>
  <c r="Q101" i="4"/>
  <c r="R101" i="4" s="1"/>
  <c r="S101" i="4" s="1"/>
  <c r="T101" i="4" s="1"/>
  <c r="Q111" i="4"/>
  <c r="R111" i="4" s="1"/>
  <c r="S111" i="4" s="1"/>
  <c r="T111" i="4" s="1"/>
  <c r="Q131" i="4"/>
  <c r="R131" i="4" s="1"/>
  <c r="S131" i="4" s="1"/>
  <c r="T131" i="4" s="1"/>
  <c r="Q28" i="4"/>
  <c r="R28" i="4" s="1"/>
  <c r="S28" i="4" s="1"/>
  <c r="T28" i="4" s="1"/>
  <c r="Q120" i="4"/>
  <c r="R120" i="4" s="1"/>
  <c r="S120" i="4" s="1"/>
  <c r="T120" i="4" s="1"/>
  <c r="Q52" i="4"/>
  <c r="R52" i="4" s="1"/>
  <c r="S52" i="4" s="1"/>
  <c r="T52" i="4" s="1"/>
  <c r="Q12" i="4"/>
  <c r="R12" i="4" s="1"/>
  <c r="S12" i="4" s="1"/>
  <c r="T12" i="4" s="1"/>
  <c r="Q75" i="4"/>
  <c r="R75" i="4" s="1"/>
  <c r="S75" i="4" s="1"/>
  <c r="T75" i="4" s="1"/>
  <c r="Q48" i="4"/>
  <c r="R48" i="4" s="1"/>
  <c r="S48" i="4" s="1"/>
  <c r="T48" i="4" s="1"/>
  <c r="Q29" i="4"/>
  <c r="R29" i="4" s="1"/>
  <c r="S29" i="4" s="1"/>
  <c r="T29" i="4" s="1"/>
  <c r="U105" i="8"/>
  <c r="W144" i="8"/>
  <c r="AB144" i="8" s="1"/>
  <c r="Q46" i="4"/>
  <c r="R46" i="4" s="1"/>
  <c r="S46" i="4" s="1"/>
  <c r="T46" i="4" s="1"/>
  <c r="AC170" i="8" l="1"/>
  <c r="AC65" i="8"/>
  <c r="AC47" i="8"/>
  <c r="AC157" i="8"/>
  <c r="AC159" i="8"/>
  <c r="AC146" i="8"/>
  <c r="AC95" i="8"/>
  <c r="AC145" i="8"/>
  <c r="AC97" i="8"/>
  <c r="AC153" i="8"/>
  <c r="AC42" i="8"/>
  <c r="AC103" i="8"/>
  <c r="AC45" i="8"/>
  <c r="AC46" i="8"/>
  <c r="AC163" i="8"/>
  <c r="AC56" i="8"/>
  <c r="AC164" i="8"/>
  <c r="AC62" i="8"/>
  <c r="AC64" i="8"/>
  <c r="AC71" i="8"/>
  <c r="AC73" i="8"/>
  <c r="AC77" i="8"/>
  <c r="AC171" i="8"/>
  <c r="AC142" i="8"/>
  <c r="AC81" i="8"/>
  <c r="AC76" i="8"/>
  <c r="AC79" i="8"/>
  <c r="Q108" i="4"/>
  <c r="R108" i="4" s="1"/>
  <c r="S108" i="4" s="1"/>
  <c r="T108" i="4" s="1"/>
  <c r="AC144" i="8"/>
  <c r="W170" i="8"/>
  <c r="AB170" i="8" s="1"/>
  <c r="W65" i="8"/>
  <c r="AB65" i="8" s="1"/>
  <c r="W47" i="8"/>
  <c r="AB47" i="8" s="1"/>
  <c r="W157" i="8"/>
  <c r="AB157" i="8" s="1"/>
  <c r="W159" i="8"/>
  <c r="AB159" i="8" s="1"/>
  <c r="W146" i="8"/>
  <c r="AB146" i="8" s="1"/>
  <c r="W95" i="8"/>
  <c r="S105" i="8"/>
  <c r="W145" i="8"/>
  <c r="AB145" i="8" s="1"/>
  <c r="W97" i="8"/>
  <c r="AB97" i="8" s="1"/>
  <c r="W153" i="8"/>
  <c r="AB153" i="8" s="1"/>
  <c r="U84" i="8"/>
  <c r="W42" i="8"/>
  <c r="S84" i="8"/>
  <c r="W103" i="8"/>
  <c r="AB103" i="8" s="1"/>
  <c r="W45" i="8"/>
  <c r="AB45" i="8" s="1"/>
  <c r="W46" i="8"/>
  <c r="AB46" i="8" s="1"/>
  <c r="W163" i="8"/>
  <c r="AB163" i="8" s="1"/>
  <c r="W56" i="8"/>
  <c r="AB56" i="8" s="1"/>
  <c r="W164" i="8"/>
  <c r="AB164" i="8" s="1"/>
  <c r="W62" i="8"/>
  <c r="AB62" i="8" s="1"/>
  <c r="W64" i="8"/>
  <c r="AB64" i="8" s="1"/>
  <c r="W71" i="8"/>
  <c r="AB71" i="8" s="1"/>
  <c r="W73" i="8"/>
  <c r="AB73" i="8" s="1"/>
  <c r="W77" i="8"/>
  <c r="AB77" i="8" s="1"/>
  <c r="W171" i="8"/>
  <c r="AB171" i="8" s="1"/>
  <c r="U172" i="8"/>
  <c r="S172" i="8"/>
  <c r="W142" i="8"/>
  <c r="W81" i="8"/>
  <c r="AB81" i="8" s="1"/>
  <c r="W76" i="8"/>
  <c r="AB76" i="8" s="1"/>
  <c r="W79" i="8"/>
  <c r="AB79" i="8" s="1"/>
  <c r="Q97" i="4"/>
  <c r="R97" i="4" s="1"/>
  <c r="S97" i="4" s="1"/>
  <c r="T97" i="4" s="1"/>
  <c r="S173" i="8" l="1"/>
  <c r="X172" i="8"/>
  <c r="T172" i="8" s="1"/>
  <c r="V172" i="8" s="1"/>
  <c r="AC172" i="8" s="1"/>
  <c r="T84" i="8"/>
  <c r="V84" i="8" s="1"/>
  <c r="W172" i="8"/>
  <c r="AB142" i="8"/>
  <c r="U173" i="8"/>
  <c r="W84" i="8"/>
  <c r="AB42" i="8"/>
  <c r="AB95" i="8"/>
  <c r="W105" i="8"/>
  <c r="AB105" i="8" s="1"/>
  <c r="J172" i="12"/>
  <c r="Y173" i="8"/>
  <c r="T173" i="8" s="1"/>
  <c r="X105" i="8"/>
  <c r="T105" i="8" s="1"/>
  <c r="V105" i="8" s="1"/>
  <c r="AC105" i="8" s="1"/>
  <c r="W173" i="8" l="1"/>
  <c r="AB173" i="8" s="1"/>
  <c r="AB172" i="8"/>
  <c r="X173" i="8"/>
  <c r="V173" i="8"/>
  <c r="AC173" i="8" s="1"/>
  <c r="R123" i="12" l="1"/>
  <c r="T140" i="12"/>
  <c r="S109" i="12"/>
  <c r="R84" i="12"/>
  <c r="R104" i="12" s="1"/>
  <c r="R158" i="12"/>
  <c r="R151" i="12"/>
  <c r="T111" i="12"/>
  <c r="T168" i="12"/>
  <c r="R144" i="12"/>
  <c r="T139" i="12"/>
  <c r="T159" i="12"/>
  <c r="Q155" i="12"/>
  <c r="R126" i="12"/>
  <c r="R161" i="12"/>
  <c r="R137" i="12"/>
  <c r="O161" i="12"/>
  <c r="Q119" i="12"/>
  <c r="Q82" i="12"/>
  <c r="Q130" i="12"/>
  <c r="Q117" i="12"/>
  <c r="Q165" i="12"/>
  <c r="Q131" i="12"/>
  <c r="Q134" i="12"/>
  <c r="Q127" i="12"/>
  <c r="Q133" i="12"/>
  <c r="Q107" i="12"/>
  <c r="Q149" i="12"/>
  <c r="Q145" i="12"/>
  <c r="P119" i="12"/>
  <c r="P130" i="12"/>
  <c r="P131" i="12"/>
  <c r="P134" i="12"/>
  <c r="P132" i="12"/>
  <c r="P127" i="12"/>
  <c r="P133" i="12"/>
  <c r="P149" i="12"/>
  <c r="R82" i="12"/>
  <c r="R119" i="12"/>
  <c r="R156" i="12"/>
  <c r="R130" i="12"/>
  <c r="R117" i="12"/>
  <c r="R124" i="12"/>
  <c r="R131" i="12"/>
  <c r="R134" i="12"/>
  <c r="R142" i="12"/>
  <c r="R132" i="12"/>
  <c r="R133" i="12"/>
  <c r="R107" i="12"/>
  <c r="R145" i="12"/>
  <c r="O130" i="12"/>
  <c r="O105" i="12"/>
  <c r="O125" i="12"/>
  <c r="O126" i="12"/>
  <c r="O170" i="12"/>
  <c r="O153" i="12"/>
  <c r="O123" i="12"/>
  <c r="O140" i="12"/>
  <c r="O136" i="12"/>
  <c r="O156" i="12"/>
  <c r="O158" i="12"/>
  <c r="O154" i="12"/>
  <c r="O111" i="12"/>
  <c r="O139" i="12"/>
  <c r="R135" i="12"/>
  <c r="R116" i="12"/>
  <c r="R169" i="12"/>
  <c r="R165" i="12"/>
  <c r="R118" i="12"/>
  <c r="R168" i="12"/>
  <c r="R163" i="12"/>
  <c r="R147" i="12"/>
  <c r="R148" i="12"/>
  <c r="O113" i="12"/>
  <c r="O159" i="12"/>
  <c r="O137" i="12"/>
  <c r="O155" i="12"/>
  <c r="O144" i="12"/>
  <c r="O168" i="12"/>
  <c r="O167" i="12"/>
  <c r="O163" i="12"/>
  <c r="O124" i="12"/>
  <c r="P129" i="12"/>
  <c r="Q157" i="12"/>
  <c r="Q110" i="12"/>
  <c r="P152" i="12"/>
  <c r="S129" i="12"/>
  <c r="S157" i="12"/>
  <c r="S143" i="12"/>
  <c r="S150" i="12"/>
  <c r="S110" i="12"/>
  <c r="S164" i="12"/>
  <c r="S146" i="12"/>
  <c r="S160" i="12"/>
  <c r="S125" i="12"/>
  <c r="S170" i="12"/>
  <c r="S162" i="12"/>
  <c r="T120" i="12"/>
  <c r="S120" i="12"/>
  <c r="Q5" i="12"/>
  <c r="P5" i="12"/>
  <c r="P83" i="12" s="1"/>
  <c r="Q129" i="12"/>
  <c r="P157" i="12"/>
  <c r="P143" i="12"/>
  <c r="Q150" i="12"/>
  <c r="P110" i="12"/>
  <c r="P106" i="12"/>
  <c r="P164" i="12"/>
  <c r="P146" i="12"/>
  <c r="P160" i="12"/>
  <c r="Q125" i="12"/>
  <c r="P125" i="12"/>
  <c r="Q170" i="12"/>
  <c r="Q162" i="12"/>
  <c r="P162" i="12"/>
  <c r="Q120" i="12"/>
  <c r="P120" i="12"/>
  <c r="R5" i="12"/>
  <c r="R83" i="12" s="1"/>
  <c r="R157" i="12"/>
  <c r="R143" i="12"/>
  <c r="R150" i="12"/>
  <c r="R106" i="12"/>
  <c r="R152" i="12"/>
  <c r="R160" i="12"/>
  <c r="R162" i="12"/>
  <c r="R120" i="12"/>
  <c r="R113" i="12"/>
  <c r="R108" i="12"/>
  <c r="R167" i="12"/>
  <c r="O129" i="12"/>
  <c r="O138" i="12"/>
  <c r="O157" i="12"/>
  <c r="O110" i="12"/>
  <c r="O106" i="12"/>
  <c r="O164" i="12"/>
  <c r="O152" i="12"/>
  <c r="O146" i="12"/>
  <c r="O112" i="12"/>
  <c r="O160" i="12"/>
  <c r="O120" i="12"/>
  <c r="O151" i="12"/>
  <c r="O142" i="12"/>
  <c r="O169" i="12"/>
  <c r="O148" i="12"/>
  <c r="O147" i="12"/>
  <c r="O115" i="12"/>
  <c r="O166" i="12"/>
  <c r="O121" i="12"/>
  <c r="O128" i="12"/>
  <c r="O114" i="12"/>
  <c r="O109" i="12"/>
  <c r="R138" i="12"/>
  <c r="R114" i="12"/>
  <c r="T138" i="12"/>
  <c r="T114" i="12"/>
  <c r="S114" i="12"/>
  <c r="S153" i="12"/>
  <c r="T137" i="12"/>
  <c r="T135" i="12"/>
  <c r="T161" i="12"/>
  <c r="T113" i="12"/>
  <c r="P137" i="12"/>
  <c r="P135" i="12"/>
  <c r="Q135" i="12"/>
  <c r="P161" i="12"/>
  <c r="Q161" i="12"/>
  <c r="T118" i="12"/>
  <c r="S167" i="12"/>
  <c r="S108" i="12"/>
  <c r="S165" i="12"/>
  <c r="S118" i="12"/>
  <c r="Q108" i="12"/>
  <c r="P107" i="12"/>
  <c r="P117" i="12"/>
  <c r="R155" i="12"/>
  <c r="R127" i="12"/>
  <c r="R122" i="12"/>
  <c r="R109" i="12"/>
  <c r="S122" i="12"/>
  <c r="S163" i="12"/>
  <c r="S119" i="12"/>
  <c r="S147" i="12"/>
  <c r="P154" i="12"/>
  <c r="P163" i="12"/>
  <c r="P158" i="12"/>
  <c r="P109" i="12"/>
  <c r="P136" i="12"/>
  <c r="T148" i="12"/>
  <c r="T116" i="12"/>
  <c r="T169" i="12"/>
  <c r="T142" i="12"/>
  <c r="T124" i="12"/>
  <c r="T117" i="12"/>
  <c r="T130" i="12"/>
  <c r="T156" i="12"/>
  <c r="T147" i="12"/>
  <c r="T123" i="12"/>
  <c r="Q124" i="12"/>
  <c r="Q156" i="12"/>
  <c r="Q136" i="12"/>
  <c r="Q140" i="12"/>
  <c r="Q147" i="12"/>
  <c r="Q123" i="12"/>
  <c r="Q113" i="12"/>
  <c r="P145" i="12"/>
  <c r="S145" i="12"/>
  <c r="T145" i="12"/>
  <c r="P148" i="12"/>
  <c r="Q148" i="12"/>
  <c r="S148" i="12"/>
  <c r="S149" i="12"/>
  <c r="T149" i="12"/>
  <c r="P116" i="12"/>
  <c r="Q116" i="12"/>
  <c r="S116" i="12"/>
  <c r="S107" i="12"/>
  <c r="T107" i="12"/>
  <c r="S133" i="12"/>
  <c r="T133" i="12"/>
  <c r="P144" i="12"/>
  <c r="T122" i="12"/>
  <c r="S127" i="12"/>
  <c r="T127" i="12"/>
  <c r="P169" i="12"/>
  <c r="Q169" i="12"/>
  <c r="S169" i="12"/>
  <c r="Q132" i="12"/>
  <c r="S132" i="12"/>
  <c r="T132" i="12"/>
  <c r="P142" i="12"/>
  <c r="Q142" i="12"/>
  <c r="S142" i="12"/>
  <c r="S134" i="12"/>
  <c r="T134" i="12"/>
  <c r="S131" i="12"/>
  <c r="T131" i="12"/>
  <c r="Q154" i="12"/>
  <c r="P151" i="12"/>
  <c r="Q151" i="12"/>
  <c r="S151" i="12"/>
  <c r="Q163" i="12"/>
  <c r="T163" i="12"/>
  <c r="P155" i="12"/>
  <c r="S155" i="12"/>
  <c r="T155" i="12"/>
  <c r="S158" i="12"/>
  <c r="P124" i="12"/>
  <c r="S124" i="12"/>
  <c r="S117" i="12"/>
  <c r="S130" i="12"/>
  <c r="Q109" i="12"/>
  <c r="P156" i="12"/>
  <c r="S156" i="12"/>
  <c r="S82" i="12"/>
  <c r="P140" i="12"/>
  <c r="P123" i="12"/>
  <c r="P159" i="12"/>
  <c r="Q159" i="12"/>
  <c r="S159" i="12"/>
  <c r="S137" i="12"/>
  <c r="S135" i="12"/>
  <c r="S161" i="12"/>
  <c r="P113" i="12"/>
  <c r="S113" i="12"/>
  <c r="T162" i="12"/>
  <c r="P153" i="12"/>
  <c r="Q153" i="12"/>
  <c r="R153" i="12"/>
  <c r="T153" i="12"/>
  <c r="P126" i="12"/>
  <c r="Q126" i="12"/>
  <c r="S126" i="12"/>
  <c r="T126" i="12"/>
  <c r="R125" i="12"/>
  <c r="T125" i="12"/>
  <c r="T160" i="12"/>
  <c r="P105" i="12"/>
  <c r="Q105" i="12"/>
  <c r="R105" i="12"/>
  <c r="S105" i="12"/>
  <c r="T105" i="12"/>
  <c r="P112" i="12"/>
  <c r="Q112" i="12"/>
  <c r="R112" i="12"/>
  <c r="S112" i="12"/>
  <c r="T112" i="12"/>
  <c r="P115" i="12"/>
  <c r="Q115" i="12"/>
  <c r="R115" i="12"/>
  <c r="S115" i="12"/>
  <c r="T115" i="12"/>
  <c r="R146" i="12"/>
  <c r="T146" i="12"/>
  <c r="Q152" i="12"/>
  <c r="S152" i="12"/>
  <c r="T152" i="12"/>
  <c r="P166" i="12"/>
  <c r="Q166" i="12"/>
  <c r="R166" i="12"/>
  <c r="S166" i="12"/>
  <c r="T166" i="12"/>
  <c r="Q164" i="12"/>
  <c r="R164" i="12"/>
  <c r="T164" i="12"/>
  <c r="S106" i="12"/>
  <c r="T106" i="12"/>
  <c r="R110" i="12"/>
  <c r="T110" i="12"/>
  <c r="P121" i="12"/>
  <c r="Q121" i="12"/>
  <c r="R121" i="12"/>
  <c r="S121" i="12"/>
  <c r="T121" i="12"/>
  <c r="P150" i="12"/>
  <c r="T150" i="12"/>
  <c r="Q143" i="12"/>
  <c r="T143" i="12"/>
  <c r="T157" i="12"/>
  <c r="P128" i="12"/>
  <c r="Q128" i="12"/>
  <c r="R128" i="12"/>
  <c r="S128" i="12"/>
  <c r="T128" i="12"/>
  <c r="Q138" i="12"/>
  <c r="P141" i="12"/>
  <c r="Q141" i="12"/>
  <c r="R141" i="12"/>
  <c r="S141" i="12"/>
  <c r="T141" i="12"/>
  <c r="R129" i="12"/>
  <c r="T129" i="12"/>
  <c r="S5" i="12"/>
  <c r="S83" i="12" s="1"/>
  <c r="T5" i="12"/>
  <c r="T83" i="12" s="1"/>
  <c r="R154" i="12"/>
  <c r="T154" i="12"/>
  <c r="T136" i="12"/>
  <c r="S136" i="12"/>
  <c r="T158" i="12"/>
  <c r="T108" i="12"/>
  <c r="T167" i="12"/>
  <c r="T119" i="12"/>
  <c r="R136" i="12"/>
  <c r="T84" i="12"/>
  <c r="T104" i="12" s="1"/>
  <c r="S154" i="12"/>
  <c r="T165" i="12"/>
  <c r="Q137" i="12"/>
  <c r="Q84" i="12"/>
  <c r="Q104" i="12" s="1"/>
  <c r="Q111" i="12"/>
  <c r="Q168" i="12"/>
  <c r="Q144" i="12"/>
  <c r="Q139" i="12"/>
  <c r="P147" i="12"/>
  <c r="P84" i="12"/>
  <c r="P104" i="12" s="1"/>
  <c r="Q158" i="12"/>
  <c r="P111" i="12"/>
  <c r="P168" i="12"/>
  <c r="P139" i="12"/>
  <c r="S138" i="12"/>
  <c r="T170" i="12"/>
  <c r="Q114" i="12"/>
  <c r="P114" i="12"/>
  <c r="P138" i="12"/>
  <c r="P170" i="12"/>
  <c r="Q146" i="12"/>
  <c r="Q160" i="12"/>
  <c r="O150" i="12"/>
  <c r="Q106" i="12"/>
  <c r="R159" i="12"/>
  <c r="R170" i="12"/>
  <c r="O116" i="12"/>
  <c r="O108" i="12"/>
  <c r="O135" i="12"/>
  <c r="O162" i="12"/>
  <c r="O143" i="12"/>
  <c r="O141" i="12"/>
  <c r="Q83" i="12" l="1"/>
  <c r="K104" i="12"/>
  <c r="P167" i="12"/>
  <c r="Q122" i="12"/>
  <c r="P108" i="12"/>
  <c r="P165" i="12"/>
  <c r="P118" i="12"/>
  <c r="S144" i="12"/>
  <c r="T109" i="12"/>
  <c r="T171" i="12" s="1"/>
  <c r="T144" i="12"/>
  <c r="S123" i="12"/>
  <c r="T151" i="12"/>
  <c r="R140" i="12"/>
  <c r="S111" i="12"/>
  <c r="S139" i="12"/>
  <c r="S168" i="12"/>
  <c r="R111" i="12"/>
  <c r="S84" i="12"/>
  <c r="S104" i="12" s="1"/>
  <c r="R139" i="12"/>
  <c r="S140" i="12"/>
  <c r="Q167" i="12"/>
  <c r="P122" i="12"/>
  <c r="O165" i="12"/>
  <c r="O118" i="12"/>
  <c r="O122" i="12"/>
  <c r="Q118" i="12"/>
  <c r="R149" i="12"/>
  <c r="O145" i="12"/>
  <c r="O149" i="12"/>
  <c r="O107" i="12"/>
  <c r="O133" i="12"/>
  <c r="O127" i="12"/>
  <c r="O132" i="12"/>
  <c r="O134" i="12"/>
  <c r="O131" i="12"/>
  <c r="O117" i="12"/>
  <c r="O119" i="12"/>
  <c r="Q171" i="12" l="1"/>
  <c r="S171" i="12"/>
  <c r="O171" i="12"/>
  <c r="F171" i="12" s="1"/>
  <c r="R171" i="12"/>
  <c r="P171" i="12"/>
  <c r="G171" i="12" s="1"/>
  <c r="G83" i="12"/>
  <c r="L104" i="12"/>
  <c r="H83" i="12"/>
  <c r="G104" i="12"/>
  <c r="K171" i="12"/>
  <c r="L171" i="12"/>
  <c r="M83" i="12"/>
  <c r="F104" i="12"/>
  <c r="H104" i="12"/>
  <c r="K83" i="12"/>
  <c r="L83" i="12"/>
  <c r="M171" i="12"/>
  <c r="M104" i="12"/>
  <c r="H171" i="12"/>
  <c r="S172" i="12" l="1"/>
  <c r="L172" i="12" s="1"/>
  <c r="R172" i="12"/>
  <c r="K172" i="12" s="1"/>
  <c r="T172" i="12"/>
  <c r="M172" i="12" s="1"/>
  <c r="Q172" i="12"/>
  <c r="H172" i="12" s="1"/>
  <c r="P172" i="12"/>
  <c r="G172" i="12" s="1"/>
  <c r="R84" i="8"/>
  <c r="R173" i="8" s="1"/>
  <c r="F83" i="12"/>
  <c r="O172" i="12" s="1"/>
  <c r="F172" i="12" s="1"/>
  <c r="P105" i="8"/>
  <c r="P173" i="8" s="1"/>
</calcChain>
</file>

<file path=xl/sharedStrings.xml><?xml version="1.0" encoding="utf-8"?>
<sst xmlns="http://schemas.openxmlformats.org/spreadsheetml/2006/main" count="1837" uniqueCount="630">
  <si>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</si>
  <si>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</si>
  <si>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</si>
  <si>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</si>
  <si>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</si>
  <si>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</si>
  <si>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</si>
  <si>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</si>
  <si>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</si>
  <si>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</si>
  <si>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</si>
  <si>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</si>
  <si>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</si>
  <si>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</si>
  <si>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</si>
  <si>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</si>
  <si>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</si>
  <si>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</si>
  <si>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</si>
  <si>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</si>
  <si>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</si>
  <si>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</si>
  <si>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</si>
  <si>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</si>
  <si>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</si>
  <si>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</si>
  <si>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</si>
  <si>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</si>
  <si>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</si>
  <si>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</si>
  <si>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</si>
  <si>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</si>
  <si>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</si>
  <si>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</si>
  <si>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</si>
  <si>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</si>
  <si>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</si>
  <si>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</si>
  <si>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</si>
  <si>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</si>
  <si>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</si>
  <si>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</si>
  <si>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</si>
  <si>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</si>
  <si>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</si>
  <si>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</si>
  <si>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</si>
  <si>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</si>
  <si>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</si>
  <si>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</si>
  <si>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</si>
  <si>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</si>
  <si>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</si>
  <si>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</si>
  <si>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</si>
  <si>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</si>
  <si>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</si>
  <si>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</si>
  <si>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</si>
  <si>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</si>
  <si>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</si>
  <si>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</si>
  <si>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</si>
  <si>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</si>
  <si>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</si>
  <si>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</si>
  <si>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</si>
  <si>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</si>
  <si>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</si>
  <si>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</si>
  <si>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</si>
  <si>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</si>
  <si>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</si>
  <si>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</si>
  <si>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</si>
  <si>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</si>
  <si>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</si>
  <si>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</si>
  <si>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</si>
  <si>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</si>
  <si>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</si>
  <si>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</si>
  <si>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</si>
  <si>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</si>
  <si>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</si>
  <si>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</si>
  <si>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</si>
  <si>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</si>
  <si>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</si>
  <si>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</si>
  <si>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</si>
  <si>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</si>
  <si>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</si>
  <si>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</si>
  <si>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</si>
  <si>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</si>
  <si>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</si>
  <si>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</si>
  <si>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</si>
  <si>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</si>
  <si>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</si>
  <si>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</si>
  <si>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</si>
  <si>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</si>
  <si>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</si>
  <si>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</si>
  <si>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</si>
  <si>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</si>
  <si>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</si>
  <si>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</si>
  <si>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</si>
  <si>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</si>
  <si>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</si>
  <si>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</si>
  <si>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</si>
  <si>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</si>
  <si>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</si>
  <si>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</si>
  <si>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</si>
  <si>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</si>
  <si>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</si>
  <si>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</si>
  <si>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</si>
  <si>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</si>
  <si>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</si>
  <si>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</si>
  <si>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</si>
  <si>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</si>
  <si>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</si>
  <si>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</si>
  <si>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</si>
  <si>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</si>
  <si>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</si>
  <si>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</si>
  <si>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</si>
  <si>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</si>
  <si>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</si>
  <si>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</si>
  <si>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</si>
  <si>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</si>
  <si>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</si>
  <si>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</si>
  <si>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</si>
  <si>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</si>
  <si>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</si>
  <si>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</si>
  <si>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</si>
  <si>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</si>
  <si>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</si>
  <si>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</si>
  <si>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</si>
  <si>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</si>
  <si>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</si>
  <si>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</si>
  <si>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</si>
  <si>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</si>
  <si>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</si>
  <si>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</si>
  <si>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</si>
  <si>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</si>
  <si>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</si>
  <si>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</si>
  <si>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</si>
  <si>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</si>
  <si>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</si>
  <si>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</si>
  <si>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</si>
  <si>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</si>
  <si>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</si>
  <si>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</si>
  <si>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</si>
  <si>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</si>
  <si>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</si>
  <si>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</si>
  <si>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</si>
  <si>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</si>
  <si>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</si>
  <si>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</si>
  <si>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</si>
  <si>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</si>
  <si>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</si>
  <si>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</si>
  <si>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</si>
  <si>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</si>
  <si>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</si>
  <si>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</si>
  <si>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</si>
  <si>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</si>
  <si>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</si>
  <si>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</si>
  <si>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</si>
  <si>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</si>
  <si>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</si>
  <si>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</si>
  <si>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</si>
  <si>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</si>
  <si>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</si>
  <si>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</si>
  <si>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</si>
  <si>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</si>
  <si>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</si>
  <si>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</si>
  <si>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</si>
  <si>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</si>
  <si>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</si>
  <si>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</si>
  <si>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</si>
  <si>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</si>
  <si>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</si>
  <si>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</si>
  <si>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</si>
  <si>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</si>
  <si>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</si>
  <si>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</si>
  <si>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</si>
  <si>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</si>
  <si>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</si>
  <si>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</si>
  <si>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</si>
  <si>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</si>
  <si>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</si>
  <si>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</si>
  <si>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</si>
  <si>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</si>
  <si>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</si>
  <si>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</si>
  <si>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</si>
  <si>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</si>
  <si>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</si>
  <si>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</si>
  <si>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</si>
  <si>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</si>
  <si>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</si>
  <si>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</si>
  <si>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</si>
  <si>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</si>
  <si>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</si>
  <si>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</si>
  <si>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</si>
  <si>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</si>
  <si>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</si>
  <si>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</si>
  <si>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</si>
  <si>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</si>
  <si>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</si>
  <si>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</si>
  <si>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</si>
  <si>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</si>
  <si>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</si>
  <si>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</si>
  <si>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</si>
  <si>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</si>
  <si>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</si>
  <si>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</si>
  <si>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</si>
  <si>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</si>
  <si>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</si>
  <si>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</si>
  <si>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</si>
  <si>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</si>
  <si>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</si>
  <si>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</si>
  <si>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</si>
  <si>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</si>
  <si>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</si>
  <si>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</si>
  <si>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</si>
  <si>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</si>
  <si>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</si>
  <si>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</si>
  <si>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</si>
  <si>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</si>
  <si>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</si>
  <si>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</si>
  <si>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</si>
  <si>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</si>
  <si>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</si>
  <si>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</si>
  <si>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</si>
  <si>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</si>
  <si>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</si>
  <si>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</si>
  <si>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</si>
  <si>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</si>
  <si>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</si>
  <si>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</si>
  <si>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</si>
  <si>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</si>
  <si>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</si>
  <si>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</si>
  <si>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</si>
  <si>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</si>
  <si>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</si>
  <si>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</si>
  <si>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</si>
  <si>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</si>
  <si>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</si>
  <si>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</si>
  <si>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</si>
  <si>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</si>
  <si>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</si>
  <si>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</si>
  <si>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</si>
  <si>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</si>
  <si>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</si>
  <si>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</si>
  <si>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</si>
  <si>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</si>
  <si>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</si>
  <si>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</si>
  <si>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</si>
  <si>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</si>
  <si>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</si>
  <si>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</si>
  <si>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</si>
  <si>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</si>
  <si>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</si>
  <si>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</si>
  <si>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</si>
  <si>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</si>
  <si>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</si>
  <si>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</si>
  <si>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</si>
  <si>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</si>
  <si>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</si>
  <si>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</si>
  <si>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</si>
  <si>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</si>
  <si>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</si>
  <si>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</si>
  <si>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</si>
  <si>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</si>
  <si>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</si>
  <si>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</si>
  <si>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</si>
  <si>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</si>
  <si>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</si>
  <si>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</si>
  <si>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</si>
  <si>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</si>
  <si>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</si>
  <si>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</si>
  <si>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</si>
  <si>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</si>
  <si>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</si>
  <si>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</si>
  <si>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</si>
  <si>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</si>
  <si>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</si>
  <si>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</si>
  <si>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</si>
  <si>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</si>
  <si>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</si>
  <si>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</si>
  <si>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</si>
  <si>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</si>
  <si>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</si>
  <si>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</si>
  <si>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</si>
  <si>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</si>
  <si>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</si>
  <si>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</si>
  <si>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</si>
  <si>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</si>
  <si>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</si>
  <si>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</si>
  <si>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</si>
  <si>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</si>
  <si>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</si>
  <si>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</si>
  <si>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</si>
  <si>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</si>
  <si>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</si>
  <si>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</si>
  <si>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</si>
  <si>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</si>
  <si>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</si>
  <si>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</si>
  <si>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</si>
  <si>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</si>
  <si>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</si>
  <si>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</si>
  <si>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</si>
  <si>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</si>
  <si>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</si>
  <si>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</si>
  <si>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</si>
  <si>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گزارش عملکرد صندوق های سرمایه گذاری در پایان سال 1397 و</t>
  </si>
  <si>
    <t>1396/05/02</t>
  </si>
  <si>
    <t>* به علت عدم دسترسی به اطلاعات صندوق یاد شده، فیلدهای اطلاعاتی صندوق یاد شده خالی نمایش داده می شوند</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</si>
  <si>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</si>
  <si>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</si>
  <si>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</si>
  <si>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</si>
  <si>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</si>
  <si>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</si>
  <si>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سبدگردان آگاه</t>
  </si>
  <si>
    <t>1398/05/12</t>
  </si>
  <si>
    <t>سه ماه گذشته</t>
  </si>
  <si>
    <t>شماره ثبت</t>
  </si>
  <si>
    <t>30*</t>
  </si>
  <si>
    <t>مشاور سرمایه گذاری فراز ایده نوآفرین تک</t>
  </si>
  <si>
    <t>1398/06/16</t>
  </si>
  <si>
    <t>سرمایه گذاری مدبران اقتصاد</t>
  </si>
  <si>
    <t>1398/06/17</t>
  </si>
  <si>
    <t>سبدگردان آبان</t>
  </si>
  <si>
    <t>گنجینه زرین شهر</t>
  </si>
  <si>
    <t>درآمد ثابت سرآمد</t>
  </si>
  <si>
    <t>صندوقهای سرمایه گذاری مختلط</t>
  </si>
  <si>
    <t>صندوقهای سرمایه گذاری در سهام</t>
  </si>
  <si>
    <t>سبدگردان نو ویرا</t>
  </si>
  <si>
    <t>1398/07/02</t>
  </si>
  <si>
    <t>1398/07/17</t>
  </si>
  <si>
    <t>1398/07/03</t>
  </si>
  <si>
    <t>1398/07/18</t>
  </si>
  <si>
    <t>سرمايه گذاري مهرگان تامين پارس</t>
  </si>
  <si>
    <t>مشاور سرمایه گذاری معیار</t>
  </si>
  <si>
    <t>اندوخته توسعه صادرات آرمانی</t>
  </si>
  <si>
    <t>1398/08/26</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</si>
  <si>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</si>
  <si>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</si>
  <si>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</si>
  <si>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</si>
  <si>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</si>
  <si>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</si>
  <si>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</si>
  <si>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</si>
  <si>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</si>
  <si>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</si>
  <si>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</si>
  <si>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</si>
  <si>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</si>
  <si>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</si>
  <si>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</si>
  <si>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</si>
  <si>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</si>
  <si>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</si>
  <si>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</si>
  <si>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</si>
  <si>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</si>
  <si>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</si>
  <si>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</si>
  <si>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</si>
  <si>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</si>
  <si>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</si>
  <si>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</si>
  <si>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</si>
  <si>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</si>
  <si>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</si>
  <si>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</si>
  <si>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</si>
  <si>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</si>
  <si>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</si>
  <si>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</si>
  <si>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</si>
  <si>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</si>
  <si>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</si>
  <si>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</si>
  <si>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</si>
  <si>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</si>
  <si>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</si>
  <si>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</si>
  <si>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</si>
  <si>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</si>
  <si>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</si>
  <si>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</si>
  <si>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</si>
  <si>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</si>
  <si>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</si>
  <si>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</si>
  <si>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</si>
  <si>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</si>
  <si>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</si>
  <si>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</si>
  <si>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</si>
  <si>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</si>
  <si>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</si>
  <si>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</si>
  <si>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</si>
  <si>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</si>
  <si>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</si>
  <si>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</si>
  <si>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</si>
  <si>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</si>
  <si>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</si>
  <si>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</si>
  <si>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</si>
  <si>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</si>
  <si>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</si>
  <si>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</si>
  <si>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</si>
  <si>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</si>
  <si>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دارا الگوریتم</t>
  </si>
  <si>
    <t>با درآمد ثابت نو ویرا ذوب آهن</t>
  </si>
  <si>
    <t>با درآمد ثابت معیار</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</si>
  <si>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</si>
  <si>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</si>
  <si>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</si>
  <si>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</si>
  <si>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</si>
  <si>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</si>
  <si>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</si>
  <si>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</si>
  <si>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</si>
  <si>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</si>
  <si>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</si>
  <si>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</si>
  <si>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</si>
  <si>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</si>
  <si>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</si>
  <si>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</si>
  <si>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</si>
  <si>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</si>
  <si>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</si>
  <si>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</si>
  <si>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</si>
  <si>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</si>
  <si>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</si>
  <si>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</si>
  <si>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</si>
  <si>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</si>
  <si>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</si>
  <si>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</si>
  <si>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</si>
  <si>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</si>
  <si>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</si>
  <si>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</si>
  <si>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</si>
  <si>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</si>
  <si>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</si>
  <si>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</si>
  <si>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</si>
  <si>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</si>
  <si>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</si>
  <si>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</si>
  <si>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</si>
  <si>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</si>
  <si>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</si>
  <si>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</si>
  <si>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</si>
  <si>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</si>
  <si>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</si>
  <si>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</si>
  <si>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</si>
  <si>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</si>
  <si>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</si>
  <si>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</si>
  <si>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مشترك سبحان</t>
  </si>
  <si>
    <t>مشترك امين آويد</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</si>
  <si>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</si>
  <si>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</si>
  <si>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</si>
  <si>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</si>
  <si>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</si>
  <si>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</si>
  <si>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</si>
  <si>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</si>
  <si>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</si>
  <si>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</si>
  <si>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</si>
  <si>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</si>
  <si>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</si>
  <si>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</si>
  <si>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</si>
  <si>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</si>
  <si>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</si>
  <si>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</si>
  <si>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</si>
  <si>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</si>
  <si>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</si>
  <si>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</si>
  <si>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</si>
  <si>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</si>
  <si>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</si>
  <si>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</si>
  <si>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</si>
  <si>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</si>
  <si>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</si>
  <si>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</si>
  <si>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</si>
  <si>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r>
      <t>خرید</t>
    </r>
    <r>
      <rPr>
        <b/>
        <sz val="10"/>
        <rFont val="Calibri"/>
        <family val="2"/>
      </rPr>
      <t>↓</t>
    </r>
  </si>
  <si>
    <r>
      <t>سهام</t>
    </r>
    <r>
      <rPr>
        <b/>
        <sz val="12"/>
        <rFont val="Calibri"/>
        <family val="2"/>
      </rPr>
      <t>↓</t>
    </r>
  </si>
  <si>
    <r>
      <t>عمر صندوق (به ماه)</t>
    </r>
    <r>
      <rPr>
        <b/>
        <sz val="20"/>
        <rFont val="Calibri"/>
        <family val="2"/>
      </rPr>
      <t>↓</t>
    </r>
  </si>
  <si>
    <r>
      <t xml:space="preserve">نسبت فعالیت </t>
    </r>
    <r>
      <rPr>
        <b/>
        <sz val="10"/>
        <rFont val="Calibri"/>
        <family val="2"/>
      </rPr>
      <t>↓</t>
    </r>
    <r>
      <rPr>
        <b/>
        <sz val="10"/>
        <rFont val="B Nazanin"/>
        <charset val="178"/>
      </rPr>
      <t>معاملاتی</t>
    </r>
  </si>
  <si>
    <r>
      <t>درصد سهم</t>
    </r>
    <r>
      <rPr>
        <b/>
        <sz val="20"/>
        <rFont val="Calibri"/>
        <family val="2"/>
      </rPr>
      <t>↓</t>
    </r>
  </si>
  <si>
    <t>1398/11/30</t>
  </si>
  <si>
    <t>پیشگامان سرمایه نوآفرین</t>
  </si>
  <si>
    <t>آهنگ سهام کیان</t>
  </si>
  <si>
    <t>اختصاصی بازارگردانی پست بانک ایران</t>
  </si>
  <si>
    <t>اختصاصی  بازارگردانی مپنا ایرانیان</t>
  </si>
  <si>
    <t>اختصاصی بازارگردانی بهمن گستر</t>
  </si>
  <si>
    <t>اختصاصی بازارگردانی گنجینه سپهر صادرات</t>
  </si>
  <si>
    <t>اختصاصی بازارگردانی مهرگان</t>
  </si>
  <si>
    <t>اختصاصی بازارگردانی پاداش پشتیبان پارس</t>
  </si>
  <si>
    <t>اختصاصی بازارگردانی گروه دی</t>
  </si>
  <si>
    <t>بازارگردانی نوین پیشرو</t>
  </si>
  <si>
    <t>اختصاصی بازارگردان تجارت ایرانیان اعتماد</t>
  </si>
  <si>
    <t>اختصاصی بازارگردانی ملت</t>
  </si>
  <si>
    <t>اختصاصی بازارگردانی معیار</t>
  </si>
  <si>
    <t>اختصاصی بازارگرداني حمكت ايرانيان يكم</t>
  </si>
  <si>
    <t>اختصاصی بازارگردانی سپهر بازار سرمایه</t>
  </si>
  <si>
    <t>اختصاصی بازارگردانی گوهر فام امید</t>
  </si>
  <si>
    <t xml:space="preserve">اختصاصی بازارگردان توسعۀ ملی </t>
  </si>
  <si>
    <t>اختصاصی بازارگردانی خلیج فارس</t>
  </si>
  <si>
    <t>اختصاصی بازارگردانی سهم آشنا یکم</t>
  </si>
  <si>
    <t>اختصاصی بازارگردانی بانک سینا</t>
  </si>
  <si>
    <t>اختصاصی بازارگردانی صبا نیک</t>
  </si>
  <si>
    <t>اختصاصی بازارگردانی گروه گردشگری ایرانیان</t>
  </si>
  <si>
    <t>اختصاصی بازارگردانی افتخار حافظ</t>
  </si>
  <si>
    <t>اختصاصی بازارگردان امید ایرانیان</t>
  </si>
  <si>
    <t>اختصاصی بازارگردانی توسعه معادن و فلزات آرمان</t>
  </si>
  <si>
    <t>اختصاصی بازارگردانی ارزش آفرین صندوق بازنشستگی کشوری</t>
  </si>
  <si>
    <t>اختصاصی بازارگرداني اميد لوتوس پارسيان</t>
  </si>
  <si>
    <t>اختصاصی بازارگردان گروه توسعۀ بهشهر</t>
  </si>
  <si>
    <t>اختصاصی بازارگردانی صنعت مس</t>
  </si>
  <si>
    <t>اختصاصی بازارگردانی کوشا الگوریتم</t>
  </si>
  <si>
    <t>اختصاصی بازارگردانی توسعه بازار تمدن</t>
  </si>
  <si>
    <t>اختصاصی بازارگردانی گسترش صنعت دارو</t>
  </si>
  <si>
    <t>اختصاصی بازارگردانی سینا بهگزین</t>
  </si>
  <si>
    <t>اختصاصی بازارگردانی هوشمند آبان</t>
  </si>
  <si>
    <t>اختصاصی بازارگردانی آرمان اندیش</t>
  </si>
  <si>
    <t>اختصاصی بازارگردانی تدبیرگران فردا</t>
  </si>
  <si>
    <t>مشترك توسعه بازار سرمايه</t>
  </si>
  <si>
    <t>اختصاصی بازارگردانی صبا گستر نفت و گاز تامین</t>
  </si>
  <si>
    <t>اختصاصی بازارگردانی آینده نگر دانا</t>
  </si>
  <si>
    <t>اختصاصی بازارگردانی اکسیر سودا</t>
  </si>
  <si>
    <t>اختصاصی بازارگردانی مفید</t>
  </si>
  <si>
    <t>اختصاصی بازارگردانی نماد صنعت و معدن</t>
  </si>
  <si>
    <t xml:space="preserve">اختصاصی بازارگردان آرمان انصار  </t>
  </si>
  <si>
    <t>صندوق تثبیت بازار سرمایه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</si>
</sst>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_(* \(#,##0\);_(* &quot;-&quot;_);_(@_)"/>
    <numFmt numFmtId="43" formatCode="_(* #,##0.00_);_(* \(#,##0.00\);_(* &quot;-&quot;??_);_(@_)"/>
    <numFmt numFmtId="164" formatCode="#,##0_-;\(#,##0\)"/>
    <numFmt numFmtId="165" formatCode="_(* #,##0_);_(* \(#,##0\);_(* &quot;-&quot;??_);_(@_)"/>
    <numFmt numFmtId="166" formatCode="_(* #,##0.0000_);_(* \(#,##0.0000\);_(* &quot;-&quot;??_);_(@_)"/>
    <numFmt numFmtId="167" formatCode="0.0%"/>
  </numFmts>
  <fonts count="86"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b/>
      <sz val="11"/>
      <color theme="0"/>
      <name val="B Zar"/>
      <charset val="178"/>
    </font>
    <font>
      <b/>
      <sz val="28"/>
      <color theme="0"/>
      <name val="B Nazanin"/>
      <charset val="178"/>
    </font>
    <font>
      <b/>
      <sz val="22"/>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8"/>
      <color rgb="FFFF0000"/>
      <name val="B Zar"/>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
      <b/>
      <sz val="26"/>
      <color theme="0"/>
      <name val="B Nazanin"/>
      <charset val="178"/>
    </font>
    <font>
      <b/>
      <sz val="10"/>
      <name val="Calibri"/>
      <family val="2"/>
    </font>
    <font>
      <b/>
      <sz val="12"/>
      <name val="Calibri"/>
      <family val="2"/>
    </font>
    <font>
      <b/>
      <sz val="20"/>
      <name val="Calibri"/>
      <family val="2"/>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
      <patternFill patternType="solid">
        <fgColor rgb="FFF2F2F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64"/>
      </right>
      <top style="double">
        <color indexed="64"/>
      </top>
      <bottom style="double">
        <color indexed="64"/>
      </bottom>
      <diagonal/>
    </border>
    <border>
      <left/>
      <right style="thin">
        <color indexed="64"/>
      </right>
      <top/>
      <bottom/>
      <diagonal/>
    </border>
  </borders>
  <cellStyleXfs count="8">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xf numFmtId="9" fontId="3" fillId="0" borderId="0" applyFont="0" applyFill="0" applyBorder="0" applyAlignment="0" applyProtection="0"/>
  </cellStyleXfs>
  <cellXfs count="456">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9" fontId="4" fillId="7" borderId="1" xfId="0" applyNumberFormat="1" applyFont="1" applyFill="1" applyBorder="1" applyAlignment="1">
      <alignment horizontal="right" vertical="center" readingOrder="2"/>
    </xf>
    <xf numFmtId="41" fontId="4" fillId="7" borderId="1" xfId="6" applyFont="1" applyFill="1" applyBorder="1" applyAlignment="1">
      <alignment horizontal="right" vertical="center" readingOrder="2"/>
    </xf>
    <xf numFmtId="41" fontId="21" fillId="8" borderId="1" xfId="6" applyFont="1" applyFill="1" applyBorder="1" applyAlignment="1">
      <alignment horizontal="right" vertical="center"/>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1" fontId="50" fillId="8" borderId="1" xfId="6"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6" fillId="6" borderId="1" xfId="6" applyFont="1" applyFill="1" applyBorder="1" applyAlignment="1">
      <alignment horizontal="right" vertical="center" readingOrder="2"/>
    </xf>
    <xf numFmtId="1" fontId="56" fillId="6" borderId="1" xfId="0" applyNumberFormat="1" applyFont="1" applyFill="1" applyBorder="1" applyAlignment="1">
      <alignment horizontal="right" vertical="center" readingOrder="2"/>
    </xf>
    <xf numFmtId="3" fontId="56" fillId="6" borderId="1" xfId="0" applyNumberFormat="1" applyFont="1" applyFill="1" applyBorder="1" applyAlignment="1">
      <alignment horizontal="right" vertical="center" readingOrder="2"/>
    </xf>
    <xf numFmtId="1" fontId="58"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5" fillId="6" borderId="1" xfId="0" applyFont="1" applyFill="1" applyBorder="1" applyAlignment="1">
      <alignment horizontal="right" vertical="center" readingOrder="2"/>
    </xf>
    <xf numFmtId="0" fontId="56" fillId="6" borderId="1" xfId="0" applyFont="1" applyFill="1" applyBorder="1" applyAlignment="1">
      <alignment horizontal="center" vertical="top" readingOrder="2"/>
    </xf>
    <xf numFmtId="2" fontId="56" fillId="6" borderId="1" xfId="0" applyNumberFormat="1" applyFont="1" applyFill="1" applyBorder="1" applyAlignment="1">
      <alignment horizontal="right" vertical="center" readingOrder="1"/>
    </xf>
    <xf numFmtId="0" fontId="55" fillId="2" borderId="0" xfId="0" applyFont="1" applyFill="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59"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165" fontId="52" fillId="8" borderId="1" xfId="5" applyNumberFormat="1" applyFont="1" applyFill="1" applyBorder="1" applyAlignment="1">
      <alignment horizontal="right" vertical="center" wrapText="1" readingOrder="1"/>
    </xf>
    <xf numFmtId="165" fontId="57" fillId="8" borderId="1" xfId="0" applyNumberFormat="1" applyFont="1" applyFill="1" applyBorder="1" applyAlignment="1">
      <alignment horizontal="right" vertical="center" readingOrder="2"/>
    </xf>
    <xf numFmtId="164" fontId="60" fillId="8" borderId="1" xfId="2" applyNumberFormat="1" applyFont="1" applyFill="1" applyBorder="1" applyAlignment="1">
      <alignment horizontal="right" vertical="center"/>
    </xf>
    <xf numFmtId="0" fontId="61"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2" fillId="2" borderId="6" xfId="6" applyFont="1" applyFill="1" applyBorder="1" applyAlignment="1">
      <alignment horizontal="center" vertical="center" wrapText="1" readingOrder="2"/>
    </xf>
    <xf numFmtId="0" fontId="62" fillId="2" borderId="0" xfId="0" applyFont="1" applyFill="1" applyBorder="1" applyAlignment="1">
      <alignment vertical="center" wrapText="1" readingOrder="2"/>
    </xf>
    <xf numFmtId="2" fontId="62"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65" fillId="2" borderId="0" xfId="0" applyFont="1" applyFill="1" applyBorder="1" applyAlignment="1">
      <alignment horizontal="right" vertical="center" wrapText="1" readingOrder="2"/>
    </xf>
    <xf numFmtId="1" fontId="62" fillId="2" borderId="6" xfId="0" applyNumberFormat="1" applyFont="1" applyFill="1" applyBorder="1" applyAlignment="1">
      <alignment horizontal="center" vertical="center" wrapText="1" readingOrder="2"/>
    </xf>
    <xf numFmtId="0" fontId="62" fillId="2" borderId="9" xfId="0" applyFont="1" applyFill="1" applyBorder="1" applyAlignment="1">
      <alignment horizontal="center" vertical="center" wrapText="1" readingOrder="2"/>
    </xf>
    <xf numFmtId="41" fontId="62" fillId="2" borderId="5" xfId="6" applyFont="1" applyFill="1" applyBorder="1" applyAlignment="1">
      <alignment horizontal="center" vertical="center" wrapText="1" readingOrder="2"/>
    </xf>
    <xf numFmtId="0" fontId="65"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4" fillId="2" borderId="0" xfId="1" applyFont="1" applyFill="1" applyBorder="1" applyAlignment="1">
      <alignment vertical="center"/>
    </xf>
    <xf numFmtId="0" fontId="64" fillId="2" borderId="0" xfId="1" applyFont="1" applyFill="1" applyBorder="1" applyAlignment="1">
      <alignment horizontal="right" vertical="center"/>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2" fontId="37" fillId="0" borderId="1" xfId="5" applyNumberFormat="1" applyFont="1" applyFill="1" applyBorder="1" applyAlignment="1"/>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0" fontId="4"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7" borderId="1" xfId="2" applyNumberFormat="1" applyFont="1" applyFill="1" applyBorder="1" applyAlignment="1">
      <alignment vertical="center"/>
    </xf>
    <xf numFmtId="165" fontId="29" fillId="7"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0" fontId="25" fillId="2" borderId="0" xfId="0" applyFont="1" applyFill="1" applyBorder="1" applyAlignment="1">
      <alignment horizontal="right" vertical="center"/>
    </xf>
    <xf numFmtId="0" fontId="69" fillId="2" borderId="0" xfId="0" applyFont="1" applyFill="1" applyBorder="1" applyAlignment="1">
      <alignment horizontal="right" vertical="center" wrapText="1" readingOrder="2"/>
    </xf>
    <xf numFmtId="0" fontId="69" fillId="2" borderId="0" xfId="0" applyFont="1" applyFill="1" applyBorder="1" applyAlignment="1">
      <alignment horizontal="left" vertical="center" wrapText="1" readingOrder="2"/>
    </xf>
    <xf numFmtId="3" fontId="69"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6"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165" fontId="64" fillId="9" borderId="1" xfId="5" applyNumberFormat="1" applyFont="1" applyFill="1" applyBorder="1" applyAlignment="1">
      <alignment horizontal="right" vertical="center" wrapText="1"/>
    </xf>
    <xf numFmtId="165" fontId="64"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2" fontId="35" fillId="0" borderId="1" xfId="5" applyNumberFormat="1" applyFont="1" applyFill="1" applyBorder="1" applyAlignment="1">
      <alignment horizontal="right"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6" fontId="66" fillId="0" borderId="1" xfId="5" applyNumberFormat="1" applyFont="1" applyFill="1" applyBorder="1"/>
    <xf numFmtId="166" fontId="67" fillId="0" borderId="1" xfId="5" applyNumberFormat="1" applyFont="1" applyFill="1" applyBorder="1"/>
    <xf numFmtId="0" fontId="67" fillId="0" borderId="1" xfId="0" applyFont="1" applyFill="1" applyBorder="1"/>
    <xf numFmtId="166" fontId="64" fillId="0" borderId="1" xfId="5" applyNumberFormat="1" applyFont="1" applyFill="1" applyBorder="1" applyAlignment="1">
      <alignment horizontal="right" vertical="center" wrapText="1"/>
    </xf>
    <xf numFmtId="166" fontId="64" fillId="0" borderId="1" xfId="5" applyNumberFormat="1" applyFont="1" applyFill="1" applyBorder="1" applyAlignment="1">
      <alignment horizontal="right" vertical="center" wrapText="1" readingOrder="2"/>
    </xf>
    <xf numFmtId="166" fontId="64" fillId="0" borderId="1" xfId="5" applyNumberFormat="1" applyFont="1" applyFill="1" applyBorder="1" applyAlignment="1">
      <alignment horizontal="right" vertical="center" readingOrder="2"/>
    </xf>
    <xf numFmtId="43" fontId="68" fillId="0" borderId="1" xfId="5" applyNumberFormat="1" applyFont="1" applyFill="1" applyBorder="1" applyAlignment="1">
      <alignment horizontal="right" vertical="center" readingOrder="2"/>
    </xf>
    <xf numFmtId="43" fontId="68" fillId="0" borderId="1" xfId="5" applyFont="1" applyFill="1" applyBorder="1" applyAlignment="1">
      <alignment horizontal="right" vertical="center" readingOrder="2"/>
    </xf>
    <xf numFmtId="1" fontId="66"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6" fillId="0" borderId="1" xfId="0" applyNumberFormat="1" applyFont="1" applyFill="1" applyBorder="1"/>
    <xf numFmtId="1" fontId="70" fillId="0" borderId="1" xfId="0" applyNumberFormat="1" applyFont="1" applyFill="1" applyBorder="1"/>
    <xf numFmtId="3" fontId="71" fillId="2" borderId="0" xfId="6" applyNumberFormat="1" applyFont="1" applyFill="1" applyBorder="1" applyAlignment="1">
      <alignment horizontal="center" vertical="center" wrapText="1" readingOrder="2"/>
    </xf>
    <xf numFmtId="0" fontId="71" fillId="2" borderId="0" xfId="0" applyFont="1" applyFill="1" applyBorder="1" applyAlignment="1">
      <alignment horizontal="right" vertical="center" readingOrder="2"/>
    </xf>
    <xf numFmtId="0" fontId="71"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2" fontId="36" fillId="0" borderId="1" xfId="5" applyNumberFormat="1" applyFont="1" applyFill="1" applyBorder="1" applyAlignment="1">
      <alignment horizontal="right" readingOrder="2"/>
    </xf>
    <xf numFmtId="43" fontId="22" fillId="3" borderId="1" xfId="5" applyFont="1" applyFill="1" applyBorder="1" applyAlignment="1">
      <alignment horizontal="right" vertical="center" readingOrder="2"/>
    </xf>
    <xf numFmtId="43" fontId="66" fillId="0" borderId="1" xfId="5" applyFont="1" applyFill="1" applyBorder="1"/>
    <xf numFmtId="43" fontId="67" fillId="0" borderId="1" xfId="5" applyFont="1" applyFill="1" applyBorder="1"/>
    <xf numFmtId="43" fontId="67"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72" fillId="3" borderId="1" xfId="0" applyNumberFormat="1" applyFont="1" applyFill="1" applyBorder="1" applyAlignment="1">
      <alignment horizontal="right" vertical="center" readingOrder="2"/>
    </xf>
    <xf numFmtId="0" fontId="73" fillId="6" borderId="1" xfId="0" applyFont="1" applyFill="1" applyBorder="1" applyAlignment="1">
      <alignment horizontal="right" vertical="center" readingOrder="2"/>
    </xf>
    <xf numFmtId="165" fontId="34" fillId="7" borderId="1" xfId="5" applyNumberFormat="1" applyFont="1" applyFill="1" applyBorder="1" applyAlignment="1">
      <alignment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4" fillId="0" borderId="0" xfId="5" applyFont="1" applyFill="1" applyAlignment="1">
      <alignment horizontal="right" vertical="center" readingOrder="2"/>
    </xf>
    <xf numFmtId="43" fontId="75" fillId="0" borderId="0" xfId="5" applyFont="1" applyFill="1" applyAlignment="1">
      <alignment horizontal="right" vertical="center" readingOrder="2"/>
    </xf>
    <xf numFmtId="43" fontId="14" fillId="0" borderId="0" xfId="5" applyFont="1" applyFill="1" applyAlignment="1">
      <alignment horizontal="right" vertical="center" readingOrder="2"/>
    </xf>
    <xf numFmtId="43" fontId="54" fillId="6" borderId="1" xfId="5" applyNumberFormat="1" applyFont="1" applyFill="1" applyBorder="1" applyAlignment="1">
      <alignment horizontal="right" vertical="center" readingOrder="1"/>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4" fillId="2" borderId="1" xfId="0" applyFont="1" applyFill="1" applyBorder="1" applyAlignment="1">
      <alignment horizontal="right" vertical="center"/>
    </xf>
    <xf numFmtId="0" fontId="63" fillId="2" borderId="1" xfId="0" applyFont="1" applyFill="1" applyBorder="1" applyAlignment="1">
      <alignment vertical="center"/>
    </xf>
    <xf numFmtId="165" fontId="4" fillId="0" borderId="1" xfId="5" applyNumberFormat="1" applyFont="1" applyBorder="1" applyAlignment="1">
      <alignment horizontal="right" readingOrder="2"/>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1" fillId="0" borderId="1" xfId="0" applyFont="1" applyBorder="1" applyAlignment="1">
      <alignment horizontal="right" vertical="center" readingOrder="2"/>
    </xf>
    <xf numFmtId="0" fontId="49" fillId="0" borderId="2" xfId="0" applyFont="1" applyFill="1" applyBorder="1"/>
    <xf numFmtId="0" fontId="49" fillId="0" borderId="1" xfId="0" applyNumberFormat="1" applyFont="1" applyFill="1" applyBorder="1" applyAlignment="1">
      <alignment horizontal="right" vertical="center" readingOrder="2"/>
    </xf>
    <xf numFmtId="3" fontId="76" fillId="0" borderId="1" xfId="0" applyNumberFormat="1" applyFont="1" applyFill="1" applyBorder="1" applyAlignment="1">
      <alignment horizontal="right" vertical="center" readingOrder="2"/>
    </xf>
    <xf numFmtId="3" fontId="77" fillId="0" borderId="1" xfId="0" applyNumberFormat="1" applyFont="1" applyFill="1" applyBorder="1" applyAlignment="1">
      <alignment horizontal="right" vertical="center" readingOrder="2"/>
    </xf>
    <xf numFmtId="0" fontId="49" fillId="0" borderId="0" xfId="0" applyFont="1" applyFill="1"/>
    <xf numFmtId="165" fontId="37" fillId="0" borderId="0" xfId="5" applyNumberFormat="1" applyFont="1" applyAlignment="1">
      <alignment vertical="center"/>
    </xf>
    <xf numFmtId="0" fontId="32" fillId="10" borderId="13" xfId="0" applyFont="1" applyFill="1" applyBorder="1" applyAlignment="1">
      <alignment horizontal="right" vertical="center" wrapText="1" readingOrder="2"/>
    </xf>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59"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5"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5"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6" fillId="0" borderId="8" xfId="0" applyFont="1" applyFill="1" applyBorder="1" applyAlignment="1">
      <alignment horizontal="center" vertical="top" readingOrder="2"/>
    </xf>
    <xf numFmtId="41" fontId="56" fillId="0" borderId="8" xfId="6" applyFont="1" applyFill="1" applyBorder="1" applyAlignment="1">
      <alignment horizontal="right" vertical="center" readingOrder="2"/>
    </xf>
    <xf numFmtId="1" fontId="56" fillId="0" borderId="8" xfId="0" applyNumberFormat="1" applyFont="1" applyFill="1" applyBorder="1" applyAlignment="1">
      <alignment horizontal="right" vertical="center" readingOrder="2"/>
    </xf>
    <xf numFmtId="3" fontId="56" fillId="0" borderId="8" xfId="6" applyNumberFormat="1" applyFont="1" applyFill="1" applyBorder="1" applyAlignment="1">
      <alignment horizontal="center" vertical="center" readingOrder="2"/>
    </xf>
    <xf numFmtId="3" fontId="56" fillId="0" borderId="8" xfId="0" applyNumberFormat="1" applyFont="1" applyFill="1" applyBorder="1" applyAlignment="1">
      <alignment horizontal="right" vertical="center" readingOrder="2"/>
    </xf>
    <xf numFmtId="2" fontId="56" fillId="0" borderId="8" xfId="0" applyNumberFormat="1" applyFont="1" applyFill="1" applyBorder="1" applyAlignment="1">
      <alignment horizontal="right" vertical="center" readingOrder="1"/>
    </xf>
    <xf numFmtId="0" fontId="55"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5"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79" fillId="7" borderId="1" xfId="5" applyNumberFormat="1" applyFont="1" applyFill="1" applyBorder="1" applyAlignment="1">
      <alignment readingOrder="1"/>
    </xf>
    <xf numFmtId="0" fontId="80" fillId="7" borderId="1" xfId="0" applyFont="1" applyFill="1" applyBorder="1" applyAlignment="1"/>
    <xf numFmtId="0" fontId="80" fillId="7" borderId="1" xfId="0" applyFont="1" applyFill="1" applyBorder="1" applyAlignment="1">
      <alignment horizontal="right" wrapText="1"/>
    </xf>
    <xf numFmtId="1" fontId="79" fillId="7" borderId="1" xfId="0" applyNumberFormat="1" applyFont="1" applyFill="1" applyBorder="1" applyAlignment="1">
      <alignment horizontal="right" readingOrder="2"/>
    </xf>
    <xf numFmtId="1" fontId="79" fillId="7" borderId="1" xfId="0" applyNumberFormat="1" applyFont="1" applyFill="1" applyBorder="1" applyAlignment="1">
      <alignment horizontal="center" readingOrder="2"/>
    </xf>
    <xf numFmtId="0" fontId="79" fillId="2" borderId="6" xfId="0" applyFont="1" applyFill="1" applyBorder="1" applyAlignment="1">
      <alignment horizontal="right" vertical="center" wrapText="1" readingOrder="2"/>
    </xf>
    <xf numFmtId="0" fontId="79" fillId="2" borderId="1" xfId="0" applyFont="1" applyFill="1" applyBorder="1" applyAlignment="1">
      <alignment horizontal="right" vertical="center" wrapText="1" readingOrder="2"/>
    </xf>
    <xf numFmtId="0" fontId="79"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165" fontId="81" fillId="2" borderId="0" xfId="5" applyNumberFormat="1" applyFont="1" applyFill="1" applyAlignment="1">
      <alignment horizontal="right" readingOrder="2"/>
    </xf>
    <xf numFmtId="1" fontId="0" fillId="0" borderId="0" xfId="0" applyNumberFormat="1" applyFill="1" applyBorder="1"/>
    <xf numFmtId="43" fontId="0" fillId="0" borderId="0" xfId="0" applyNumberFormat="1" applyFill="1" applyBorder="1"/>
    <xf numFmtId="0" fontId="12" fillId="2" borderId="5" xfId="0" applyFont="1" applyFill="1" applyBorder="1" applyAlignment="1">
      <alignment horizontal="right" vertical="center" wrapText="1" readingOrder="2"/>
    </xf>
    <xf numFmtId="0" fontId="65" fillId="2" borderId="8" xfId="0" applyFont="1" applyFill="1" applyBorder="1" applyAlignment="1">
      <alignment horizontal="right" vertical="center" wrapText="1" readingOrder="2"/>
    </xf>
    <xf numFmtId="0" fontId="65" fillId="2" borderId="12" xfId="0" applyFont="1" applyFill="1" applyBorder="1" applyAlignment="1">
      <alignment horizontal="right" vertical="center" wrapText="1" readingOrder="2"/>
    </xf>
    <xf numFmtId="0" fontId="65" fillId="2" borderId="11" xfId="0" applyFont="1" applyFill="1" applyBorder="1" applyAlignment="1">
      <alignment horizontal="right" vertical="center" wrapText="1" readingOrder="2"/>
    </xf>
    <xf numFmtId="0" fontId="65" fillId="2" borderId="10" xfId="0" applyFont="1" applyFill="1" applyBorder="1" applyAlignment="1">
      <alignment horizontal="right" vertical="center" wrapText="1" readingOrder="2"/>
    </xf>
    <xf numFmtId="165" fontId="12" fillId="2" borderId="8" xfId="5" applyNumberFormat="1" applyFont="1" applyFill="1" applyBorder="1" applyAlignment="1">
      <alignment horizontal="right" wrapText="1"/>
    </xf>
    <xf numFmtId="1" fontId="12" fillId="2" borderId="6" xfId="0" applyNumberFormat="1" applyFont="1" applyFill="1" applyBorder="1" applyAlignment="1">
      <alignment horizontal="right" vertical="center" wrapText="1" readingOrder="2"/>
    </xf>
    <xf numFmtId="165" fontId="12" fillId="2" borderId="7" xfId="5" applyNumberFormat="1" applyFont="1" applyFill="1" applyBorder="1" applyAlignment="1">
      <alignment horizontal="right" vertical="center" wrapText="1"/>
    </xf>
    <xf numFmtId="1" fontId="38" fillId="5" borderId="1" xfId="0" applyNumberFormat="1" applyFont="1" applyFill="1" applyBorder="1" applyAlignment="1">
      <alignment horizontal="right"/>
    </xf>
    <xf numFmtId="165" fontId="37" fillId="0" borderId="1" xfId="5" applyNumberFormat="1" applyFont="1" applyFill="1" applyBorder="1" applyAlignment="1">
      <alignment horizontal="right"/>
    </xf>
    <xf numFmtId="165" fontId="34" fillId="0" borderId="1" xfId="5" applyNumberFormat="1" applyFont="1" applyFill="1" applyBorder="1" applyAlignment="1">
      <alignment horizontal="right" wrapText="1" readingOrder="1"/>
    </xf>
    <xf numFmtId="0" fontId="35" fillId="2" borderId="0" xfId="0" applyFont="1" applyFill="1" applyAlignment="1">
      <alignment horizontal="right"/>
    </xf>
    <xf numFmtId="165" fontId="34" fillId="0" borderId="1" xfId="5" applyNumberFormat="1" applyFont="1" applyFill="1" applyBorder="1" applyAlignment="1">
      <alignment horizontal="right" readingOrder="1"/>
    </xf>
    <xf numFmtId="165" fontId="35" fillId="0" borderId="1" xfId="5" applyNumberFormat="1" applyFont="1" applyBorder="1" applyAlignment="1">
      <alignment horizontal="right" vertical="center"/>
    </xf>
    <xf numFmtId="0" fontId="4" fillId="0" borderId="0" xfId="0" applyFont="1" applyAlignment="1">
      <alignment horizontal="right" vertical="center" readingOrder="1"/>
    </xf>
    <xf numFmtId="165" fontId="4" fillId="0" borderId="0" xfId="5" applyNumberFormat="1" applyFont="1" applyAlignment="1">
      <alignment horizontal="right" vertical="center"/>
    </xf>
    <xf numFmtId="165" fontId="37" fillId="0" borderId="0" xfId="5" applyNumberFormat="1" applyFont="1" applyAlignment="1">
      <alignment horizontal="right" vertical="center"/>
    </xf>
    <xf numFmtId="0" fontId="4" fillId="0" borderId="0" xfId="0" applyFont="1" applyFill="1" applyAlignment="1">
      <alignment vertical="center" readingOrder="2"/>
    </xf>
    <xf numFmtId="0" fontId="4" fillId="0" borderId="1" xfId="0" applyFont="1" applyFill="1" applyBorder="1" applyAlignment="1">
      <alignment horizontal="center"/>
    </xf>
    <xf numFmtId="0" fontId="4" fillId="0" borderId="1" xfId="0" applyFont="1" applyFill="1" applyBorder="1" applyAlignment="1">
      <alignment horizontal="center"/>
    </xf>
    <xf numFmtId="0" fontId="4" fillId="0" borderId="1" xfId="0" applyFont="1" applyFill="1" applyBorder="1" applyAlignment="1">
      <alignment horizontal="center"/>
    </xf>
    <xf numFmtId="0" fontId="49" fillId="8" borderId="1" xfId="0" applyFont="1" applyFill="1" applyBorder="1" applyAlignment="1">
      <alignment vertical="center" readingOrder="2"/>
    </xf>
    <xf numFmtId="0" fontId="30" fillId="6" borderId="1" xfId="0" applyFont="1" applyFill="1" applyBorder="1" applyAlignment="1">
      <alignment vertical="center" readingOrder="2"/>
    </xf>
    <xf numFmtId="0" fontId="82" fillId="6" borderId="1" xfId="0" applyNumberFormat="1" applyFont="1" applyFill="1" applyBorder="1" applyAlignment="1">
      <alignment horizontal="right" vertical="center" readingOrder="2"/>
    </xf>
    <xf numFmtId="0" fontId="82" fillId="6" borderId="1" xfId="0" applyFont="1" applyFill="1" applyBorder="1" applyAlignment="1">
      <alignment horizontal="center" vertical="center" readingOrder="2"/>
    </xf>
    <xf numFmtId="165" fontId="82" fillId="6" borderId="1" xfId="5" applyNumberFormat="1" applyFont="1" applyFill="1" applyBorder="1" applyAlignment="1">
      <alignment horizontal="right" vertical="center" readingOrder="2"/>
    </xf>
    <xf numFmtId="41" fontId="82" fillId="6" borderId="1" xfId="6" applyFont="1" applyFill="1" applyBorder="1" applyAlignment="1">
      <alignment horizontal="right" vertical="center" readingOrder="2"/>
    </xf>
    <xf numFmtId="1" fontId="82" fillId="6" borderId="1" xfId="0" applyNumberFormat="1" applyFont="1" applyFill="1" applyBorder="1" applyAlignment="1">
      <alignment horizontal="right" vertical="center" readingOrder="2"/>
    </xf>
    <xf numFmtId="2" fontId="82" fillId="6" borderId="1" xfId="6" applyNumberFormat="1" applyFont="1" applyFill="1" applyBorder="1" applyAlignment="1">
      <alignment horizontal="right" vertical="center" readingOrder="1"/>
    </xf>
    <xf numFmtId="3" fontId="82" fillId="6" borderId="1" xfId="0" applyNumberFormat="1" applyFont="1" applyFill="1" applyBorder="1" applyAlignment="1">
      <alignment horizontal="right" vertical="center" readingOrder="2"/>
    </xf>
    <xf numFmtId="0" fontId="52" fillId="6" borderId="1" xfId="0" applyNumberFormat="1" applyFont="1" applyFill="1" applyBorder="1" applyAlignment="1">
      <alignment horizontal="center" vertical="center" wrapText="1" readingOrder="2"/>
    </xf>
    <xf numFmtId="41" fontId="4" fillId="0" borderId="1" xfId="6" applyFont="1" applyFill="1" applyBorder="1" applyAlignment="1">
      <alignment horizontal="center" vertical="center" readingOrder="2"/>
    </xf>
    <xf numFmtId="2" fontId="4" fillId="0" borderId="1" xfId="5" applyNumberFormat="1" applyFont="1" applyFill="1" applyBorder="1" applyAlignment="1">
      <alignment horizontal="center" vertical="center" readingOrder="2"/>
    </xf>
    <xf numFmtId="41" fontId="4" fillId="7" borderId="1" xfId="6" applyFont="1" applyFill="1" applyBorder="1" applyAlignment="1">
      <alignment horizontal="center" vertical="center" readingOrder="2"/>
    </xf>
    <xf numFmtId="2" fontId="4" fillId="7" borderId="1" xfId="5" applyNumberFormat="1" applyFont="1" applyFill="1" applyBorder="1" applyAlignment="1">
      <alignment horizontal="center" vertical="center" readingOrder="2"/>
    </xf>
    <xf numFmtId="43" fontId="50" fillId="8" borderId="1" xfId="5" applyFont="1" applyFill="1" applyBorder="1" applyAlignment="1">
      <alignment horizontal="center" vertical="center" readingOrder="2"/>
    </xf>
    <xf numFmtId="2" fontId="50" fillId="8" borderId="1" xfId="5" applyNumberFormat="1" applyFont="1" applyFill="1" applyBorder="1" applyAlignment="1">
      <alignment horizontal="center" vertical="center" readingOrder="2"/>
    </xf>
    <xf numFmtId="2" fontId="21" fillId="8" borderId="1" xfId="5" applyNumberFormat="1" applyFont="1" applyFill="1" applyBorder="1" applyAlignment="1">
      <alignment horizontal="center"/>
    </xf>
    <xf numFmtId="2" fontId="21" fillId="8" borderId="1" xfId="5" applyNumberFormat="1" applyFont="1" applyFill="1" applyBorder="1" applyAlignment="1">
      <alignment horizontal="center" readingOrder="2"/>
    </xf>
    <xf numFmtId="9" fontId="29" fillId="7" borderId="1" xfId="2" applyNumberFormat="1" applyFont="1" applyFill="1" applyBorder="1" applyAlignment="1">
      <alignment horizontal="center" vertical="center"/>
    </xf>
    <xf numFmtId="165" fontId="29" fillId="7" borderId="1" xfId="5" applyNumberFormat="1" applyFont="1" applyFill="1" applyBorder="1" applyAlignment="1">
      <alignment horizontal="center" vertical="center"/>
    </xf>
    <xf numFmtId="9" fontId="29" fillId="0" borderId="1" xfId="2" applyNumberFormat="1" applyFont="1" applyFill="1" applyBorder="1" applyAlignment="1">
      <alignment horizontal="center" vertical="center"/>
    </xf>
    <xf numFmtId="165" fontId="29" fillId="0" borderId="1" xfId="5" applyNumberFormat="1" applyFont="1" applyFill="1" applyBorder="1" applyAlignment="1">
      <alignment horizontal="center" vertical="center"/>
    </xf>
    <xf numFmtId="167" fontId="48" fillId="8" borderId="1" xfId="7" applyNumberFormat="1" applyFont="1" applyFill="1" applyBorder="1" applyAlignment="1">
      <alignment readingOrder="2"/>
    </xf>
    <xf numFmtId="165" fontId="28" fillId="0" borderId="0" xfId="5" applyNumberFormat="1" applyFont="1" applyAlignment="1">
      <alignment horizontal="right" vertical="center"/>
    </xf>
    <xf numFmtId="0" fontId="4" fillId="0" borderId="1" xfId="0" applyFont="1" applyFill="1" applyBorder="1" applyAlignment="1">
      <alignment horizontal="center"/>
    </xf>
    <xf numFmtId="3" fontId="82" fillId="6" borderId="1" xfId="0" applyNumberFormat="1" applyFont="1" applyFill="1" applyBorder="1" applyAlignment="1">
      <alignment horizontal="center" vertical="center" readingOrder="2"/>
    </xf>
    <xf numFmtId="1" fontId="64" fillId="9" borderId="1" xfId="5" applyNumberFormat="1" applyFont="1" applyFill="1" applyBorder="1" applyAlignment="1">
      <alignment horizontal="center" vertical="center"/>
    </xf>
    <xf numFmtId="10" fontId="25" fillId="2" borderId="1" xfId="2" applyNumberFormat="1" applyFont="1" applyFill="1" applyBorder="1" applyAlignment="1">
      <alignment horizontal="center" vertical="center" wrapText="1" readingOrder="1"/>
    </xf>
    <xf numFmtId="9" fontId="25" fillId="2" borderId="1" xfId="2" applyNumberFormat="1" applyFont="1" applyFill="1" applyBorder="1" applyAlignment="1">
      <alignment horizontal="center" vertical="center" wrapText="1"/>
    </xf>
    <xf numFmtId="10" fontId="25" fillId="2" borderId="1" xfId="2" applyNumberFormat="1" applyFont="1" applyFill="1" applyBorder="1" applyAlignment="1">
      <alignment horizontal="center" vertical="center" wrapText="1"/>
    </xf>
    <xf numFmtId="0" fontId="38" fillId="7" borderId="6" xfId="0" applyFont="1" applyFill="1" applyBorder="1" applyAlignment="1">
      <alignment horizontal="right"/>
    </xf>
    <xf numFmtId="0" fontId="39" fillId="7" borderId="6" xfId="0" applyFont="1" applyFill="1" applyBorder="1" applyAlignment="1">
      <alignment horizontal="right" wrapText="1"/>
    </xf>
    <xf numFmtId="165" fontId="34" fillId="7" borderId="6" xfId="5" applyNumberFormat="1" applyFont="1" applyFill="1" applyBorder="1" applyAlignment="1">
      <alignment horizontal="right" wrapText="1" readingOrder="1"/>
    </xf>
    <xf numFmtId="165" fontId="34" fillId="7" borderId="6" xfId="5" applyNumberFormat="1" applyFont="1" applyFill="1" applyBorder="1" applyAlignment="1">
      <alignment horizontal="right" readingOrder="1"/>
    </xf>
    <xf numFmtId="165" fontId="34" fillId="7" borderId="7" xfId="5" applyNumberFormat="1" applyFont="1" applyFill="1" applyBorder="1" applyAlignment="1">
      <alignment horizontal="right" wrapText="1"/>
    </xf>
    <xf numFmtId="9" fontId="34" fillId="7" borderId="6" xfId="7" applyFont="1" applyFill="1" applyBorder="1" applyAlignment="1">
      <alignment horizontal="center" vertical="center" wrapText="1"/>
    </xf>
    <xf numFmtId="9" fontId="37" fillId="0" borderId="1" xfId="7" applyFont="1" applyFill="1" applyBorder="1" applyAlignment="1">
      <alignment horizontal="center" vertical="center"/>
    </xf>
    <xf numFmtId="2" fontId="34" fillId="7" borderId="6" xfId="5" applyNumberFormat="1" applyFont="1" applyFill="1" applyBorder="1" applyAlignment="1">
      <alignment wrapText="1" readingOrder="1"/>
    </xf>
    <xf numFmtId="43" fontId="29" fillId="2" borderId="1" xfId="7" applyNumberFormat="1" applyFont="1" applyFill="1" applyBorder="1" applyAlignment="1">
      <alignment horizontal="right" vertical="center"/>
    </xf>
    <xf numFmtId="43" fontId="57" fillId="8" borderId="1" xfId="0" applyNumberFormat="1" applyFont="1" applyFill="1" applyBorder="1" applyAlignment="1">
      <alignment horizontal="right" vertical="center" readingOrder="2"/>
    </xf>
    <xf numFmtId="0" fontId="71" fillId="2" borderId="0" xfId="0" applyFont="1" applyFill="1" applyBorder="1" applyAlignment="1">
      <alignment horizontal="left" vertical="center" wrapText="1" readingOrder="2"/>
    </xf>
    <xf numFmtId="0" fontId="62" fillId="2" borderId="1" xfId="0" applyFont="1" applyFill="1" applyBorder="1" applyAlignment="1">
      <alignment horizontal="center" vertical="center" textRotation="90" wrapText="1" readingOrder="2"/>
    </xf>
    <xf numFmtId="0" fontId="62" fillId="2" borderId="1" xfId="0" applyFont="1" applyFill="1" applyBorder="1" applyAlignment="1">
      <alignment horizontal="center" vertical="center" wrapText="1" readingOrder="2"/>
    </xf>
    <xf numFmtId="0" fontId="62" fillId="2" borderId="2" xfId="0" applyFont="1" applyFill="1" applyBorder="1" applyAlignment="1">
      <alignment horizontal="center" vertical="center" wrapText="1" readingOrder="2"/>
    </xf>
    <xf numFmtId="0" fontId="62" fillId="2" borderId="4" xfId="0" applyFont="1" applyFill="1" applyBorder="1" applyAlignment="1">
      <alignment horizontal="center" vertical="center" wrapText="1" readingOrder="2"/>
    </xf>
    <xf numFmtId="0" fontId="62" fillId="2" borderId="5" xfId="0" applyFont="1" applyFill="1" applyBorder="1" applyAlignment="1">
      <alignment horizontal="center" vertical="center" wrapText="1" readingOrder="2"/>
    </xf>
    <xf numFmtId="0" fontId="62" fillId="2" borderId="6" xfId="0" applyFont="1" applyFill="1" applyBorder="1" applyAlignment="1">
      <alignment horizontal="center" vertical="center" wrapText="1"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78" fillId="0" borderId="8" xfId="0" applyFont="1" applyFill="1" applyBorder="1" applyAlignment="1">
      <alignment horizontal="right" vertical="center" readingOrder="2"/>
    </xf>
    <xf numFmtId="3" fontId="62" fillId="2" borderId="1" xfId="0" applyNumberFormat="1" applyFont="1" applyFill="1" applyBorder="1" applyAlignment="1">
      <alignment horizontal="center" vertical="center" wrapText="1" readingOrder="2"/>
    </xf>
    <xf numFmtId="2" fontId="62" fillId="2" borderId="1" xfId="0" applyNumberFormat="1" applyFont="1" applyFill="1" applyBorder="1" applyAlignment="1">
      <alignment horizontal="center" vertical="center" wrapText="1" readingOrder="1"/>
    </xf>
    <xf numFmtId="3" fontId="12" fillId="2" borderId="1" xfId="6" applyNumberFormat="1" applyFont="1" applyFill="1" applyBorder="1" applyAlignment="1">
      <alignment horizontal="center" vertical="center" wrapText="1" readingOrder="2"/>
    </xf>
    <xf numFmtId="1" fontId="0" fillId="0" borderId="14" xfId="0" applyNumberFormat="1" applyFill="1" applyBorder="1" applyAlignment="1">
      <alignment horizontal="center" vertical="center"/>
    </xf>
    <xf numFmtId="0" fontId="64" fillId="2" borderId="1" xfId="0" applyFont="1" applyFill="1" applyBorder="1" applyAlignment="1">
      <alignment horizontal="left" vertical="center"/>
    </xf>
    <xf numFmtId="0" fontId="64" fillId="0" borderId="1" xfId="0" applyFont="1" applyFill="1" applyBorder="1" applyAlignment="1">
      <alignment horizontal="right" vertical="center" readingOrder="2"/>
    </xf>
    <xf numFmtId="1" fontId="64" fillId="9" borderId="1" xfId="0" applyNumberFormat="1" applyFont="1" applyFill="1" applyBorder="1" applyAlignment="1">
      <alignment horizontal="right" vertical="center" readingOrder="2"/>
    </xf>
    <xf numFmtId="41" fontId="64" fillId="9"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8" borderId="1" xfId="0" applyNumberFormat="1" applyFont="1" applyFill="1" applyBorder="1" applyAlignment="1">
      <alignment horizontal="right" vertical="center"/>
    </xf>
    <xf numFmtId="0" fontId="20" fillId="0" borderId="1" xfId="0" applyFont="1" applyBorder="1" applyAlignment="1">
      <alignment horizontal="right" readingOrder="2"/>
    </xf>
    <xf numFmtId="0" fontId="64" fillId="9" borderId="1" xfId="0" applyFont="1" applyFill="1" applyBorder="1" applyAlignment="1">
      <alignment horizontal="center" vertical="center"/>
    </xf>
    <xf numFmtId="2" fontId="64" fillId="9" borderId="1" xfId="5" applyNumberFormat="1" applyFont="1" applyFill="1" applyBorder="1" applyAlignment="1">
      <alignment horizontal="center" vertical="center"/>
    </xf>
    <xf numFmtId="0" fontId="68" fillId="2" borderId="0" xfId="1" applyFont="1" applyFill="1" applyBorder="1" applyAlignment="1">
      <alignment horizontal="center" vertical="center"/>
    </xf>
    <xf numFmtId="0" fontId="25" fillId="2" borderId="1" xfId="2" applyFont="1" applyFill="1" applyBorder="1" applyAlignment="1">
      <alignment horizontal="center" vertical="center"/>
    </xf>
    <xf numFmtId="0" fontId="25" fillId="2" borderId="0" xfId="2" applyFont="1" applyFill="1" applyBorder="1" applyAlignment="1">
      <alignment horizontal="left" vertical="center"/>
    </xf>
    <xf numFmtId="0" fontId="49" fillId="0" borderId="1" xfId="0" applyFont="1" applyFill="1" applyBorder="1" applyAlignment="1">
      <alignment horizontal="center" vertical="center"/>
    </xf>
    <xf numFmtId="0" fontId="60"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65" fillId="2" borderId="9" xfId="0" applyFont="1" applyFill="1" applyBorder="1" applyAlignment="1">
      <alignment horizontal="right" vertical="center" wrapText="1" readingOrder="2"/>
    </xf>
    <xf numFmtId="0" fontId="65" fillId="2" borderId="8" xfId="0" applyFont="1" applyFill="1" applyBorder="1" applyAlignment="1">
      <alignment horizontal="right" vertical="center" wrapText="1" readingOrder="2"/>
    </xf>
    <xf numFmtId="0" fontId="12" fillId="2" borderId="1" xfId="0" applyFont="1" applyFill="1" applyBorder="1" applyAlignment="1">
      <alignment horizontal="right" vertical="center" textRotation="90" wrapText="1" readingOrder="1"/>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2" fontId="12" fillId="2" borderId="5" xfId="0" applyNumberFormat="1" applyFont="1" applyFill="1" applyBorder="1" applyAlignment="1">
      <alignment horizontal="right" vertical="center" wrapText="1" readingOrder="2"/>
    </xf>
    <xf numFmtId="2" fontId="12" fillId="2" borderId="6" xfId="0" applyNumberFormat="1" applyFont="1" applyFill="1" applyBorder="1" applyAlignment="1">
      <alignment horizontal="right" vertical="center" wrapText="1" readingOrder="2"/>
    </xf>
    <xf numFmtId="165" fontId="12" fillId="2" borderId="5" xfId="5" applyNumberFormat="1" applyFont="1" applyFill="1" applyBorder="1" applyAlignment="1">
      <alignment horizontal="right" vertical="center" wrapText="1"/>
    </xf>
    <xf numFmtId="165" fontId="12" fillId="2" borderId="6" xfId="5" applyNumberFormat="1" applyFont="1" applyFill="1" applyBorder="1" applyAlignment="1">
      <alignment horizontal="right" vertical="center" wrapText="1"/>
    </xf>
    <xf numFmtId="0" fontId="65" fillId="2" borderId="1" xfId="0" applyFont="1" applyFill="1" applyBorder="1" applyAlignment="1">
      <alignment vertical="top" wrapText="1" readingOrder="2"/>
    </xf>
    <xf numFmtId="2" fontId="12" fillId="2" borderId="5" xfId="0" applyNumberFormat="1" applyFont="1" applyFill="1" applyBorder="1" applyAlignment="1">
      <alignment vertical="center" wrapText="1" readingOrder="2"/>
    </xf>
    <xf numFmtId="2" fontId="12" fillId="2" borderId="6" xfId="0" applyNumberFormat="1" applyFont="1" applyFill="1" applyBorder="1" applyAlignment="1">
      <alignment vertical="center" wrapText="1" readingOrder="2"/>
    </xf>
    <xf numFmtId="165" fontId="4" fillId="0" borderId="2" xfId="5" applyNumberFormat="1" applyFont="1" applyBorder="1" applyAlignment="1">
      <alignment horizontal="right" vertical="center"/>
    </xf>
    <xf numFmtId="165" fontId="4" fillId="0" borderId="3" xfId="5" applyNumberFormat="1" applyFont="1" applyBorder="1" applyAlignment="1">
      <alignment horizontal="right" vertical="center"/>
    </xf>
    <xf numFmtId="0" fontId="12" fillId="2" borderId="1" xfId="0" applyFont="1" applyFill="1" applyBorder="1" applyAlignment="1">
      <alignment horizontal="right" vertical="center" wrapText="1" readingOrder="2"/>
    </xf>
    <xf numFmtId="0" fontId="65" fillId="2" borderId="9" xfId="0" applyFont="1" applyFill="1" applyBorder="1" applyAlignment="1">
      <alignment horizontal="center" vertical="center" wrapText="1" readingOrder="2"/>
    </xf>
    <xf numFmtId="0" fontId="65"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8">
    <cellStyle name="Comma" xfId="5" builtinId="3"/>
    <cellStyle name="Comma [0]" xfId="6" builtinId="6"/>
    <cellStyle name="Normal" xfId="0" builtinId="0"/>
    <cellStyle name="Normal 2" xfId="3"/>
    <cellStyle name="Normal 2 2" xfId="1"/>
    <cellStyle name="Normal 2 3" xfId="2"/>
    <cellStyle name="Normal 3" xfId="4"/>
    <cellStyle name="Percent" xfId="7" builtinId="5"/>
  </cellStyles>
  <dxfs count="0"/>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76"/>
  <sheetViews>
    <sheetView rightToLeft="1" tabSelected="1" view="pageBreakPreview" zoomScale="25" zoomScaleNormal="48" zoomScaleSheetLayoutView="25" workbookViewId="0">
      <pane xSplit="5" ySplit="4" topLeftCell="F5" activePane="bottomRight" state="frozen"/>
      <selection pane="topRight" activeCell="F1" sqref="F1"/>
      <selection pane="bottomLeft" activeCell="A4" sqref="A4"/>
      <selection pane="bottomRight" activeCell="E3" sqref="E3:E4"/>
    </sheetView>
  </sheetViews>
  <sheetFormatPr defaultColWidth="42.28515625" defaultRowHeight="47.25" x14ac:dyDescent="0.25"/>
  <cols>
    <col min="1" max="2" width="42.28515625" style="37" hidden="1" customWidth="1"/>
    <col min="3" max="3" width="5.140625" style="36" hidden="1" customWidth="1"/>
    <col min="4" max="4" width="9.28515625" style="37" bestFit="1" customWidth="1"/>
    <col min="5" max="5" width="47.42578125" style="39" customWidth="1"/>
    <col min="6" max="6" width="40.5703125" style="39" customWidth="1"/>
    <col min="7" max="7" width="54.140625" style="40" customWidth="1"/>
    <col min="8" max="8" width="37" style="41" customWidth="1"/>
    <col min="9" max="9" width="51.5703125" style="38" customWidth="1"/>
    <col min="10" max="10" width="50.140625" style="72" customWidth="1"/>
    <col min="11" max="11" width="32" style="37" customWidth="1"/>
    <col min="12" max="12" width="47.5703125" style="193" customWidth="1"/>
    <col min="13" max="13" width="45.85546875" style="37" customWidth="1"/>
    <col min="14" max="14" width="50.140625" style="37" customWidth="1"/>
    <col min="15" max="15" width="46.85546875" style="42" customWidth="1"/>
    <col min="16" max="16" width="33" style="87" customWidth="1"/>
    <col min="17" max="17" width="32" style="87" customWidth="1"/>
    <col min="18" max="18" width="29.42578125" style="87" customWidth="1"/>
    <col min="19" max="19" width="31.5703125" style="43" customWidth="1"/>
    <col min="20" max="20" width="26.140625" style="43" customWidth="1"/>
    <col min="21" max="21" width="27.7109375" style="43" customWidth="1"/>
    <col min="22" max="22" width="25.85546875" style="37" customWidth="1"/>
    <col min="23" max="23" width="31.140625" style="37" customWidth="1"/>
    <col min="24" max="24" width="28" style="44" hidden="1" customWidth="1"/>
    <col min="25" max="25" width="27.7109375" style="59" hidden="1" customWidth="1"/>
    <col min="26" max="26" width="30.85546875" style="45" hidden="1" customWidth="1"/>
    <col min="27" max="27" width="36.5703125" style="61" hidden="1" customWidth="1"/>
    <col min="28" max="28" width="48.42578125" style="60" hidden="1" customWidth="1"/>
    <col min="29" max="29" width="35.140625" style="37" hidden="1" customWidth="1"/>
    <col min="30" max="30" width="23.42578125" style="37" hidden="1" customWidth="1"/>
    <col min="31" max="31" width="32.28515625" style="37" hidden="1" customWidth="1"/>
    <col min="32" max="34" width="42.28515625" style="241" hidden="1" customWidth="1"/>
    <col min="35" max="37" width="42.28515625" style="37" customWidth="1"/>
    <col min="38" max="16384" width="42.28515625" style="37"/>
  </cols>
  <sheetData>
    <row r="1" spans="1:34" s="6" customFormat="1" ht="78" x14ac:dyDescent="0.25">
      <c r="C1" s="141"/>
      <c r="D1" s="397" t="s">
        <v>387</v>
      </c>
      <c r="E1" s="397"/>
      <c r="F1" s="397"/>
      <c r="G1" s="397"/>
      <c r="H1" s="397"/>
      <c r="I1" s="397"/>
      <c r="J1" s="397"/>
      <c r="K1" s="397"/>
      <c r="L1" s="217" t="s">
        <v>585</v>
      </c>
      <c r="M1" s="218" t="s">
        <v>313</v>
      </c>
      <c r="N1" s="219"/>
      <c r="O1" s="139"/>
      <c r="P1" s="140"/>
      <c r="Q1" s="140"/>
      <c r="R1" s="140"/>
      <c r="S1" s="139"/>
      <c r="T1" s="139"/>
      <c r="U1" s="139"/>
      <c r="V1" s="139"/>
      <c r="W1" s="139"/>
      <c r="X1" s="137"/>
      <c r="Y1" s="88"/>
      <c r="Z1" s="75"/>
      <c r="AA1" s="76"/>
      <c r="AB1" s="77"/>
      <c r="AF1" s="237"/>
      <c r="AG1" s="237"/>
      <c r="AH1" s="237"/>
    </row>
    <row r="2" spans="1:34" s="6" customFormat="1" ht="59.25" x14ac:dyDescent="0.25">
      <c r="C2" s="141"/>
      <c r="D2" s="187"/>
      <c r="E2" s="187"/>
      <c r="F2" s="187"/>
      <c r="G2" s="187"/>
      <c r="H2" s="187"/>
      <c r="I2" s="187"/>
      <c r="J2" s="187"/>
      <c r="K2" s="187"/>
      <c r="L2" s="188"/>
      <c r="M2" s="186"/>
      <c r="N2" s="139"/>
      <c r="O2" s="139"/>
      <c r="P2" s="140"/>
      <c r="Q2" s="140"/>
      <c r="R2" s="140"/>
      <c r="S2" s="139"/>
      <c r="T2" s="139"/>
      <c r="U2" s="139"/>
      <c r="V2" s="139"/>
      <c r="W2" s="139"/>
      <c r="X2" s="137"/>
      <c r="Y2" s="88"/>
      <c r="Z2" s="75"/>
      <c r="AA2" s="76"/>
      <c r="AB2" s="77"/>
      <c r="AF2" s="237"/>
      <c r="AG2" s="237"/>
      <c r="AH2" s="237"/>
    </row>
    <row r="3" spans="1:34" s="58" customFormat="1" ht="47.25" customHeight="1" x14ac:dyDescent="0.25">
      <c r="C3" s="404" t="s">
        <v>162</v>
      </c>
      <c r="D3" s="398" t="s">
        <v>48</v>
      </c>
      <c r="E3" s="399" t="s">
        <v>1</v>
      </c>
      <c r="F3" s="399" t="s">
        <v>2</v>
      </c>
      <c r="G3" s="402" t="s">
        <v>3</v>
      </c>
      <c r="H3" s="400" t="s">
        <v>340</v>
      </c>
      <c r="I3" s="151" t="s">
        <v>258</v>
      </c>
      <c r="J3" s="152" t="s">
        <v>258</v>
      </c>
      <c r="K3" s="401" t="s">
        <v>4</v>
      </c>
      <c r="L3" s="409" t="s">
        <v>582</v>
      </c>
      <c r="M3" s="399" t="s">
        <v>6</v>
      </c>
      <c r="N3" s="399" t="s">
        <v>7</v>
      </c>
      <c r="O3" s="399" t="s">
        <v>8</v>
      </c>
      <c r="P3" s="408" t="s">
        <v>9</v>
      </c>
      <c r="Q3" s="408" t="s">
        <v>42</v>
      </c>
      <c r="R3" s="408" t="s">
        <v>240</v>
      </c>
      <c r="S3" s="407" t="s">
        <v>10</v>
      </c>
      <c r="T3" s="407" t="s">
        <v>11</v>
      </c>
      <c r="U3" s="407" t="s">
        <v>12</v>
      </c>
      <c r="V3" s="407" t="s">
        <v>13</v>
      </c>
      <c r="W3" s="407" t="s">
        <v>14</v>
      </c>
      <c r="X3" s="78"/>
      <c r="Y3" s="79"/>
      <c r="Z3" s="80"/>
      <c r="AA3" s="81"/>
      <c r="AB3" s="77"/>
      <c r="AF3" s="238"/>
      <c r="AG3" s="238"/>
      <c r="AH3" s="238"/>
    </row>
    <row r="4" spans="1:34" s="7" customFormat="1" ht="47.25" customHeight="1" x14ac:dyDescent="0.25">
      <c r="C4" s="405"/>
      <c r="D4" s="398"/>
      <c r="E4" s="399"/>
      <c r="F4" s="399"/>
      <c r="G4" s="403"/>
      <c r="H4" s="399"/>
      <c r="I4" s="150" t="s">
        <v>353</v>
      </c>
      <c r="J4" s="138" t="s">
        <v>585</v>
      </c>
      <c r="K4" s="399"/>
      <c r="L4" s="409"/>
      <c r="M4" s="399"/>
      <c r="N4" s="399"/>
      <c r="O4" s="399"/>
      <c r="P4" s="408"/>
      <c r="Q4" s="408"/>
      <c r="R4" s="408"/>
      <c r="S4" s="407"/>
      <c r="T4" s="407"/>
      <c r="U4" s="407"/>
      <c r="V4" s="407"/>
      <c r="W4" s="407"/>
      <c r="X4" s="73" t="s">
        <v>185</v>
      </c>
      <c r="Y4" s="74" t="s">
        <v>186</v>
      </c>
      <c r="Z4" s="73" t="s">
        <v>231</v>
      </c>
      <c r="AA4" s="82" t="s">
        <v>266</v>
      </c>
      <c r="AB4" s="77" t="s">
        <v>267</v>
      </c>
      <c r="AC4" s="77" t="s">
        <v>288</v>
      </c>
      <c r="AD4" s="77" t="s">
        <v>306</v>
      </c>
      <c r="AE4" s="77" t="s">
        <v>307</v>
      </c>
      <c r="AF4" s="239" t="s">
        <v>335</v>
      </c>
      <c r="AG4" s="239" t="s">
        <v>336</v>
      </c>
      <c r="AH4" s="239" t="s">
        <v>337</v>
      </c>
    </row>
    <row r="5" spans="1:34" s="5" customFormat="1" x14ac:dyDescent="1.25">
      <c r="A5" s="83">
        <v>7</v>
      </c>
      <c r="B5" s="68">
        <v>10581</v>
      </c>
      <c r="C5" s="83">
        <v>7</v>
      </c>
      <c r="D5" s="16">
        <v>1</v>
      </c>
      <c r="E5" s="68" t="s">
        <v>419</v>
      </c>
      <c r="F5" s="10" t="s">
        <v>15</v>
      </c>
      <c r="G5" s="10" t="s">
        <v>322</v>
      </c>
      <c r="H5" s="11">
        <v>17</v>
      </c>
      <c r="I5" s="12">
        <v>10473187.797747999</v>
      </c>
      <c r="J5" s="12">
        <v>14778414.687554</v>
      </c>
      <c r="K5" s="12" t="s">
        <v>72</v>
      </c>
      <c r="L5" s="189">
        <v>152.9</v>
      </c>
      <c r="M5" s="54">
        <v>14706583</v>
      </c>
      <c r="N5" s="54">
        <v>20000000</v>
      </c>
      <c r="O5" s="54">
        <v>1004884</v>
      </c>
      <c r="P5" s="224">
        <v>2.23</v>
      </c>
      <c r="Q5" s="224">
        <v>6.06</v>
      </c>
      <c r="R5" s="224">
        <v>22.09</v>
      </c>
      <c r="S5" s="53">
        <v>5894</v>
      </c>
      <c r="T5" s="53">
        <v>73</v>
      </c>
      <c r="U5" s="53">
        <v>43</v>
      </c>
      <c r="V5" s="53">
        <v>27</v>
      </c>
      <c r="W5" s="12">
        <f>S5+U5</f>
        <v>5937</v>
      </c>
      <c r="X5" s="84">
        <f>T5*J5/$J$84</f>
        <v>0.61111620225243402</v>
      </c>
      <c r="Y5" s="85">
        <f>T5*J5/$J$173</f>
        <v>0.58017964192032889</v>
      </c>
      <c r="Z5" s="86">
        <v>10581</v>
      </c>
      <c r="AA5" s="77">
        <f t="shared" ref="AA5:AA37" si="0">IF(M5&gt;N5,1,0)</f>
        <v>0</v>
      </c>
      <c r="AB5" s="77">
        <f>IF(W5=0,1,0)</f>
        <v>0</v>
      </c>
      <c r="AC5" s="162">
        <f>IF((T5+V5)=100,0,1)</f>
        <v>0</v>
      </c>
      <c r="AD5" s="162">
        <f t="shared" ref="AD5:AD37" si="1">IF(J5=0,1,0)</f>
        <v>0</v>
      </c>
      <c r="AE5" s="162">
        <f t="shared" ref="AE5:AE37" si="2">IF(M5=0,1,0)</f>
        <v>0</v>
      </c>
      <c r="AF5" s="240">
        <f t="shared" ref="AF5:AH20" si="3">$J5/$J$84*P5</f>
        <v>1.8668344260588051E-2</v>
      </c>
      <c r="AG5" s="240">
        <f t="shared" si="3"/>
        <v>5.0731016241777394E-2</v>
      </c>
      <c r="AH5" s="240">
        <f t="shared" si="3"/>
        <v>0.1849254370925516</v>
      </c>
    </row>
    <row r="6" spans="1:34" s="8" customFormat="1" x14ac:dyDescent="1.25">
      <c r="A6" s="234">
        <v>11</v>
      </c>
      <c r="B6" s="68">
        <v>10639</v>
      </c>
      <c r="C6" s="234">
        <v>11</v>
      </c>
      <c r="D6" s="19">
        <v>2</v>
      </c>
      <c r="E6" s="69" t="s">
        <v>420</v>
      </c>
      <c r="F6" s="20" t="s">
        <v>17</v>
      </c>
      <c r="G6" s="20" t="s">
        <v>276</v>
      </c>
      <c r="H6" s="21">
        <v>15</v>
      </c>
      <c r="I6" s="18">
        <v>20149758.992051002</v>
      </c>
      <c r="J6" s="18">
        <v>22105809.502328001</v>
      </c>
      <c r="K6" s="18" t="s">
        <v>73</v>
      </c>
      <c r="L6" s="190">
        <v>133.93333333333334</v>
      </c>
      <c r="M6" s="56">
        <v>22048007</v>
      </c>
      <c r="N6" s="55">
        <v>40000000</v>
      </c>
      <c r="O6" s="56">
        <v>1002621</v>
      </c>
      <c r="P6" s="235">
        <v>1.72</v>
      </c>
      <c r="Q6" s="235">
        <v>4.99</v>
      </c>
      <c r="R6" s="235">
        <v>20.309999999999999</v>
      </c>
      <c r="S6" s="236">
        <v>28244</v>
      </c>
      <c r="T6" s="236">
        <v>94</v>
      </c>
      <c r="U6" s="236">
        <v>51</v>
      </c>
      <c r="V6" s="236">
        <v>6</v>
      </c>
      <c r="W6" s="18">
        <f t="shared" ref="W6:W69" si="4">S6+U6</f>
        <v>28295</v>
      </c>
      <c r="X6" s="84">
        <f t="shared" ref="X6:X69" si="5">T6*J6/$J$84</f>
        <v>1.1770837547005353</v>
      </c>
      <c r="Y6" s="85">
        <f>T6*J6/$J$173</f>
        <v>1.1174961959694512</v>
      </c>
      <c r="Z6" s="86">
        <v>10639</v>
      </c>
      <c r="AA6" s="77">
        <f t="shared" si="0"/>
        <v>0</v>
      </c>
      <c r="AB6" s="77">
        <f t="shared" ref="AB6:AB69" si="6">IF(W6=0,1,0)</f>
        <v>0</v>
      </c>
      <c r="AC6" s="162">
        <f t="shared" ref="AC6:AC69" si="7">IF((T6+V6)=100,0,1)</f>
        <v>0</v>
      </c>
      <c r="AD6" s="162">
        <f t="shared" si="1"/>
        <v>0</v>
      </c>
      <c r="AE6" s="162">
        <f t="shared" si="2"/>
        <v>0</v>
      </c>
      <c r="AF6" s="240">
        <f t="shared" si="3"/>
        <v>2.1538128277499156E-2</v>
      </c>
      <c r="AG6" s="240">
        <f t="shared" si="3"/>
        <v>6.2485616339953948E-2</v>
      </c>
      <c r="AH6" s="240">
        <f t="shared" si="3"/>
        <v>0.25432522402093477</v>
      </c>
    </row>
    <row r="7" spans="1:34" s="5" customFormat="1" x14ac:dyDescent="1.25">
      <c r="A7" s="83">
        <v>53</v>
      </c>
      <c r="B7" s="68">
        <v>10720</v>
      </c>
      <c r="C7" s="83">
        <v>53</v>
      </c>
      <c r="D7" s="16">
        <v>3</v>
      </c>
      <c r="E7" s="68" t="s">
        <v>421</v>
      </c>
      <c r="F7" s="10" t="s">
        <v>31</v>
      </c>
      <c r="G7" s="10" t="s">
        <v>322</v>
      </c>
      <c r="H7" s="11" t="s">
        <v>24</v>
      </c>
      <c r="I7" s="12">
        <v>131023.93539100001</v>
      </c>
      <c r="J7" s="12">
        <v>2147033.0117739998</v>
      </c>
      <c r="K7" s="12" t="s">
        <v>123</v>
      </c>
      <c r="L7" s="189">
        <v>129</v>
      </c>
      <c r="M7" s="54">
        <v>1882162</v>
      </c>
      <c r="N7" s="54">
        <v>3000000</v>
      </c>
      <c r="O7" s="54">
        <v>1140727</v>
      </c>
      <c r="P7" s="224">
        <v>5.92</v>
      </c>
      <c r="Q7" s="224">
        <v>18.71</v>
      </c>
      <c r="R7" s="224">
        <v>0</v>
      </c>
      <c r="S7" s="53">
        <v>1065</v>
      </c>
      <c r="T7" s="53">
        <v>68</v>
      </c>
      <c r="U7" s="53">
        <v>15</v>
      </c>
      <c r="V7" s="53">
        <v>32</v>
      </c>
      <c r="W7" s="12">
        <f t="shared" si="4"/>
        <v>1080</v>
      </c>
      <c r="X7" s="84">
        <f t="shared" si="5"/>
        <v>8.2702897216842181E-2</v>
      </c>
      <c r="Y7" s="85">
        <f>T7*J7/$J$173</f>
        <v>7.8516225091379746E-2</v>
      </c>
      <c r="Z7" s="86">
        <v>10720</v>
      </c>
      <c r="AA7" s="77">
        <f t="shared" si="0"/>
        <v>0</v>
      </c>
      <c r="AB7" s="77">
        <f t="shared" si="6"/>
        <v>0</v>
      </c>
      <c r="AC7" s="162">
        <f t="shared" si="7"/>
        <v>0</v>
      </c>
      <c r="AD7" s="162">
        <f t="shared" si="1"/>
        <v>0</v>
      </c>
      <c r="AE7" s="162">
        <f t="shared" si="2"/>
        <v>0</v>
      </c>
      <c r="AF7" s="240">
        <f t="shared" si="3"/>
        <v>7.2000169341721407E-3</v>
      </c>
      <c r="AG7" s="240">
        <f t="shared" si="3"/>
        <v>2.2755458925398778E-2</v>
      </c>
      <c r="AH7" s="240">
        <f t="shared" si="3"/>
        <v>0</v>
      </c>
    </row>
    <row r="8" spans="1:34" s="8" customFormat="1" x14ac:dyDescent="1.25">
      <c r="A8" s="234">
        <v>6</v>
      </c>
      <c r="B8" s="68">
        <v>10748</v>
      </c>
      <c r="C8" s="234">
        <v>6</v>
      </c>
      <c r="D8" s="19">
        <v>4</v>
      </c>
      <c r="E8" s="69" t="s">
        <v>422</v>
      </c>
      <c r="F8" s="20" t="s">
        <v>17</v>
      </c>
      <c r="G8" s="20" t="s">
        <v>276</v>
      </c>
      <c r="H8" s="21">
        <v>15</v>
      </c>
      <c r="I8" s="18">
        <v>1414881.6492630001</v>
      </c>
      <c r="J8" s="18">
        <v>4069909.7709149998</v>
      </c>
      <c r="K8" s="18" t="s">
        <v>74</v>
      </c>
      <c r="L8" s="190">
        <v>122.5</v>
      </c>
      <c r="M8" s="56">
        <v>4039437</v>
      </c>
      <c r="N8" s="55">
        <v>5000000</v>
      </c>
      <c r="O8" s="56">
        <v>1007543</v>
      </c>
      <c r="P8" s="235">
        <v>1.66</v>
      </c>
      <c r="Q8" s="235">
        <v>5.04</v>
      </c>
      <c r="R8" s="235">
        <v>19.940000000000001</v>
      </c>
      <c r="S8" s="236">
        <v>2370</v>
      </c>
      <c r="T8" s="236">
        <v>69</v>
      </c>
      <c r="U8" s="236">
        <v>11</v>
      </c>
      <c r="V8" s="236">
        <v>31</v>
      </c>
      <c r="W8" s="18">
        <f t="shared" si="4"/>
        <v>2381</v>
      </c>
      <c r="X8" s="84">
        <f t="shared" si="5"/>
        <v>0.15907684208707693</v>
      </c>
      <c r="Y8" s="85">
        <f>T8*J8/$J$173</f>
        <v>0.15102388864789651</v>
      </c>
      <c r="Z8" s="86">
        <v>10748</v>
      </c>
      <c r="AA8" s="77">
        <f t="shared" si="0"/>
        <v>0</v>
      </c>
      <c r="AB8" s="77">
        <f t="shared" si="6"/>
        <v>0</v>
      </c>
      <c r="AC8" s="162">
        <f t="shared" si="7"/>
        <v>0</v>
      </c>
      <c r="AD8" s="162">
        <f t="shared" si="1"/>
        <v>0</v>
      </c>
      <c r="AE8" s="162">
        <f t="shared" si="2"/>
        <v>0</v>
      </c>
      <c r="AF8" s="240">
        <f t="shared" si="3"/>
        <v>3.8270660560079375E-3</v>
      </c>
      <c r="AG8" s="240">
        <f t="shared" si="3"/>
        <v>1.1619525856795185E-2</v>
      </c>
      <c r="AH8" s="240">
        <f t="shared" si="3"/>
        <v>4.5970901901685714E-2</v>
      </c>
    </row>
    <row r="9" spans="1:34" s="5" customFormat="1" x14ac:dyDescent="1.25">
      <c r="A9" s="83">
        <v>56</v>
      </c>
      <c r="B9" s="68">
        <v>10766</v>
      </c>
      <c r="C9" s="83">
        <v>56</v>
      </c>
      <c r="D9" s="16">
        <v>5</v>
      </c>
      <c r="E9" s="68" t="s">
        <v>423</v>
      </c>
      <c r="F9" s="10" t="s">
        <v>309</v>
      </c>
      <c r="G9" s="10" t="s">
        <v>276</v>
      </c>
      <c r="H9" s="11">
        <v>15</v>
      </c>
      <c r="I9" s="12">
        <v>235425.18440299999</v>
      </c>
      <c r="J9" s="12">
        <v>6798892.0614280002</v>
      </c>
      <c r="K9" s="12" t="s">
        <v>127</v>
      </c>
      <c r="L9" s="189">
        <v>120.66666666666667</v>
      </c>
      <c r="M9" s="54">
        <v>6756760</v>
      </c>
      <c r="N9" s="54">
        <v>7000000</v>
      </c>
      <c r="O9" s="54">
        <v>1006235</v>
      </c>
      <c r="P9" s="224">
        <v>1.66</v>
      </c>
      <c r="Q9" s="224">
        <v>5</v>
      </c>
      <c r="R9" s="224">
        <v>0</v>
      </c>
      <c r="S9" s="53">
        <v>4509</v>
      </c>
      <c r="T9" s="53">
        <v>93</v>
      </c>
      <c r="U9" s="53">
        <v>11</v>
      </c>
      <c r="V9" s="53">
        <v>7</v>
      </c>
      <c r="W9" s="12">
        <f t="shared" si="4"/>
        <v>4520</v>
      </c>
      <c r="X9" s="84">
        <f t="shared" si="5"/>
        <v>0.35817410480834261</v>
      </c>
      <c r="Y9" s="85">
        <f>T9*J9/$J$173</f>
        <v>0.34004224255046073</v>
      </c>
      <c r="Z9" s="86">
        <v>10766</v>
      </c>
      <c r="AA9" s="77">
        <f t="shared" si="0"/>
        <v>0</v>
      </c>
      <c r="AB9" s="77">
        <f>IF(W9=0,1,0)</f>
        <v>0</v>
      </c>
      <c r="AC9" s="162">
        <f>IF((T9+V9)=100,0,1)</f>
        <v>0</v>
      </c>
      <c r="AD9" s="162">
        <f t="shared" si="1"/>
        <v>0</v>
      </c>
      <c r="AE9" s="162">
        <f t="shared" si="2"/>
        <v>0</v>
      </c>
      <c r="AF9" s="240">
        <f t="shared" si="3"/>
        <v>6.3932152041058996E-3</v>
      </c>
      <c r="AG9" s="240">
        <f t="shared" si="3"/>
        <v>1.9256672301523794E-2</v>
      </c>
      <c r="AH9" s="240">
        <f t="shared" si="3"/>
        <v>0</v>
      </c>
    </row>
    <row r="10" spans="1:34" s="8" customFormat="1" x14ac:dyDescent="1.25">
      <c r="A10" s="234">
        <v>5</v>
      </c>
      <c r="B10" s="68">
        <v>10765</v>
      </c>
      <c r="C10" s="234">
        <v>5</v>
      </c>
      <c r="D10" s="19">
        <v>6</v>
      </c>
      <c r="E10" s="69" t="s">
        <v>424</v>
      </c>
      <c r="F10" s="20" t="s">
        <v>17</v>
      </c>
      <c r="G10" s="20" t="s">
        <v>276</v>
      </c>
      <c r="H10" s="21">
        <v>16</v>
      </c>
      <c r="I10" s="18">
        <v>93172926.748106003</v>
      </c>
      <c r="J10" s="18">
        <v>97402766.336107001</v>
      </c>
      <c r="K10" s="18" t="s">
        <v>75</v>
      </c>
      <c r="L10" s="190">
        <v>120.33333333333333</v>
      </c>
      <c r="M10" s="56">
        <v>96638115</v>
      </c>
      <c r="N10" s="55">
        <v>100000000</v>
      </c>
      <c r="O10" s="56">
        <v>1007912</v>
      </c>
      <c r="P10" s="235">
        <v>1.64</v>
      </c>
      <c r="Q10" s="235">
        <v>4.9000000000000004</v>
      </c>
      <c r="R10" s="235">
        <v>20.23</v>
      </c>
      <c r="S10" s="236">
        <v>77642</v>
      </c>
      <c r="T10" s="236">
        <v>93</v>
      </c>
      <c r="U10" s="236">
        <v>174</v>
      </c>
      <c r="V10" s="236">
        <v>7</v>
      </c>
      <c r="W10" s="18">
        <f t="shared" si="4"/>
        <v>77816</v>
      </c>
      <c r="X10" s="84">
        <f t="shared" si="5"/>
        <v>5.1312990885994143</v>
      </c>
      <c r="Y10" s="85">
        <f>T10*J10/$J$173</f>
        <v>4.8715371263875884</v>
      </c>
      <c r="Z10" s="86">
        <v>10765</v>
      </c>
      <c r="AA10" s="77">
        <f t="shared" si="0"/>
        <v>0</v>
      </c>
      <c r="AB10" s="77">
        <f t="shared" si="6"/>
        <v>0</v>
      </c>
      <c r="AC10" s="162">
        <f t="shared" si="7"/>
        <v>0</v>
      </c>
      <c r="AD10" s="162">
        <f t="shared" si="1"/>
        <v>0</v>
      </c>
      <c r="AE10" s="162">
        <f t="shared" si="2"/>
        <v>0</v>
      </c>
      <c r="AF10" s="240">
        <f t="shared" si="3"/>
        <v>9.0487424788204721E-2</v>
      </c>
      <c r="AG10" s="240">
        <f t="shared" si="3"/>
        <v>0.27035876918427026</v>
      </c>
      <c r="AH10" s="240">
        <f t="shared" si="3"/>
        <v>1.1161954899179156</v>
      </c>
    </row>
    <row r="11" spans="1:34" s="5" customFormat="1" x14ac:dyDescent="1.25">
      <c r="A11" s="83">
        <v>2</v>
      </c>
      <c r="B11" s="68">
        <v>10778</v>
      </c>
      <c r="C11" s="83">
        <v>2</v>
      </c>
      <c r="D11" s="16">
        <v>7</v>
      </c>
      <c r="E11" s="68" t="s">
        <v>425</v>
      </c>
      <c r="F11" s="10" t="s">
        <v>16</v>
      </c>
      <c r="G11" s="10" t="s">
        <v>276</v>
      </c>
      <c r="H11" s="11">
        <v>20</v>
      </c>
      <c r="I11" s="12">
        <v>2723227.4932800001</v>
      </c>
      <c r="J11" s="12">
        <v>1570999.6481999999</v>
      </c>
      <c r="K11" s="12" t="s">
        <v>76</v>
      </c>
      <c r="L11" s="189">
        <v>118.56666666666666</v>
      </c>
      <c r="M11" s="54">
        <v>1566660</v>
      </c>
      <c r="N11" s="54">
        <v>5000000</v>
      </c>
      <c r="O11" s="54">
        <v>1002770</v>
      </c>
      <c r="P11" s="224">
        <v>1.7</v>
      </c>
      <c r="Q11" s="224">
        <v>5.34</v>
      </c>
      <c r="R11" s="224">
        <v>21.55</v>
      </c>
      <c r="S11" s="53">
        <v>456</v>
      </c>
      <c r="T11" s="53">
        <v>48</v>
      </c>
      <c r="U11" s="53">
        <v>9</v>
      </c>
      <c r="V11" s="53">
        <v>52</v>
      </c>
      <c r="W11" s="12">
        <f t="shared" si="4"/>
        <v>465</v>
      </c>
      <c r="X11" s="84">
        <f t="shared" si="5"/>
        <v>4.2715983916721954E-2</v>
      </c>
      <c r="Y11" s="85">
        <f>T11*J11/$J$173</f>
        <v>4.0553570927646866E-2</v>
      </c>
      <c r="Z11" s="86">
        <v>10778</v>
      </c>
      <c r="AA11" s="77">
        <f t="shared" si="0"/>
        <v>0</v>
      </c>
      <c r="AB11" s="77">
        <f t="shared" si="6"/>
        <v>0</v>
      </c>
      <c r="AC11" s="162">
        <f t="shared" si="7"/>
        <v>0</v>
      </c>
      <c r="AD11" s="162">
        <f t="shared" si="1"/>
        <v>0</v>
      </c>
      <c r="AE11" s="162">
        <f t="shared" si="2"/>
        <v>0</v>
      </c>
      <c r="AF11" s="240">
        <f t="shared" si="3"/>
        <v>1.5128577637172358E-3</v>
      </c>
      <c r="AG11" s="240">
        <f t="shared" si="3"/>
        <v>4.7521532107353175E-3</v>
      </c>
      <c r="AH11" s="240">
        <f t="shared" si="3"/>
        <v>1.9177696945944962E-2</v>
      </c>
    </row>
    <row r="12" spans="1:34" s="8" customFormat="1" x14ac:dyDescent="1.25">
      <c r="A12" s="234">
        <v>42</v>
      </c>
      <c r="B12" s="68">
        <v>10784</v>
      </c>
      <c r="C12" s="234">
        <v>42</v>
      </c>
      <c r="D12" s="19">
        <v>8</v>
      </c>
      <c r="E12" s="69" t="s">
        <v>426</v>
      </c>
      <c r="F12" s="20" t="s">
        <v>326</v>
      </c>
      <c r="G12" s="20" t="s">
        <v>276</v>
      </c>
      <c r="H12" s="21">
        <v>17</v>
      </c>
      <c r="I12" s="18">
        <v>4478783.9767690003</v>
      </c>
      <c r="J12" s="18">
        <v>9984055.4303869996</v>
      </c>
      <c r="K12" s="18" t="s">
        <v>130</v>
      </c>
      <c r="L12" s="190">
        <v>116.46666666666667</v>
      </c>
      <c r="M12" s="56">
        <v>9843224</v>
      </c>
      <c r="N12" s="55">
        <v>15000000</v>
      </c>
      <c r="O12" s="56">
        <v>1014307</v>
      </c>
      <c r="P12" s="235">
        <v>2.85</v>
      </c>
      <c r="Q12" s="235">
        <v>6.6</v>
      </c>
      <c r="R12" s="235">
        <v>24.42</v>
      </c>
      <c r="S12" s="236">
        <v>10788</v>
      </c>
      <c r="T12" s="236">
        <v>87</v>
      </c>
      <c r="U12" s="236">
        <v>20</v>
      </c>
      <c r="V12" s="236">
        <v>13</v>
      </c>
      <c r="W12" s="18">
        <f t="shared" si="4"/>
        <v>10808</v>
      </c>
      <c r="X12" s="84">
        <f t="shared" si="5"/>
        <v>0.49203877124609763</v>
      </c>
      <c r="Y12" s="85">
        <f>T12*J12/$J$173</f>
        <v>0.46713027254112954</v>
      </c>
      <c r="Z12" s="86">
        <v>10784</v>
      </c>
      <c r="AA12" s="77">
        <f t="shared" si="0"/>
        <v>0</v>
      </c>
      <c r="AB12" s="77">
        <f t="shared" si="6"/>
        <v>0</v>
      </c>
      <c r="AC12" s="162">
        <f t="shared" si="7"/>
        <v>0</v>
      </c>
      <c r="AD12" s="162">
        <f t="shared" si="1"/>
        <v>0</v>
      </c>
      <c r="AE12" s="162">
        <f t="shared" si="2"/>
        <v>0</v>
      </c>
      <c r="AF12" s="240">
        <f t="shared" si="3"/>
        <v>1.6118511471854922E-2</v>
      </c>
      <c r="AG12" s="240">
        <f t="shared" si="3"/>
        <v>3.7327079197979819E-2</v>
      </c>
      <c r="AH12" s="240">
        <f t="shared" si="3"/>
        <v>0.13811019303252534</v>
      </c>
    </row>
    <row r="13" spans="1:34" s="5" customFormat="1" x14ac:dyDescent="1.25">
      <c r="A13" s="83">
        <v>1</v>
      </c>
      <c r="B13" s="68">
        <v>10837</v>
      </c>
      <c r="C13" s="83">
        <v>1</v>
      </c>
      <c r="D13" s="16">
        <v>9</v>
      </c>
      <c r="E13" s="68" t="s">
        <v>427</v>
      </c>
      <c r="F13" s="10" t="s">
        <v>18</v>
      </c>
      <c r="G13" s="10" t="s">
        <v>276</v>
      </c>
      <c r="H13" s="11">
        <v>16</v>
      </c>
      <c r="I13" s="12">
        <v>163188817.431317</v>
      </c>
      <c r="J13" s="12">
        <v>64722296.246191002</v>
      </c>
      <c r="K13" s="12" t="s">
        <v>77</v>
      </c>
      <c r="L13" s="189">
        <v>108.2</v>
      </c>
      <c r="M13" s="54">
        <v>60576039</v>
      </c>
      <c r="N13" s="54">
        <v>200000000</v>
      </c>
      <c r="O13" s="54">
        <v>1068447</v>
      </c>
      <c r="P13" s="224">
        <v>3.33</v>
      </c>
      <c r="Q13" s="224">
        <v>10.130000000000001</v>
      </c>
      <c r="R13" s="224">
        <v>25.18</v>
      </c>
      <c r="S13" s="53">
        <v>130925</v>
      </c>
      <c r="T13" s="53">
        <v>92</v>
      </c>
      <c r="U13" s="53">
        <v>446</v>
      </c>
      <c r="V13" s="53">
        <v>8</v>
      </c>
      <c r="W13" s="12">
        <f t="shared" si="4"/>
        <v>131371</v>
      </c>
      <c r="X13" s="84">
        <f t="shared" si="5"/>
        <v>3.3729882901568198</v>
      </c>
      <c r="Y13" s="85">
        <f>T13*J13/$J$173</f>
        <v>3.2022373669227191</v>
      </c>
      <c r="Z13" s="86">
        <v>10837</v>
      </c>
      <c r="AA13" s="77">
        <f t="shared" si="0"/>
        <v>0</v>
      </c>
      <c r="AB13" s="77">
        <f t="shared" si="6"/>
        <v>0</v>
      </c>
      <c r="AC13" s="162">
        <f t="shared" si="7"/>
        <v>0</v>
      </c>
      <c r="AD13" s="162">
        <f t="shared" si="1"/>
        <v>0</v>
      </c>
      <c r="AE13" s="162">
        <f t="shared" si="2"/>
        <v>0</v>
      </c>
      <c r="AF13" s="240">
        <f t="shared" si="3"/>
        <v>0.12208751093719793</v>
      </c>
      <c r="AG13" s="240">
        <f t="shared" si="3"/>
        <v>0.37139534107922373</v>
      </c>
      <c r="AH13" s="240">
        <f t="shared" si="3"/>
        <v>0.92317222984944247</v>
      </c>
    </row>
    <row r="14" spans="1:34" s="8" customFormat="1" x14ac:dyDescent="1.25">
      <c r="A14" s="234">
        <v>3</v>
      </c>
      <c r="B14" s="68">
        <v>10845</v>
      </c>
      <c r="C14" s="234">
        <v>3</v>
      </c>
      <c r="D14" s="19">
        <v>10</v>
      </c>
      <c r="E14" s="69" t="s">
        <v>428</v>
      </c>
      <c r="F14" s="20" t="s">
        <v>15</v>
      </c>
      <c r="G14" s="20" t="s">
        <v>276</v>
      </c>
      <c r="H14" s="21">
        <v>17</v>
      </c>
      <c r="I14" s="18">
        <v>11047076.109066</v>
      </c>
      <c r="J14" s="18">
        <v>14459069.426903</v>
      </c>
      <c r="K14" s="18" t="s">
        <v>78</v>
      </c>
      <c r="L14" s="190">
        <v>107.6</v>
      </c>
      <c r="M14" s="56">
        <v>14459060</v>
      </c>
      <c r="N14" s="55">
        <v>15000000</v>
      </c>
      <c r="O14" s="56">
        <v>1000000</v>
      </c>
      <c r="P14" s="235">
        <v>2.2400000000000002</v>
      </c>
      <c r="Q14" s="235">
        <v>5.99</v>
      </c>
      <c r="R14" s="235">
        <v>22.04</v>
      </c>
      <c r="S14" s="236">
        <v>5607</v>
      </c>
      <c r="T14" s="236">
        <v>78</v>
      </c>
      <c r="U14" s="236">
        <v>38</v>
      </c>
      <c r="V14" s="236">
        <v>22</v>
      </c>
      <c r="W14" s="18">
        <f t="shared" si="4"/>
        <v>5645</v>
      </c>
      <c r="X14" s="84">
        <f t="shared" si="5"/>
        <v>0.63886343890769204</v>
      </c>
      <c r="Y14" s="85">
        <f>T14*J14/$J$173</f>
        <v>0.60652222908720688</v>
      </c>
      <c r="Z14" s="86">
        <v>10845</v>
      </c>
      <c r="AA14" s="77">
        <f t="shared" si="0"/>
        <v>0</v>
      </c>
      <c r="AB14" s="77">
        <f t="shared" si="6"/>
        <v>0</v>
      </c>
      <c r="AC14" s="162">
        <f t="shared" si="7"/>
        <v>0</v>
      </c>
      <c r="AD14" s="162">
        <f t="shared" si="1"/>
        <v>0</v>
      </c>
      <c r="AE14" s="162">
        <f t="shared" si="2"/>
        <v>0</v>
      </c>
      <c r="AF14" s="240">
        <f t="shared" si="3"/>
        <v>1.8346847476323466E-2</v>
      </c>
      <c r="AG14" s="240">
        <f t="shared" si="3"/>
        <v>4.9061435885347122E-2</v>
      </c>
      <c r="AH14" s="240">
        <f t="shared" si="3"/>
        <v>0.18051987427596836</v>
      </c>
    </row>
    <row r="15" spans="1:34" s="5" customFormat="1" x14ac:dyDescent="1.25">
      <c r="A15" s="83">
        <v>16</v>
      </c>
      <c r="B15" s="68">
        <v>10883</v>
      </c>
      <c r="C15" s="83">
        <v>16</v>
      </c>
      <c r="D15" s="16">
        <v>11</v>
      </c>
      <c r="E15" s="68" t="s">
        <v>429</v>
      </c>
      <c r="F15" s="10" t="s">
        <v>295</v>
      </c>
      <c r="G15" s="10" t="s">
        <v>276</v>
      </c>
      <c r="H15" s="11">
        <v>20</v>
      </c>
      <c r="I15" s="12">
        <v>11402363.9154</v>
      </c>
      <c r="J15" s="12">
        <v>21085985.379347</v>
      </c>
      <c r="K15" s="12" t="s">
        <v>79</v>
      </c>
      <c r="L15" s="189">
        <v>104.06666666666666</v>
      </c>
      <c r="M15" s="54">
        <v>21085981</v>
      </c>
      <c r="N15" s="54">
        <v>25000000</v>
      </c>
      <c r="O15" s="54">
        <v>1000000</v>
      </c>
      <c r="P15" s="224">
        <v>1.81</v>
      </c>
      <c r="Q15" s="224">
        <v>5.42</v>
      </c>
      <c r="R15" s="224">
        <v>21.21</v>
      </c>
      <c r="S15" s="53">
        <v>10984</v>
      </c>
      <c r="T15" s="53">
        <v>85</v>
      </c>
      <c r="U15" s="53">
        <v>28</v>
      </c>
      <c r="V15" s="53">
        <v>15</v>
      </c>
      <c r="W15" s="12">
        <f t="shared" si="4"/>
        <v>11012</v>
      </c>
      <c r="X15" s="84">
        <f t="shared" si="5"/>
        <v>1.0152801982904107</v>
      </c>
      <c r="Y15" s="85">
        <f>T15*J15/$J$173</f>
        <v>0.96388362756845058</v>
      </c>
      <c r="Z15" s="86">
        <v>10883</v>
      </c>
      <c r="AA15" s="77">
        <f t="shared" si="0"/>
        <v>0</v>
      </c>
      <c r="AB15" s="77">
        <f t="shared" si="6"/>
        <v>0</v>
      </c>
      <c r="AC15" s="162">
        <f t="shared" si="7"/>
        <v>0</v>
      </c>
      <c r="AD15" s="162">
        <f t="shared" si="1"/>
        <v>0</v>
      </c>
      <c r="AE15" s="162">
        <f t="shared" si="2"/>
        <v>0</v>
      </c>
      <c r="AF15" s="240">
        <f t="shared" si="3"/>
        <v>2.1619495987125221E-2</v>
      </c>
      <c r="AG15" s="240">
        <f t="shared" si="3"/>
        <v>6.4739043232165019E-2</v>
      </c>
      <c r="AH15" s="240">
        <f t="shared" si="3"/>
        <v>0.25334227065576015</v>
      </c>
    </row>
    <row r="16" spans="1:34" s="8" customFormat="1" x14ac:dyDescent="1.25">
      <c r="A16" s="234">
        <v>102</v>
      </c>
      <c r="B16" s="68">
        <v>10895</v>
      </c>
      <c r="C16" s="234">
        <v>102</v>
      </c>
      <c r="D16" s="19">
        <v>12</v>
      </c>
      <c r="E16" s="69" t="s">
        <v>430</v>
      </c>
      <c r="F16" s="20" t="s">
        <v>29</v>
      </c>
      <c r="G16" s="20" t="s">
        <v>276</v>
      </c>
      <c r="H16" s="21">
        <v>17</v>
      </c>
      <c r="I16" s="18">
        <v>1066194</v>
      </c>
      <c r="J16" s="18">
        <v>599583</v>
      </c>
      <c r="K16" s="18" t="s">
        <v>81</v>
      </c>
      <c r="L16" s="190">
        <v>103.16666666666667</v>
      </c>
      <c r="M16" s="56">
        <v>599583</v>
      </c>
      <c r="N16" s="55">
        <v>5000000</v>
      </c>
      <c r="O16" s="56">
        <v>1000000</v>
      </c>
      <c r="P16" s="235">
        <v>2.48</v>
      </c>
      <c r="Q16" s="235">
        <v>6.71</v>
      </c>
      <c r="R16" s="235">
        <v>22.55</v>
      </c>
      <c r="S16" s="236">
        <v>21592</v>
      </c>
      <c r="T16" s="236">
        <v>64</v>
      </c>
      <c r="U16" s="236">
        <v>7</v>
      </c>
      <c r="V16" s="236">
        <v>36</v>
      </c>
      <c r="W16" s="18">
        <f t="shared" si="4"/>
        <v>21599</v>
      </c>
      <c r="X16" s="84">
        <f t="shared" si="5"/>
        <v>2.1737138569984223E-2</v>
      </c>
      <c r="Y16" s="85">
        <f>T16*J16/$J$173</f>
        <v>2.0636738521124336E-2</v>
      </c>
      <c r="Z16" s="86">
        <v>10895</v>
      </c>
      <c r="AA16" s="77">
        <f t="shared" si="0"/>
        <v>0</v>
      </c>
      <c r="AB16" s="77">
        <f t="shared" si="6"/>
        <v>0</v>
      </c>
      <c r="AC16" s="162">
        <f t="shared" si="7"/>
        <v>0</v>
      </c>
      <c r="AD16" s="162">
        <f t="shared" si="1"/>
        <v>0</v>
      </c>
      <c r="AE16" s="162">
        <f t="shared" si="2"/>
        <v>0</v>
      </c>
      <c r="AF16" s="240">
        <f t="shared" si="3"/>
        <v>8.4231411958688861E-4</v>
      </c>
      <c r="AG16" s="240">
        <f t="shared" si="3"/>
        <v>2.2790031219467833E-3</v>
      </c>
      <c r="AH16" s="240">
        <f t="shared" si="3"/>
        <v>7.6589449180178787E-3</v>
      </c>
    </row>
    <row r="17" spans="1:34" s="5" customFormat="1" x14ac:dyDescent="1.25">
      <c r="A17" s="83">
        <v>104</v>
      </c>
      <c r="B17" s="68">
        <v>10919</v>
      </c>
      <c r="C17" s="83">
        <v>104</v>
      </c>
      <c r="D17" s="16">
        <v>13</v>
      </c>
      <c r="E17" s="68" t="s">
        <v>406</v>
      </c>
      <c r="F17" s="10" t="s">
        <v>310</v>
      </c>
      <c r="G17" s="10" t="s">
        <v>276</v>
      </c>
      <c r="H17" s="11">
        <v>15</v>
      </c>
      <c r="I17" s="12">
        <v>271354148.22701198</v>
      </c>
      <c r="J17" s="12">
        <v>293370820.48745</v>
      </c>
      <c r="K17" s="12" t="s">
        <v>82</v>
      </c>
      <c r="L17" s="189">
        <v>101.3</v>
      </c>
      <c r="M17" s="54">
        <v>288556372</v>
      </c>
      <c r="N17" s="54">
        <v>300000000</v>
      </c>
      <c r="O17" s="54">
        <v>1016684</v>
      </c>
      <c r="P17" s="224">
        <v>1.67</v>
      </c>
      <c r="Q17" s="224">
        <v>4.96</v>
      </c>
      <c r="R17" s="224">
        <v>19.84</v>
      </c>
      <c r="S17" s="53">
        <v>463632</v>
      </c>
      <c r="T17" s="53">
        <v>92</v>
      </c>
      <c r="U17" s="53">
        <v>354</v>
      </c>
      <c r="V17" s="53">
        <v>8</v>
      </c>
      <c r="W17" s="12">
        <f t="shared" si="4"/>
        <v>463986</v>
      </c>
      <c r="X17" s="84">
        <f t="shared" si="5"/>
        <v>15.288956040957878</v>
      </c>
      <c r="Y17" s="85">
        <f>T17*J17/$J$173</f>
        <v>14.514982598210537</v>
      </c>
      <c r="Z17" s="86">
        <v>10919</v>
      </c>
      <c r="AA17" s="77">
        <f t="shared" si="0"/>
        <v>0</v>
      </c>
      <c r="AB17" s="77">
        <f t="shared" si="6"/>
        <v>0</v>
      </c>
      <c r="AC17" s="162">
        <f t="shared" si="7"/>
        <v>0</v>
      </c>
      <c r="AD17" s="162">
        <f t="shared" si="1"/>
        <v>0</v>
      </c>
      <c r="AE17" s="162">
        <f t="shared" si="2"/>
        <v>0</v>
      </c>
      <c r="AF17" s="240">
        <f t="shared" si="3"/>
        <v>0.27752778900434405</v>
      </c>
      <c r="AG17" s="240">
        <f t="shared" si="3"/>
        <v>0.82427415177338115</v>
      </c>
      <c r="AH17" s="240">
        <f t="shared" si="3"/>
        <v>3.2970966070935246</v>
      </c>
    </row>
    <row r="18" spans="1:34" s="8" customFormat="1" x14ac:dyDescent="1.25">
      <c r="A18" s="234">
        <v>105</v>
      </c>
      <c r="B18" s="68">
        <v>10915</v>
      </c>
      <c r="C18" s="234">
        <v>105</v>
      </c>
      <c r="D18" s="19">
        <v>14</v>
      </c>
      <c r="E18" s="69" t="s">
        <v>431</v>
      </c>
      <c r="F18" s="20" t="s">
        <v>203</v>
      </c>
      <c r="G18" s="20" t="s">
        <v>276</v>
      </c>
      <c r="H18" s="21">
        <v>20</v>
      </c>
      <c r="I18" s="18">
        <v>58632530.588536002</v>
      </c>
      <c r="J18" s="18">
        <v>59991284.251562998</v>
      </c>
      <c r="K18" s="18" t="s">
        <v>83</v>
      </c>
      <c r="L18" s="190">
        <v>101.1</v>
      </c>
      <c r="M18" s="56">
        <v>57900841</v>
      </c>
      <c r="N18" s="55">
        <v>60000000</v>
      </c>
      <c r="O18" s="56">
        <v>1036103</v>
      </c>
      <c r="P18" s="235">
        <v>2.94</v>
      </c>
      <c r="Q18" s="235">
        <v>8.25</v>
      </c>
      <c r="R18" s="235">
        <v>25.95</v>
      </c>
      <c r="S18" s="236">
        <v>42456</v>
      </c>
      <c r="T18" s="236">
        <v>95</v>
      </c>
      <c r="U18" s="236">
        <v>40</v>
      </c>
      <c r="V18" s="236">
        <v>5</v>
      </c>
      <c r="W18" s="18">
        <f t="shared" si="4"/>
        <v>42496</v>
      </c>
      <c r="X18" s="84">
        <f t="shared" si="5"/>
        <v>3.2283815267995641</v>
      </c>
      <c r="Y18" s="85">
        <f>T18*J18/$J$173</f>
        <v>3.0649510376212836</v>
      </c>
      <c r="Z18" s="86">
        <v>10915</v>
      </c>
      <c r="AA18" s="77">
        <f t="shared" si="0"/>
        <v>0</v>
      </c>
      <c r="AB18" s="77">
        <f t="shared" si="6"/>
        <v>0</v>
      </c>
      <c r="AC18" s="162">
        <f t="shared" si="7"/>
        <v>0</v>
      </c>
      <c r="AD18" s="162">
        <f t="shared" si="1"/>
        <v>0</v>
      </c>
      <c r="AE18" s="162">
        <f t="shared" si="2"/>
        <v>0</v>
      </c>
      <c r="AF18" s="240">
        <f t="shared" si="3"/>
        <v>9.990991251358651E-2</v>
      </c>
      <c r="AG18" s="240">
        <f t="shared" si="3"/>
        <v>0.28035944837996218</v>
      </c>
      <c r="AH18" s="240">
        <f t="shared" si="3"/>
        <v>0.88185790126788099</v>
      </c>
    </row>
    <row r="19" spans="1:34" s="5" customFormat="1" x14ac:dyDescent="1.25">
      <c r="A19" s="83">
        <v>106</v>
      </c>
      <c r="B19" s="68">
        <v>10920</v>
      </c>
      <c r="C19" s="83">
        <v>106</v>
      </c>
      <c r="D19" s="16">
        <v>15</v>
      </c>
      <c r="E19" s="68" t="s">
        <v>432</v>
      </c>
      <c r="F19" s="10" t="s">
        <v>17</v>
      </c>
      <c r="G19" s="10" t="s">
        <v>294</v>
      </c>
      <c r="H19" s="11">
        <v>15</v>
      </c>
      <c r="I19" s="12">
        <v>176477.867898</v>
      </c>
      <c r="J19" s="12">
        <v>208589.26662800001</v>
      </c>
      <c r="K19" s="12" t="s">
        <v>84</v>
      </c>
      <c r="L19" s="189">
        <v>101.2</v>
      </c>
      <c r="M19" s="54">
        <v>20683936</v>
      </c>
      <c r="N19" s="54">
        <v>100000000</v>
      </c>
      <c r="O19" s="54">
        <v>10085</v>
      </c>
      <c r="P19" s="224">
        <v>2.77</v>
      </c>
      <c r="Q19" s="224">
        <v>8.01</v>
      </c>
      <c r="R19" s="224">
        <v>0</v>
      </c>
      <c r="S19" s="53">
        <v>224</v>
      </c>
      <c r="T19" s="53">
        <v>0</v>
      </c>
      <c r="U19" s="53">
        <v>0</v>
      </c>
      <c r="V19" s="53">
        <v>0</v>
      </c>
      <c r="W19" s="12">
        <f t="shared" si="4"/>
        <v>224</v>
      </c>
      <c r="X19" s="84">
        <f t="shared" si="5"/>
        <v>0</v>
      </c>
      <c r="Y19" s="85">
        <f>T19*J19/$J$173</f>
        <v>0</v>
      </c>
      <c r="Z19" s="86">
        <v>10920</v>
      </c>
      <c r="AA19" s="77">
        <f t="shared" si="0"/>
        <v>0</v>
      </c>
      <c r="AB19" s="77">
        <f t="shared" si="6"/>
        <v>0</v>
      </c>
      <c r="AC19" s="162">
        <f t="shared" si="7"/>
        <v>1</v>
      </c>
      <c r="AD19" s="162">
        <f t="shared" si="1"/>
        <v>0</v>
      </c>
      <c r="AE19" s="162">
        <f t="shared" si="2"/>
        <v>0</v>
      </c>
      <c r="AF19" s="240">
        <f t="shared" si="3"/>
        <v>3.2729910325031875E-4</v>
      </c>
      <c r="AG19" s="240">
        <f t="shared" si="3"/>
        <v>9.464497534422574E-4</v>
      </c>
      <c r="AH19" s="240">
        <f t="shared" si="3"/>
        <v>0</v>
      </c>
    </row>
    <row r="20" spans="1:34" s="8" customFormat="1" x14ac:dyDescent="1.25">
      <c r="A20" s="234">
        <v>110</v>
      </c>
      <c r="B20" s="68">
        <v>10929</v>
      </c>
      <c r="C20" s="234">
        <v>110</v>
      </c>
      <c r="D20" s="19">
        <v>16</v>
      </c>
      <c r="E20" s="69" t="s">
        <v>433</v>
      </c>
      <c r="F20" s="20" t="s">
        <v>16</v>
      </c>
      <c r="G20" s="20" t="s">
        <v>276</v>
      </c>
      <c r="H20" s="21">
        <v>16</v>
      </c>
      <c r="I20" s="18">
        <v>952254.91936599999</v>
      </c>
      <c r="J20" s="18">
        <v>1575544.9259019999</v>
      </c>
      <c r="K20" s="18" t="s">
        <v>85</v>
      </c>
      <c r="L20" s="190">
        <v>100.73333333333333</v>
      </c>
      <c r="M20" s="56">
        <v>1575544</v>
      </c>
      <c r="N20" s="55">
        <v>5000000</v>
      </c>
      <c r="O20" s="56">
        <v>1000000</v>
      </c>
      <c r="P20" s="235">
        <v>1.64</v>
      </c>
      <c r="Q20" s="235">
        <v>4.93</v>
      </c>
      <c r="R20" s="235">
        <v>20</v>
      </c>
      <c r="S20" s="236">
        <v>1199</v>
      </c>
      <c r="T20" s="236">
        <v>67</v>
      </c>
      <c r="U20" s="236">
        <v>8</v>
      </c>
      <c r="V20" s="236">
        <v>33</v>
      </c>
      <c r="W20" s="18">
        <f t="shared" si="4"/>
        <v>1207</v>
      </c>
      <c r="X20" s="84">
        <f t="shared" si="5"/>
        <v>5.9796901849311544E-2</v>
      </c>
      <c r="Y20" s="85">
        <f>T20*J20/$J$173</f>
        <v>5.6769800857853867E-2</v>
      </c>
      <c r="Z20" s="86">
        <v>10929</v>
      </c>
      <c r="AA20" s="77">
        <f t="shared" si="0"/>
        <v>0</v>
      </c>
      <c r="AB20" s="77">
        <f t="shared" si="6"/>
        <v>0</v>
      </c>
      <c r="AC20" s="162">
        <f t="shared" si="7"/>
        <v>0</v>
      </c>
      <c r="AD20" s="162">
        <f t="shared" si="1"/>
        <v>0</v>
      </c>
      <c r="AE20" s="162">
        <f t="shared" si="2"/>
        <v>0</v>
      </c>
      <c r="AF20" s="240">
        <f t="shared" si="3"/>
        <v>1.4636853586995661E-3</v>
      </c>
      <c r="AG20" s="240">
        <f t="shared" si="3"/>
        <v>4.3999809868224757E-3</v>
      </c>
      <c r="AH20" s="240">
        <f t="shared" si="3"/>
        <v>1.7849821447555685E-2</v>
      </c>
    </row>
    <row r="21" spans="1:34" s="5" customFormat="1" x14ac:dyDescent="1.25">
      <c r="A21" s="83">
        <v>107</v>
      </c>
      <c r="B21" s="68">
        <v>10911</v>
      </c>
      <c r="C21" s="83">
        <v>107</v>
      </c>
      <c r="D21" s="16">
        <v>17</v>
      </c>
      <c r="E21" s="68" t="s">
        <v>434</v>
      </c>
      <c r="F21" s="10" t="s">
        <v>43</v>
      </c>
      <c r="G21" s="10" t="s">
        <v>276</v>
      </c>
      <c r="H21" s="11">
        <v>17.2</v>
      </c>
      <c r="I21" s="12">
        <v>46200725.346720003</v>
      </c>
      <c r="J21" s="12">
        <v>67183282.754149005</v>
      </c>
      <c r="K21" s="12" t="s">
        <v>86</v>
      </c>
      <c r="L21" s="189">
        <v>101.46666666666667</v>
      </c>
      <c r="M21" s="54">
        <v>66434117</v>
      </c>
      <c r="N21" s="54">
        <v>70000000</v>
      </c>
      <c r="O21" s="54">
        <v>1011276</v>
      </c>
      <c r="P21" s="224">
        <v>2.2799999999999998</v>
      </c>
      <c r="Q21" s="224">
        <v>5.62</v>
      </c>
      <c r="R21" s="224">
        <v>22.57</v>
      </c>
      <c r="S21" s="53">
        <v>69433</v>
      </c>
      <c r="T21" s="53">
        <v>97</v>
      </c>
      <c r="U21" s="53">
        <v>81</v>
      </c>
      <c r="V21" s="53">
        <v>3</v>
      </c>
      <c r="W21" s="12">
        <f t="shared" si="4"/>
        <v>69514</v>
      </c>
      <c r="X21" s="84">
        <f t="shared" si="5"/>
        <v>3.6915269576130596</v>
      </c>
      <c r="Y21" s="85">
        <f>T21*J21/$J$173</f>
        <v>3.5046506384762699</v>
      </c>
      <c r="Z21" s="86">
        <v>10911</v>
      </c>
      <c r="AA21" s="77">
        <f t="shared" si="0"/>
        <v>0</v>
      </c>
      <c r="AB21" s="77">
        <f t="shared" si="6"/>
        <v>0</v>
      </c>
      <c r="AC21" s="162">
        <f t="shared" si="7"/>
        <v>0</v>
      </c>
      <c r="AD21" s="162">
        <f t="shared" si="1"/>
        <v>0</v>
      </c>
      <c r="AE21" s="162">
        <f t="shared" si="2"/>
        <v>0</v>
      </c>
      <c r="AF21" s="240">
        <f t="shared" ref="AF21:AH83" si="8">$J21/$J$84*P21</f>
        <v>8.676991199337912E-2</v>
      </c>
      <c r="AG21" s="240">
        <f t="shared" si="8"/>
        <v>0.21388022166789067</v>
      </c>
      <c r="AH21" s="240">
        <f t="shared" si="8"/>
        <v>0.85894601477656451</v>
      </c>
    </row>
    <row r="22" spans="1:34" s="8" customFormat="1" x14ac:dyDescent="1.25">
      <c r="A22" s="234">
        <v>108</v>
      </c>
      <c r="B22" s="68">
        <v>10923</v>
      </c>
      <c r="C22" s="234">
        <v>108</v>
      </c>
      <c r="D22" s="19">
        <v>18</v>
      </c>
      <c r="E22" s="69" t="s">
        <v>435</v>
      </c>
      <c r="F22" s="20" t="s">
        <v>17</v>
      </c>
      <c r="G22" s="20" t="s">
        <v>276</v>
      </c>
      <c r="H22" s="21">
        <v>20</v>
      </c>
      <c r="I22" s="18">
        <v>639444.66367299994</v>
      </c>
      <c r="J22" s="18">
        <v>1425500.81143</v>
      </c>
      <c r="K22" s="18" t="s">
        <v>87</v>
      </c>
      <c r="L22" s="190">
        <v>101.23333333333333</v>
      </c>
      <c r="M22" s="56">
        <v>1413879</v>
      </c>
      <c r="N22" s="55">
        <v>3000000</v>
      </c>
      <c r="O22" s="56">
        <v>1008219</v>
      </c>
      <c r="P22" s="235">
        <v>1.73</v>
      </c>
      <c r="Q22" s="235">
        <v>5.0999999999999996</v>
      </c>
      <c r="R22" s="235">
        <v>22.01</v>
      </c>
      <c r="S22" s="236">
        <v>1397</v>
      </c>
      <c r="T22" s="236">
        <v>70</v>
      </c>
      <c r="U22" s="236">
        <v>8</v>
      </c>
      <c r="V22" s="236">
        <v>30</v>
      </c>
      <c r="W22" s="18">
        <f t="shared" si="4"/>
        <v>1405</v>
      </c>
      <c r="X22" s="84">
        <f t="shared" si="5"/>
        <v>5.6524743208965653E-2</v>
      </c>
      <c r="Y22" s="85">
        <f>T22*J22/$J$173</f>
        <v>5.3663288837283676E-2</v>
      </c>
      <c r="Z22" s="86">
        <v>10923</v>
      </c>
      <c r="AA22" s="77">
        <f t="shared" si="0"/>
        <v>0</v>
      </c>
      <c r="AB22" s="77">
        <f t="shared" si="6"/>
        <v>0</v>
      </c>
      <c r="AC22" s="162">
        <f t="shared" si="7"/>
        <v>0</v>
      </c>
      <c r="AD22" s="162">
        <f t="shared" si="1"/>
        <v>0</v>
      </c>
      <c r="AE22" s="162">
        <f t="shared" si="2"/>
        <v>0</v>
      </c>
      <c r="AF22" s="240">
        <f t="shared" si="8"/>
        <v>1.3969686535930082E-3</v>
      </c>
      <c r="AG22" s="240">
        <f t="shared" si="8"/>
        <v>4.1182312909389257E-3</v>
      </c>
      <c r="AH22" s="240">
        <f t="shared" si="8"/>
        <v>1.7772994257561917E-2</v>
      </c>
    </row>
    <row r="23" spans="1:34" s="5" customFormat="1" x14ac:dyDescent="1.25">
      <c r="A23" s="83">
        <v>113</v>
      </c>
      <c r="B23" s="68">
        <v>11008</v>
      </c>
      <c r="C23" s="83">
        <v>113</v>
      </c>
      <c r="D23" s="16">
        <v>19</v>
      </c>
      <c r="E23" s="68" t="s">
        <v>436</v>
      </c>
      <c r="F23" s="10" t="s">
        <v>321</v>
      </c>
      <c r="G23" s="10" t="s">
        <v>276</v>
      </c>
      <c r="H23" s="11">
        <v>16</v>
      </c>
      <c r="I23" s="12">
        <v>36875489.789793</v>
      </c>
      <c r="J23" s="12">
        <v>39177419.693695001</v>
      </c>
      <c r="K23" s="12" t="s">
        <v>88</v>
      </c>
      <c r="L23" s="189">
        <v>96.9</v>
      </c>
      <c r="M23" s="54">
        <v>38543796</v>
      </c>
      <c r="N23" s="54">
        <v>40000000</v>
      </c>
      <c r="O23" s="54">
        <v>1000000</v>
      </c>
      <c r="P23" s="224">
        <v>1.64</v>
      </c>
      <c r="Q23" s="224">
        <v>4.93</v>
      </c>
      <c r="R23" s="224">
        <v>20.84</v>
      </c>
      <c r="S23" s="53">
        <v>58636</v>
      </c>
      <c r="T23" s="53">
        <v>97</v>
      </c>
      <c r="U23" s="53">
        <v>68</v>
      </c>
      <c r="V23" s="53">
        <v>3</v>
      </c>
      <c r="W23" s="12">
        <f t="shared" si="4"/>
        <v>58704</v>
      </c>
      <c r="X23" s="84">
        <f t="shared" si="5"/>
        <v>2.1526858319536992</v>
      </c>
      <c r="Y23" s="85">
        <f>T23*J23/$J$173</f>
        <v>2.0437103296337749</v>
      </c>
      <c r="Z23" s="86">
        <v>11008</v>
      </c>
      <c r="AA23" s="77">
        <f t="shared" si="0"/>
        <v>0</v>
      </c>
      <c r="AB23" s="77">
        <f t="shared" si="6"/>
        <v>0</v>
      </c>
      <c r="AC23" s="162">
        <f t="shared" si="7"/>
        <v>0</v>
      </c>
      <c r="AD23" s="162">
        <f t="shared" si="1"/>
        <v>0</v>
      </c>
      <c r="AE23" s="162">
        <f t="shared" si="2"/>
        <v>0</v>
      </c>
      <c r="AF23" s="240">
        <f t="shared" si="8"/>
        <v>3.6395925406227499E-2</v>
      </c>
      <c r="AG23" s="240">
        <f t="shared" si="8"/>
        <v>0.10940970259311071</v>
      </c>
      <c r="AH23" s="240">
        <f t="shared" si="8"/>
        <v>0.46249456430840308</v>
      </c>
    </row>
    <row r="24" spans="1:34" s="8" customFormat="1" x14ac:dyDescent="1.25">
      <c r="A24" s="234">
        <v>114</v>
      </c>
      <c r="B24" s="68">
        <v>11014</v>
      </c>
      <c r="C24" s="234">
        <v>114</v>
      </c>
      <c r="D24" s="19">
        <v>20</v>
      </c>
      <c r="E24" s="69" t="s">
        <v>437</v>
      </c>
      <c r="F24" s="20" t="s">
        <v>29</v>
      </c>
      <c r="G24" s="20" t="s">
        <v>293</v>
      </c>
      <c r="H24" s="21">
        <v>16</v>
      </c>
      <c r="I24" s="18">
        <v>6215658</v>
      </c>
      <c r="J24" s="18">
        <v>3880896</v>
      </c>
      <c r="K24" s="18" t="s">
        <v>89</v>
      </c>
      <c r="L24" s="190">
        <v>96.566666666666663</v>
      </c>
      <c r="M24" s="56">
        <v>3880896</v>
      </c>
      <c r="N24" s="55">
        <v>50000000</v>
      </c>
      <c r="O24" s="56">
        <v>1000000</v>
      </c>
      <c r="P24" s="235">
        <v>1.48</v>
      </c>
      <c r="Q24" s="235">
        <v>4.4800000000000004</v>
      </c>
      <c r="R24" s="235">
        <v>18.37</v>
      </c>
      <c r="S24" s="236">
        <v>6803</v>
      </c>
      <c r="T24" s="236">
        <v>97</v>
      </c>
      <c r="U24" s="236">
        <v>23</v>
      </c>
      <c r="V24" s="236">
        <v>3</v>
      </c>
      <c r="W24" s="18">
        <f t="shared" si="4"/>
        <v>6826</v>
      </c>
      <c r="X24" s="84">
        <f t="shared" si="5"/>
        <v>0.21324400381146816</v>
      </c>
      <c r="Y24" s="85">
        <f>T24*J24/$J$173</f>
        <v>0.20244894394387181</v>
      </c>
      <c r="Z24" s="86">
        <v>11014</v>
      </c>
      <c r="AA24" s="77">
        <f t="shared" si="0"/>
        <v>0</v>
      </c>
      <c r="AB24" s="77">
        <f t="shared" si="6"/>
        <v>0</v>
      </c>
      <c r="AC24" s="162">
        <f t="shared" si="7"/>
        <v>0</v>
      </c>
      <c r="AD24" s="162">
        <f t="shared" si="1"/>
        <v>0</v>
      </c>
      <c r="AE24" s="162">
        <f t="shared" si="2"/>
        <v>0</v>
      </c>
      <c r="AF24" s="240">
        <f t="shared" si="8"/>
        <v>3.2536198519687921E-3</v>
      </c>
      <c r="AG24" s="240">
        <f t="shared" si="8"/>
        <v>9.8487952275812096E-3</v>
      </c>
      <c r="AH24" s="240">
        <f t="shared" si="8"/>
        <v>4.0384457216666697E-2</v>
      </c>
    </row>
    <row r="25" spans="1:34" s="5" customFormat="1" x14ac:dyDescent="1.25">
      <c r="A25" s="83">
        <v>115</v>
      </c>
      <c r="B25" s="68">
        <v>11049</v>
      </c>
      <c r="C25" s="83">
        <v>115</v>
      </c>
      <c r="D25" s="16">
        <v>21</v>
      </c>
      <c r="E25" s="68" t="s">
        <v>438</v>
      </c>
      <c r="F25" s="10" t="s">
        <v>326</v>
      </c>
      <c r="G25" s="10" t="s">
        <v>276</v>
      </c>
      <c r="H25" s="11">
        <v>20</v>
      </c>
      <c r="I25" s="12">
        <v>16770754.770103</v>
      </c>
      <c r="J25" s="12">
        <v>25096407.973191999</v>
      </c>
      <c r="K25" s="12" t="s">
        <v>90</v>
      </c>
      <c r="L25" s="189">
        <v>94.333333333333343</v>
      </c>
      <c r="M25" s="54">
        <v>25017759</v>
      </c>
      <c r="N25" s="54">
        <v>30000000</v>
      </c>
      <c r="O25" s="54">
        <v>1003143</v>
      </c>
      <c r="P25" s="224">
        <v>2.4700000000000002</v>
      </c>
      <c r="Q25" s="224">
        <v>6.67</v>
      </c>
      <c r="R25" s="224">
        <v>25.22</v>
      </c>
      <c r="S25" s="53">
        <v>22048</v>
      </c>
      <c r="T25" s="53">
        <v>81</v>
      </c>
      <c r="U25" s="53">
        <v>81</v>
      </c>
      <c r="V25" s="53">
        <v>19</v>
      </c>
      <c r="W25" s="12">
        <f t="shared" si="4"/>
        <v>22129</v>
      </c>
      <c r="X25" s="84">
        <f t="shared" si="5"/>
        <v>1.1515151966943236</v>
      </c>
      <c r="Y25" s="85">
        <f>T25*J25/$J$173</f>
        <v>1.0932219961138638</v>
      </c>
      <c r="Z25" s="86">
        <v>11049</v>
      </c>
      <c r="AA25" s="77">
        <f t="shared" si="0"/>
        <v>0</v>
      </c>
      <c r="AB25" s="77">
        <f t="shared" si="6"/>
        <v>0</v>
      </c>
      <c r="AC25" s="162">
        <f t="shared" si="7"/>
        <v>0</v>
      </c>
      <c r="AD25" s="162">
        <f t="shared" si="1"/>
        <v>0</v>
      </c>
      <c r="AE25" s="162">
        <f t="shared" si="2"/>
        <v>0</v>
      </c>
      <c r="AF25" s="240">
        <f t="shared" si="8"/>
        <v>3.5114105380678752E-2</v>
      </c>
      <c r="AG25" s="240">
        <f t="shared" si="8"/>
        <v>9.4822300764828851E-2</v>
      </c>
      <c r="AH25" s="240">
        <f t="shared" si="8"/>
        <v>0.35853349704482512</v>
      </c>
    </row>
    <row r="26" spans="1:34" s="8" customFormat="1" x14ac:dyDescent="1.25">
      <c r="A26" s="234">
        <v>118</v>
      </c>
      <c r="B26" s="68">
        <v>11075</v>
      </c>
      <c r="C26" s="234">
        <v>118</v>
      </c>
      <c r="D26" s="19">
        <v>22</v>
      </c>
      <c r="E26" s="69" t="s">
        <v>439</v>
      </c>
      <c r="F26" s="20" t="s">
        <v>29</v>
      </c>
      <c r="G26" s="20" t="s">
        <v>293</v>
      </c>
      <c r="H26" s="21">
        <v>17</v>
      </c>
      <c r="I26" s="18">
        <v>33269470</v>
      </c>
      <c r="J26" s="18">
        <v>59316157</v>
      </c>
      <c r="K26" s="18" t="s">
        <v>91</v>
      </c>
      <c r="L26" s="190">
        <v>92.1</v>
      </c>
      <c r="M26" s="56">
        <v>59316157</v>
      </c>
      <c r="N26" s="55">
        <v>60000000</v>
      </c>
      <c r="O26" s="56">
        <v>1000000</v>
      </c>
      <c r="P26" s="235">
        <v>2.41</v>
      </c>
      <c r="Q26" s="235">
        <v>5.76</v>
      </c>
      <c r="R26" s="235">
        <v>20.98</v>
      </c>
      <c r="S26" s="236">
        <v>12667</v>
      </c>
      <c r="T26" s="236">
        <v>71</v>
      </c>
      <c r="U26" s="236">
        <v>116</v>
      </c>
      <c r="V26" s="236">
        <v>28.999999999999996</v>
      </c>
      <c r="W26" s="18">
        <f t="shared" si="4"/>
        <v>12783</v>
      </c>
      <c r="X26" s="84">
        <f t="shared" si="5"/>
        <v>2.3856374506976024</v>
      </c>
      <c r="Y26" s="85">
        <f>T26*J26/$J$173</f>
        <v>2.2648692291187711</v>
      </c>
      <c r="Z26" s="86">
        <v>11075</v>
      </c>
      <c r="AA26" s="77">
        <f t="shared" si="0"/>
        <v>0</v>
      </c>
      <c r="AB26" s="77">
        <f t="shared" si="6"/>
        <v>0</v>
      </c>
      <c r="AC26" s="162">
        <f t="shared" si="7"/>
        <v>0</v>
      </c>
      <c r="AD26" s="162">
        <f t="shared" si="1"/>
        <v>0</v>
      </c>
      <c r="AE26" s="162">
        <f t="shared" si="2"/>
        <v>0</v>
      </c>
      <c r="AF26" s="240">
        <f t="shared" si="8"/>
        <v>8.0977271213820021E-2</v>
      </c>
      <c r="AG26" s="240">
        <f t="shared" si="8"/>
        <v>0.1935390382537773</v>
      </c>
      <c r="AH26" s="240">
        <f t="shared" si="8"/>
        <v>0.70493906641740423</v>
      </c>
    </row>
    <row r="27" spans="1:34" s="5" customFormat="1" x14ac:dyDescent="1.25">
      <c r="A27" s="83">
        <v>121</v>
      </c>
      <c r="B27" s="68">
        <v>11090</v>
      </c>
      <c r="C27" s="83">
        <v>121</v>
      </c>
      <c r="D27" s="16">
        <v>23</v>
      </c>
      <c r="E27" s="68" t="s">
        <v>440</v>
      </c>
      <c r="F27" s="10" t="s">
        <v>37</v>
      </c>
      <c r="G27" s="10" t="s">
        <v>276</v>
      </c>
      <c r="H27" s="11">
        <v>15</v>
      </c>
      <c r="I27" s="12">
        <v>42507617</v>
      </c>
      <c r="J27" s="12">
        <v>45808257.749275997</v>
      </c>
      <c r="K27" s="12" t="s">
        <v>92</v>
      </c>
      <c r="L27" s="189">
        <v>89.566666666666663</v>
      </c>
      <c r="M27" s="54">
        <v>44118476</v>
      </c>
      <c r="N27" s="54">
        <v>50000000</v>
      </c>
      <c r="O27" s="54">
        <v>1038301</v>
      </c>
      <c r="P27" s="224">
        <v>2.4900000000000002</v>
      </c>
      <c r="Q27" s="224">
        <v>7.7</v>
      </c>
      <c r="R27" s="224">
        <v>23.77</v>
      </c>
      <c r="S27" s="53">
        <v>49096</v>
      </c>
      <c r="T27" s="53">
        <v>93</v>
      </c>
      <c r="U27" s="53">
        <v>76</v>
      </c>
      <c r="V27" s="53">
        <v>7.0000000000000009</v>
      </c>
      <c r="W27" s="12">
        <f t="shared" si="4"/>
        <v>49172</v>
      </c>
      <c r="X27" s="84">
        <f t="shared" si="5"/>
        <v>2.4132360925775087</v>
      </c>
      <c r="Y27" s="85">
        <f>T27*J27/$J$173</f>
        <v>2.2910707438296467</v>
      </c>
      <c r="Z27" s="86">
        <v>11090</v>
      </c>
      <c r="AA27" s="77">
        <f t="shared" si="0"/>
        <v>0</v>
      </c>
      <c r="AB27" s="77">
        <f t="shared" si="6"/>
        <v>0</v>
      </c>
      <c r="AC27" s="162">
        <f t="shared" si="7"/>
        <v>0</v>
      </c>
      <c r="AD27" s="162">
        <f t="shared" si="1"/>
        <v>0</v>
      </c>
      <c r="AE27" s="162">
        <f t="shared" si="2"/>
        <v>0</v>
      </c>
      <c r="AF27" s="240">
        <f t="shared" si="8"/>
        <v>6.4612450220623632E-2</v>
      </c>
      <c r="AG27" s="240">
        <f t="shared" si="8"/>
        <v>0.19980556895534213</v>
      </c>
      <c r="AH27" s="240">
        <f t="shared" si="8"/>
        <v>0.61680238624266004</v>
      </c>
    </row>
    <row r="28" spans="1:34" s="8" customFormat="1" x14ac:dyDescent="1.25">
      <c r="A28" s="234">
        <v>123</v>
      </c>
      <c r="B28" s="68">
        <v>11098</v>
      </c>
      <c r="C28" s="234">
        <v>123</v>
      </c>
      <c r="D28" s="19">
        <v>24</v>
      </c>
      <c r="E28" s="69" t="s">
        <v>441</v>
      </c>
      <c r="F28" s="20" t="s">
        <v>39</v>
      </c>
      <c r="G28" s="20" t="s">
        <v>276</v>
      </c>
      <c r="H28" s="21">
        <v>17</v>
      </c>
      <c r="I28" s="18">
        <v>108671374.29690801</v>
      </c>
      <c r="J28" s="18">
        <v>142504444.83027399</v>
      </c>
      <c r="K28" s="18" t="s">
        <v>93</v>
      </c>
      <c r="L28" s="190">
        <v>88.866666666666674</v>
      </c>
      <c r="M28" s="56">
        <v>140918349</v>
      </c>
      <c r="N28" s="55">
        <v>200000000</v>
      </c>
      <c r="O28" s="56">
        <v>1011255</v>
      </c>
      <c r="P28" s="235">
        <v>2.14</v>
      </c>
      <c r="Q28" s="235">
        <v>6.33</v>
      </c>
      <c r="R28" s="235">
        <v>21.56</v>
      </c>
      <c r="S28" s="236">
        <v>190309</v>
      </c>
      <c r="T28" s="236">
        <v>95</v>
      </c>
      <c r="U28" s="236">
        <v>174</v>
      </c>
      <c r="V28" s="236">
        <v>5</v>
      </c>
      <c r="W28" s="18">
        <f t="shared" si="4"/>
        <v>190483</v>
      </c>
      <c r="X28" s="84">
        <f t="shared" si="5"/>
        <v>7.6687592692249771</v>
      </c>
      <c r="Y28" s="85">
        <f>T28*J28/$J$173</f>
        <v>7.2805433572096545</v>
      </c>
      <c r="Z28" s="86">
        <v>11098</v>
      </c>
      <c r="AA28" s="77">
        <f t="shared" si="0"/>
        <v>0</v>
      </c>
      <c r="AB28" s="77">
        <f t="shared" si="6"/>
        <v>0</v>
      </c>
      <c r="AC28" s="162">
        <f t="shared" si="7"/>
        <v>0</v>
      </c>
      <c r="AD28" s="162">
        <f t="shared" si="1"/>
        <v>0</v>
      </c>
      <c r="AE28" s="162">
        <f t="shared" si="2"/>
        <v>0</v>
      </c>
      <c r="AF28" s="240">
        <f t="shared" si="8"/>
        <v>0.17274889301201529</v>
      </c>
      <c r="AG28" s="240">
        <f t="shared" si="8"/>
        <v>0.51098153867572738</v>
      </c>
      <c r="AH28" s="240">
        <f t="shared" si="8"/>
        <v>1.740404735205163</v>
      </c>
    </row>
    <row r="29" spans="1:34" s="5" customFormat="1" x14ac:dyDescent="1.25">
      <c r="A29" s="83">
        <v>130</v>
      </c>
      <c r="B29" s="68">
        <v>11142</v>
      </c>
      <c r="C29" s="83">
        <v>130</v>
      </c>
      <c r="D29" s="16">
        <v>25</v>
      </c>
      <c r="E29" s="68" t="s">
        <v>442</v>
      </c>
      <c r="F29" s="10" t="s">
        <v>34</v>
      </c>
      <c r="G29" s="10" t="s">
        <v>276</v>
      </c>
      <c r="H29" s="11">
        <v>17</v>
      </c>
      <c r="I29" s="12">
        <v>142887713.16044</v>
      </c>
      <c r="J29" s="12">
        <v>151493714.21369299</v>
      </c>
      <c r="K29" s="12" t="s">
        <v>94</v>
      </c>
      <c r="L29" s="189">
        <v>82.133333333333326</v>
      </c>
      <c r="M29" s="54">
        <v>149357442</v>
      </c>
      <c r="N29" s="54">
        <v>150000000</v>
      </c>
      <c r="O29" s="54">
        <v>1014303</v>
      </c>
      <c r="P29" s="224">
        <v>1.87</v>
      </c>
      <c r="Q29" s="224">
        <v>6.05</v>
      </c>
      <c r="R29" s="224">
        <v>20.62</v>
      </c>
      <c r="S29" s="53">
        <v>155150</v>
      </c>
      <c r="T29" s="53">
        <v>98</v>
      </c>
      <c r="U29" s="53">
        <v>87</v>
      </c>
      <c r="V29" s="53">
        <v>2</v>
      </c>
      <c r="W29" s="12">
        <f t="shared" si="4"/>
        <v>155237</v>
      </c>
      <c r="X29" s="84">
        <f t="shared" si="5"/>
        <v>8.4099570586394528</v>
      </c>
      <c r="Y29" s="85">
        <f>T29*J29/$J$173</f>
        <v>7.9842194608207953</v>
      </c>
      <c r="Z29" s="86">
        <v>11142</v>
      </c>
      <c r="AA29" s="77">
        <f t="shared" si="0"/>
        <v>0</v>
      </c>
      <c r="AB29" s="77">
        <f t="shared" si="6"/>
        <v>0</v>
      </c>
      <c r="AC29" s="162">
        <f t="shared" si="7"/>
        <v>0</v>
      </c>
      <c r="AD29" s="162">
        <f t="shared" si="1"/>
        <v>0</v>
      </c>
      <c r="AE29" s="162">
        <f t="shared" si="2"/>
        <v>0</v>
      </c>
      <c r="AF29" s="240">
        <f t="shared" si="8"/>
        <v>0.16047571122097734</v>
      </c>
      <c r="AG29" s="240">
        <f t="shared" si="8"/>
        <v>0.51918612453845603</v>
      </c>
      <c r="AH29" s="240">
        <f t="shared" si="8"/>
        <v>1.7695236178484237</v>
      </c>
    </row>
    <row r="30" spans="1:34" s="8" customFormat="1" x14ac:dyDescent="1.25">
      <c r="A30" s="234">
        <v>132</v>
      </c>
      <c r="B30" s="68">
        <v>11145</v>
      </c>
      <c r="C30" s="234">
        <v>132</v>
      </c>
      <c r="D30" s="19">
        <v>26</v>
      </c>
      <c r="E30" s="69" t="s">
        <v>443</v>
      </c>
      <c r="F30" s="20" t="s">
        <v>213</v>
      </c>
      <c r="G30" s="20" t="s">
        <v>276</v>
      </c>
      <c r="H30" s="21">
        <v>15</v>
      </c>
      <c r="I30" s="18">
        <v>41922532.406919003</v>
      </c>
      <c r="J30" s="18">
        <v>69999242.946743995</v>
      </c>
      <c r="K30" s="18" t="s">
        <v>95</v>
      </c>
      <c r="L30" s="190">
        <v>81.933333333333337</v>
      </c>
      <c r="M30" s="56">
        <v>68867115</v>
      </c>
      <c r="N30" s="55">
        <v>70000000</v>
      </c>
      <c r="O30" s="56">
        <v>1000000</v>
      </c>
      <c r="P30" s="235">
        <v>1.64</v>
      </c>
      <c r="Q30" s="235">
        <v>4.93</v>
      </c>
      <c r="R30" s="235">
        <v>20</v>
      </c>
      <c r="S30" s="236">
        <v>52307</v>
      </c>
      <c r="T30" s="236">
        <v>92</v>
      </c>
      <c r="U30" s="236">
        <v>97</v>
      </c>
      <c r="V30" s="236">
        <v>8</v>
      </c>
      <c r="W30" s="18">
        <f t="shared" si="4"/>
        <v>52404</v>
      </c>
      <c r="X30" s="84">
        <f t="shared" si="5"/>
        <v>3.6479952114354264</v>
      </c>
      <c r="Y30" s="85">
        <f>T30*J30/$J$173</f>
        <v>3.4633226016537844</v>
      </c>
      <c r="Z30" s="86">
        <v>11145</v>
      </c>
      <c r="AA30" s="77">
        <f t="shared" si="0"/>
        <v>0</v>
      </c>
      <c r="AB30" s="77">
        <f t="shared" si="6"/>
        <v>0</v>
      </c>
      <c r="AC30" s="162">
        <f t="shared" si="7"/>
        <v>0</v>
      </c>
      <c r="AD30" s="162">
        <f t="shared" si="1"/>
        <v>0</v>
      </c>
      <c r="AE30" s="162">
        <f t="shared" si="2"/>
        <v>0</v>
      </c>
      <c r="AF30" s="240">
        <f t="shared" si="8"/>
        <v>6.5029479856022809E-2</v>
      </c>
      <c r="AG30" s="240">
        <f t="shared" si="8"/>
        <v>0.19548496078670272</v>
      </c>
      <c r="AH30" s="240">
        <f t="shared" si="8"/>
        <v>0.79304243726857082</v>
      </c>
    </row>
    <row r="31" spans="1:34" s="5" customFormat="1" x14ac:dyDescent="1.25">
      <c r="A31" s="83">
        <v>131</v>
      </c>
      <c r="B31" s="68">
        <v>11148</v>
      </c>
      <c r="C31" s="83">
        <v>131</v>
      </c>
      <c r="D31" s="16">
        <v>27</v>
      </c>
      <c r="E31" s="68" t="s">
        <v>444</v>
      </c>
      <c r="F31" s="10" t="s">
        <v>344</v>
      </c>
      <c r="G31" s="10" t="s">
        <v>279</v>
      </c>
      <c r="H31" s="11" t="s">
        <v>24</v>
      </c>
      <c r="I31" s="12">
        <v>12377.95289</v>
      </c>
      <c r="J31" s="12">
        <v>125001.54711299999</v>
      </c>
      <c r="K31" s="12" t="s">
        <v>144</v>
      </c>
      <c r="L31" s="189">
        <v>81.900000000000006</v>
      </c>
      <c r="M31" s="54">
        <v>120396</v>
      </c>
      <c r="N31" s="54">
        <v>1000000</v>
      </c>
      <c r="O31" s="54">
        <v>1038253</v>
      </c>
      <c r="P31" s="224">
        <v>3.83</v>
      </c>
      <c r="Q31" s="224">
        <v>14.83</v>
      </c>
      <c r="R31" s="224">
        <v>0</v>
      </c>
      <c r="S31" s="53">
        <v>257</v>
      </c>
      <c r="T31" s="53">
        <v>74</v>
      </c>
      <c r="U31" s="53">
        <v>3</v>
      </c>
      <c r="V31" s="53">
        <v>26</v>
      </c>
      <c r="W31" s="12">
        <f t="shared" si="4"/>
        <v>260</v>
      </c>
      <c r="X31" s="84">
        <f t="shared" si="5"/>
        <v>5.2398661960236636E-3</v>
      </c>
      <c r="Y31" s="85">
        <f>T31*J31/$J$173</f>
        <v>4.9746082367223589E-3</v>
      </c>
      <c r="Z31" s="86">
        <v>11148</v>
      </c>
      <c r="AA31" s="77">
        <f>IF(M31&gt;N31,1,0)</f>
        <v>0</v>
      </c>
      <c r="AB31" s="77">
        <f>IF(W31=0,1,0)</f>
        <v>0</v>
      </c>
      <c r="AC31" s="162">
        <f>IF((T31+V31)=100,0,1)</f>
        <v>0</v>
      </c>
      <c r="AD31" s="162">
        <f>IF(J31=0,1,0)</f>
        <v>0</v>
      </c>
      <c r="AE31" s="162">
        <f>IF(M31=0,1,0)</f>
        <v>0</v>
      </c>
      <c r="AF31" s="240">
        <f t="shared" si="8"/>
        <v>2.7119848014554913E-4</v>
      </c>
      <c r="AG31" s="240">
        <f t="shared" si="8"/>
        <v>1.0500975092842019E-3</v>
      </c>
      <c r="AH31" s="240">
        <f t="shared" si="8"/>
        <v>0</v>
      </c>
    </row>
    <row r="32" spans="1:34" s="8" customFormat="1" x14ac:dyDescent="1.25">
      <c r="A32" s="234">
        <v>136</v>
      </c>
      <c r="B32" s="68">
        <v>11158</v>
      </c>
      <c r="C32" s="234">
        <v>136</v>
      </c>
      <c r="D32" s="19">
        <v>28</v>
      </c>
      <c r="E32" s="69" t="s">
        <v>445</v>
      </c>
      <c r="F32" s="20" t="s">
        <v>39</v>
      </c>
      <c r="G32" s="20" t="s">
        <v>276</v>
      </c>
      <c r="H32" s="21">
        <v>17</v>
      </c>
      <c r="I32" s="18">
        <v>7014142.8974270001</v>
      </c>
      <c r="J32" s="18">
        <v>6398774.8975020004</v>
      </c>
      <c r="K32" s="18" t="s">
        <v>96</v>
      </c>
      <c r="L32" s="190">
        <v>79.966666666666669</v>
      </c>
      <c r="M32" s="56">
        <v>5504930</v>
      </c>
      <c r="N32" s="55">
        <v>10000000</v>
      </c>
      <c r="O32" s="56">
        <v>1162371</v>
      </c>
      <c r="P32" s="235">
        <v>6.93</v>
      </c>
      <c r="Q32" s="235">
        <v>14.43</v>
      </c>
      <c r="R32" s="235">
        <v>27.09</v>
      </c>
      <c r="S32" s="236">
        <v>5781</v>
      </c>
      <c r="T32" s="236">
        <v>66</v>
      </c>
      <c r="U32" s="236">
        <v>15</v>
      </c>
      <c r="V32" s="236">
        <v>34</v>
      </c>
      <c r="W32" s="18">
        <f t="shared" si="4"/>
        <v>5796</v>
      </c>
      <c r="X32" s="84">
        <f t="shared" si="5"/>
        <v>0.23922901774178576</v>
      </c>
      <c r="Y32" s="85">
        <f>T32*J32/$J$173</f>
        <v>0.2271185174584012</v>
      </c>
      <c r="Z32" s="86">
        <v>11158</v>
      </c>
      <c r="AA32" s="77">
        <f t="shared" si="0"/>
        <v>0</v>
      </c>
      <c r="AB32" s="77">
        <f t="shared" si="6"/>
        <v>0</v>
      </c>
      <c r="AC32" s="162">
        <f t="shared" si="7"/>
        <v>0</v>
      </c>
      <c r="AD32" s="162">
        <f t="shared" si="1"/>
        <v>0</v>
      </c>
      <c r="AE32" s="162">
        <f t="shared" si="2"/>
        <v>0</v>
      </c>
      <c r="AF32" s="240">
        <f t="shared" si="8"/>
        <v>2.5119046862887504E-2</v>
      </c>
      <c r="AG32" s="240">
        <f t="shared" si="8"/>
        <v>5.2304162515363156E-2</v>
      </c>
      <c r="AH32" s="240">
        <f t="shared" si="8"/>
        <v>9.8192637736742056E-2</v>
      </c>
    </row>
    <row r="33" spans="1:34" s="5" customFormat="1" x14ac:dyDescent="1.25">
      <c r="A33" s="83">
        <v>138</v>
      </c>
      <c r="B33" s="68">
        <v>11161</v>
      </c>
      <c r="C33" s="83">
        <v>138</v>
      </c>
      <c r="D33" s="16">
        <v>29</v>
      </c>
      <c r="E33" s="68" t="s">
        <v>446</v>
      </c>
      <c r="F33" s="10" t="s">
        <v>16</v>
      </c>
      <c r="G33" s="10" t="s">
        <v>276</v>
      </c>
      <c r="H33" s="11">
        <v>18</v>
      </c>
      <c r="I33" s="12">
        <v>19779278.078315001</v>
      </c>
      <c r="J33" s="12">
        <v>20012378.458330002</v>
      </c>
      <c r="K33" s="12" t="s">
        <v>97</v>
      </c>
      <c r="L33" s="189">
        <v>79.733333333333334</v>
      </c>
      <c r="M33" s="54">
        <v>19857293</v>
      </c>
      <c r="N33" s="54">
        <v>20000000</v>
      </c>
      <c r="O33" s="54">
        <v>1007810</v>
      </c>
      <c r="P33" s="224">
        <v>1.63</v>
      </c>
      <c r="Q33" s="224">
        <v>4.9000000000000004</v>
      </c>
      <c r="R33" s="224">
        <v>19.850000000000001</v>
      </c>
      <c r="S33" s="53">
        <v>19661</v>
      </c>
      <c r="T33" s="53">
        <v>95</v>
      </c>
      <c r="U33" s="53">
        <v>73</v>
      </c>
      <c r="V33" s="53">
        <v>5</v>
      </c>
      <c r="W33" s="12">
        <f t="shared" si="4"/>
        <v>19734</v>
      </c>
      <c r="X33" s="84">
        <f t="shared" si="5"/>
        <v>1.0769496557412146</v>
      </c>
      <c r="Y33" s="85">
        <f>T33*J33/$J$173</f>
        <v>1.0224311895695131</v>
      </c>
      <c r="Z33" s="86">
        <v>11161</v>
      </c>
      <c r="AA33" s="77">
        <f t="shared" si="0"/>
        <v>0</v>
      </c>
      <c r="AB33" s="77">
        <f t="shared" si="6"/>
        <v>0</v>
      </c>
      <c r="AC33" s="162">
        <f t="shared" si="7"/>
        <v>0</v>
      </c>
      <c r="AD33" s="162">
        <f t="shared" si="1"/>
        <v>0</v>
      </c>
      <c r="AE33" s="162">
        <f t="shared" si="2"/>
        <v>0</v>
      </c>
      <c r="AF33" s="240">
        <f t="shared" si="8"/>
        <v>1.84781888300861E-2</v>
      </c>
      <c r="AG33" s="240">
        <f t="shared" si="8"/>
        <v>5.5547929611915285E-2</v>
      </c>
      <c r="AH33" s="240">
        <f t="shared" si="8"/>
        <v>0.22502579648908538</v>
      </c>
    </row>
    <row r="34" spans="1:34" s="8" customFormat="1" x14ac:dyDescent="1.25">
      <c r="A34" s="234">
        <v>139</v>
      </c>
      <c r="B34" s="68">
        <v>11168</v>
      </c>
      <c r="C34" s="234">
        <v>139</v>
      </c>
      <c r="D34" s="19" t="s">
        <v>400</v>
      </c>
      <c r="E34" s="69" t="s">
        <v>447</v>
      </c>
      <c r="F34" s="20" t="s">
        <v>234</v>
      </c>
      <c r="G34" s="20" t="s">
        <v>276</v>
      </c>
      <c r="H34" s="21">
        <v>16</v>
      </c>
      <c r="I34" s="18">
        <v>202434.30690299999</v>
      </c>
      <c r="J34" s="18">
        <v>225045.080865</v>
      </c>
      <c r="K34" s="18" t="s">
        <v>98</v>
      </c>
      <c r="L34" s="190">
        <v>78.333333333333343</v>
      </c>
      <c r="M34" s="56">
        <v>225045</v>
      </c>
      <c r="N34" s="55">
        <v>25000000</v>
      </c>
      <c r="O34" s="56">
        <v>1074383</v>
      </c>
      <c r="P34" s="235">
        <v>7.44</v>
      </c>
      <c r="Q34" s="235">
        <v>21.53</v>
      </c>
      <c r="R34" s="235">
        <v>0</v>
      </c>
      <c r="S34" s="236">
        <v>100</v>
      </c>
      <c r="T34" s="236">
        <v>17</v>
      </c>
      <c r="U34" s="236">
        <v>4</v>
      </c>
      <c r="V34" s="236">
        <v>83</v>
      </c>
      <c r="W34" s="18">
        <f t="shared" si="4"/>
        <v>104</v>
      </c>
      <c r="X34" s="84">
        <f t="shared" si="5"/>
        <v>2.1671627881207846E-3</v>
      </c>
      <c r="Y34" s="85">
        <f>T34*J34/$J$173</f>
        <v>2.0574544182607141E-3</v>
      </c>
      <c r="Z34" s="86">
        <v>11168</v>
      </c>
      <c r="AA34" s="77">
        <f t="shared" si="0"/>
        <v>0</v>
      </c>
      <c r="AB34" s="77">
        <f t="shared" si="6"/>
        <v>0</v>
      </c>
      <c r="AC34" s="162">
        <f t="shared" si="7"/>
        <v>0</v>
      </c>
      <c r="AD34" s="162">
        <f t="shared" si="1"/>
        <v>0</v>
      </c>
      <c r="AE34" s="162">
        <f t="shared" si="2"/>
        <v>0</v>
      </c>
      <c r="AF34" s="240">
        <f t="shared" si="8"/>
        <v>9.4845242021286116E-4</v>
      </c>
      <c r="AG34" s="240">
        <f t="shared" si="8"/>
        <v>2.7446479310729703E-3</v>
      </c>
      <c r="AH34" s="240">
        <f t="shared" si="8"/>
        <v>0</v>
      </c>
    </row>
    <row r="35" spans="1:34" s="5" customFormat="1" x14ac:dyDescent="1.25">
      <c r="A35" s="83">
        <v>150</v>
      </c>
      <c r="B35" s="68">
        <v>11198</v>
      </c>
      <c r="C35" s="83">
        <v>150</v>
      </c>
      <c r="D35" s="16">
        <v>31</v>
      </c>
      <c r="E35" s="68" t="s">
        <v>448</v>
      </c>
      <c r="F35" s="10" t="s">
        <v>326</v>
      </c>
      <c r="G35" s="10" t="s">
        <v>276</v>
      </c>
      <c r="H35" s="11">
        <v>17</v>
      </c>
      <c r="I35" s="12">
        <v>5841.4672810000002</v>
      </c>
      <c r="J35" s="12">
        <v>998.322047</v>
      </c>
      <c r="K35" s="12" t="s">
        <v>210</v>
      </c>
      <c r="L35" s="189">
        <v>73.333333333333343</v>
      </c>
      <c r="M35" s="54">
        <v>1000</v>
      </c>
      <c r="N35" s="54">
        <v>500000</v>
      </c>
      <c r="O35" s="54">
        <v>998322</v>
      </c>
      <c r="P35" s="224">
        <v>9.2899999999999991</v>
      </c>
      <c r="Q35" s="224">
        <v>9.8000000000000007</v>
      </c>
      <c r="R35" s="224">
        <v>1.32</v>
      </c>
      <c r="S35" s="53">
        <v>2</v>
      </c>
      <c r="T35" s="53">
        <v>0</v>
      </c>
      <c r="U35" s="53">
        <v>1</v>
      </c>
      <c r="V35" s="53">
        <v>100</v>
      </c>
      <c r="W35" s="12">
        <f t="shared" si="4"/>
        <v>3</v>
      </c>
      <c r="X35" s="84">
        <f t="shared" si="5"/>
        <v>0</v>
      </c>
      <c r="Y35" s="85">
        <f>T35*J35/$J$173</f>
        <v>0</v>
      </c>
      <c r="Z35" s="86">
        <v>11198</v>
      </c>
      <c r="AA35" s="77">
        <f t="shared" si="0"/>
        <v>0</v>
      </c>
      <c r="AB35" s="77">
        <f t="shared" si="6"/>
        <v>0</v>
      </c>
      <c r="AC35" s="162">
        <f t="shared" si="7"/>
        <v>0</v>
      </c>
      <c r="AD35" s="162">
        <f t="shared" si="1"/>
        <v>0</v>
      </c>
      <c r="AE35" s="162">
        <f t="shared" si="2"/>
        <v>0</v>
      </c>
      <c r="AF35" s="240">
        <f t="shared" si="8"/>
        <v>5.2536297834595409E-6</v>
      </c>
      <c r="AG35" s="240">
        <f t="shared" si="8"/>
        <v>5.5420421827667939E-6</v>
      </c>
      <c r="AH35" s="240">
        <f t="shared" si="8"/>
        <v>7.464791511481803E-7</v>
      </c>
    </row>
    <row r="36" spans="1:34" s="8" customFormat="1" x14ac:dyDescent="1.25">
      <c r="A36" s="234">
        <v>154</v>
      </c>
      <c r="B36" s="68">
        <v>11217</v>
      </c>
      <c r="C36" s="234">
        <v>154</v>
      </c>
      <c r="D36" s="19">
        <v>32</v>
      </c>
      <c r="E36" s="69" t="s">
        <v>449</v>
      </c>
      <c r="F36" s="20" t="s">
        <v>38</v>
      </c>
      <c r="G36" s="20" t="s">
        <v>276</v>
      </c>
      <c r="H36" s="21">
        <v>18</v>
      </c>
      <c r="I36" s="18">
        <v>4708466.2490389999</v>
      </c>
      <c r="J36" s="18">
        <v>7089631.2828919999</v>
      </c>
      <c r="K36" s="18" t="s">
        <v>211</v>
      </c>
      <c r="L36" s="190">
        <v>73.233333333333334</v>
      </c>
      <c r="M36" s="56">
        <v>7008984</v>
      </c>
      <c r="N36" s="55">
        <v>8000000</v>
      </c>
      <c r="O36" s="56">
        <v>1011506</v>
      </c>
      <c r="P36" s="235">
        <v>2.6</v>
      </c>
      <c r="Q36" s="235">
        <v>6.35</v>
      </c>
      <c r="R36" s="235">
        <v>22.39</v>
      </c>
      <c r="S36" s="236">
        <v>1393</v>
      </c>
      <c r="T36" s="236">
        <v>22</v>
      </c>
      <c r="U36" s="236">
        <v>47</v>
      </c>
      <c r="V36" s="236">
        <v>78</v>
      </c>
      <c r="W36" s="18">
        <f t="shared" si="4"/>
        <v>1440</v>
      </c>
      <c r="X36" s="84">
        <f t="shared" si="5"/>
        <v>8.8352617239267878E-2</v>
      </c>
      <c r="Y36" s="85">
        <f>T36*J36/$J$173</f>
        <v>8.3879939107600637E-2</v>
      </c>
      <c r="Z36" s="86">
        <v>11217</v>
      </c>
      <c r="AA36" s="77">
        <f t="shared" si="0"/>
        <v>0</v>
      </c>
      <c r="AB36" s="77">
        <f t="shared" si="6"/>
        <v>0</v>
      </c>
      <c r="AC36" s="162">
        <f t="shared" si="7"/>
        <v>0</v>
      </c>
      <c r="AD36" s="162">
        <f t="shared" si="1"/>
        <v>0</v>
      </c>
      <c r="AE36" s="162">
        <f t="shared" si="2"/>
        <v>0</v>
      </c>
      <c r="AF36" s="240">
        <f t="shared" si="8"/>
        <v>1.0441672946458933E-2</v>
      </c>
      <c r="AG36" s="240">
        <f t="shared" si="8"/>
        <v>2.5501778157697774E-2</v>
      </c>
      <c r="AH36" s="240">
        <f t="shared" si="8"/>
        <v>8.9918868181236733E-2</v>
      </c>
    </row>
    <row r="37" spans="1:34" s="5" customFormat="1" x14ac:dyDescent="1.25">
      <c r="A37" s="83">
        <v>164</v>
      </c>
      <c r="B37" s="68">
        <v>11256</v>
      </c>
      <c r="C37" s="83">
        <v>164</v>
      </c>
      <c r="D37" s="16">
        <v>33</v>
      </c>
      <c r="E37" s="68" t="s">
        <v>450</v>
      </c>
      <c r="F37" s="10" t="s">
        <v>41</v>
      </c>
      <c r="G37" s="10" t="s">
        <v>276</v>
      </c>
      <c r="H37" s="11">
        <v>15</v>
      </c>
      <c r="I37" s="12">
        <v>17471.314052000002</v>
      </c>
      <c r="J37" s="12">
        <v>40175.001479999999</v>
      </c>
      <c r="K37" s="12" t="s">
        <v>154</v>
      </c>
      <c r="L37" s="189">
        <v>69.133333333333326</v>
      </c>
      <c r="M37" s="54">
        <v>40172</v>
      </c>
      <c r="N37" s="54">
        <v>50000</v>
      </c>
      <c r="O37" s="54">
        <v>1000074</v>
      </c>
      <c r="P37" s="224">
        <v>2.77</v>
      </c>
      <c r="Q37" s="224">
        <v>7.52</v>
      </c>
      <c r="R37" s="224">
        <v>25.03</v>
      </c>
      <c r="S37" s="53">
        <v>41</v>
      </c>
      <c r="T37" s="53">
        <v>4</v>
      </c>
      <c r="U37" s="53">
        <v>7</v>
      </c>
      <c r="V37" s="53">
        <v>96</v>
      </c>
      <c r="W37" s="12">
        <f t="shared" si="4"/>
        <v>48</v>
      </c>
      <c r="X37" s="84">
        <f t="shared" si="5"/>
        <v>9.1030930477940629E-5</v>
      </c>
      <c r="Y37" s="85">
        <f>T37*J37/$J$173</f>
        <v>8.6422667986390465E-5</v>
      </c>
      <c r="Z37" s="86">
        <v>11256</v>
      </c>
      <c r="AA37" s="77">
        <f t="shared" si="0"/>
        <v>0</v>
      </c>
      <c r="AB37" s="77">
        <f t="shared" si="6"/>
        <v>0</v>
      </c>
      <c r="AC37" s="162">
        <f t="shared" si="7"/>
        <v>0</v>
      </c>
      <c r="AD37" s="162">
        <f t="shared" si="1"/>
        <v>0</v>
      </c>
      <c r="AE37" s="162">
        <f t="shared" si="2"/>
        <v>0</v>
      </c>
      <c r="AF37" s="240">
        <f t="shared" si="8"/>
        <v>6.3038919355973893E-5</v>
      </c>
      <c r="AG37" s="240">
        <f t="shared" si="8"/>
        <v>1.7113814929852836E-4</v>
      </c>
      <c r="AH37" s="240">
        <f t="shared" si="8"/>
        <v>5.6962604746571349E-4</v>
      </c>
    </row>
    <row r="38" spans="1:34" s="8" customFormat="1" x14ac:dyDescent="1.25">
      <c r="A38" s="234">
        <v>172</v>
      </c>
      <c r="B38" s="68">
        <v>11277</v>
      </c>
      <c r="C38" s="234">
        <v>172</v>
      </c>
      <c r="D38" s="19">
        <v>34</v>
      </c>
      <c r="E38" s="69" t="s">
        <v>451</v>
      </c>
      <c r="F38" s="20" t="s">
        <v>291</v>
      </c>
      <c r="G38" s="20" t="s">
        <v>279</v>
      </c>
      <c r="H38" s="21" t="s">
        <v>24</v>
      </c>
      <c r="I38" s="18">
        <v>5870614.2147960002</v>
      </c>
      <c r="J38" s="18">
        <v>25013437.810504001</v>
      </c>
      <c r="K38" s="18" t="s">
        <v>160</v>
      </c>
      <c r="L38" s="190">
        <v>65.966666666666669</v>
      </c>
      <c r="M38" s="56">
        <v>8101109</v>
      </c>
      <c r="N38" s="55">
        <v>10000000</v>
      </c>
      <c r="O38" s="56">
        <v>3087656</v>
      </c>
      <c r="P38" s="235">
        <v>0</v>
      </c>
      <c r="Q38" s="235">
        <v>0</v>
      </c>
      <c r="R38" s="235">
        <v>0</v>
      </c>
      <c r="S38" s="236">
        <v>129283</v>
      </c>
      <c r="T38" s="236">
        <v>85</v>
      </c>
      <c r="U38" s="236">
        <v>417</v>
      </c>
      <c r="V38" s="236">
        <v>15</v>
      </c>
      <c r="W38" s="18">
        <f t="shared" si="4"/>
        <v>129700</v>
      </c>
      <c r="X38" s="84">
        <f t="shared" si="5"/>
        <v>1.2043851706853372</v>
      </c>
      <c r="Y38" s="85">
        <f>T38*J38/$J$173</f>
        <v>1.1434155312637844</v>
      </c>
      <c r="Z38" s="86">
        <v>11277</v>
      </c>
      <c r="AA38" s="77">
        <f t="shared" ref="AA38:AA69" si="9">IF(M38&gt;N38,1,0)</f>
        <v>0</v>
      </c>
      <c r="AB38" s="77">
        <f t="shared" si="6"/>
        <v>0</v>
      </c>
      <c r="AC38" s="162">
        <f t="shared" si="7"/>
        <v>0</v>
      </c>
      <c r="AD38" s="162">
        <f t="shared" ref="AD38:AD69" si="10">IF(J38=0,1,0)</f>
        <v>0</v>
      </c>
      <c r="AE38" s="162">
        <f t="shared" ref="AE38:AE69" si="11">IF(M38=0,1,0)</f>
        <v>0</v>
      </c>
      <c r="AF38" s="240">
        <f t="shared" si="8"/>
        <v>0</v>
      </c>
      <c r="AG38" s="240">
        <f t="shared" si="8"/>
        <v>0</v>
      </c>
      <c r="AH38" s="240">
        <f t="shared" si="8"/>
        <v>0</v>
      </c>
    </row>
    <row r="39" spans="1:34" s="5" customFormat="1" x14ac:dyDescent="1.25">
      <c r="A39" s="83">
        <v>175</v>
      </c>
      <c r="B39" s="68">
        <v>11290</v>
      </c>
      <c r="C39" s="83">
        <v>175</v>
      </c>
      <c r="D39" s="16">
        <v>35</v>
      </c>
      <c r="E39" s="68" t="s">
        <v>452</v>
      </c>
      <c r="F39" s="10" t="s">
        <v>39</v>
      </c>
      <c r="G39" s="10" t="s">
        <v>276</v>
      </c>
      <c r="H39" s="11">
        <v>17</v>
      </c>
      <c r="I39" s="12">
        <v>53092.019763999997</v>
      </c>
      <c r="J39" s="12">
        <v>59064.379599</v>
      </c>
      <c r="K39" s="12" t="s">
        <v>165</v>
      </c>
      <c r="L39" s="189">
        <v>64.866666666666674</v>
      </c>
      <c r="M39" s="54">
        <v>52706</v>
      </c>
      <c r="N39" s="54">
        <v>200000</v>
      </c>
      <c r="O39" s="54">
        <v>1120638</v>
      </c>
      <c r="P39" s="224">
        <v>6.88</v>
      </c>
      <c r="Q39" s="224">
        <v>15.14</v>
      </c>
      <c r="R39" s="224">
        <v>37.159999999999997</v>
      </c>
      <c r="S39" s="53">
        <v>15</v>
      </c>
      <c r="T39" s="53">
        <v>1</v>
      </c>
      <c r="U39" s="53">
        <v>10</v>
      </c>
      <c r="V39" s="53">
        <v>99</v>
      </c>
      <c r="W39" s="12">
        <f t="shared" si="4"/>
        <v>25</v>
      </c>
      <c r="X39" s="84">
        <f t="shared" si="5"/>
        <v>3.3457904386611514E-5</v>
      </c>
      <c r="Y39" s="85">
        <f>T39*J39/$J$173</f>
        <v>3.1764163533681791E-5</v>
      </c>
      <c r="Z39" s="86">
        <v>11290</v>
      </c>
      <c r="AA39" s="77">
        <f t="shared" si="9"/>
        <v>0</v>
      </c>
      <c r="AB39" s="77">
        <f t="shared" si="6"/>
        <v>0</v>
      </c>
      <c r="AC39" s="162">
        <f t="shared" si="7"/>
        <v>0</v>
      </c>
      <c r="AD39" s="162">
        <f t="shared" si="10"/>
        <v>0</v>
      </c>
      <c r="AE39" s="162">
        <f t="shared" si="11"/>
        <v>0</v>
      </c>
      <c r="AF39" s="240">
        <f t="shared" si="8"/>
        <v>2.301903821798872E-4</v>
      </c>
      <c r="AG39" s="240">
        <f t="shared" si="8"/>
        <v>5.0655267241329828E-4</v>
      </c>
      <c r="AH39" s="240">
        <f t="shared" si="8"/>
        <v>1.2432957270064838E-3</v>
      </c>
    </row>
    <row r="40" spans="1:34" s="8" customFormat="1" x14ac:dyDescent="1.25">
      <c r="A40" s="234">
        <v>178</v>
      </c>
      <c r="B40" s="68">
        <v>11302</v>
      </c>
      <c r="C40" s="234">
        <v>178</v>
      </c>
      <c r="D40" s="19">
        <v>36</v>
      </c>
      <c r="E40" s="69" t="s">
        <v>453</v>
      </c>
      <c r="F40" s="20" t="s">
        <v>41</v>
      </c>
      <c r="G40" s="20" t="s">
        <v>279</v>
      </c>
      <c r="H40" s="21" t="s">
        <v>24</v>
      </c>
      <c r="I40" s="18">
        <v>2491704.9743220001</v>
      </c>
      <c r="J40" s="18">
        <v>6908837.826591</v>
      </c>
      <c r="K40" s="18" t="s">
        <v>169</v>
      </c>
      <c r="L40" s="190">
        <v>61.8</v>
      </c>
      <c r="M40" s="56">
        <v>6888926</v>
      </c>
      <c r="N40" s="55">
        <v>7000000</v>
      </c>
      <c r="O40" s="56">
        <v>1002890</v>
      </c>
      <c r="P40" s="235">
        <v>1.72</v>
      </c>
      <c r="Q40" s="235">
        <v>5.18</v>
      </c>
      <c r="R40" s="235">
        <v>21.18</v>
      </c>
      <c r="S40" s="236">
        <v>9916</v>
      </c>
      <c r="T40" s="236">
        <v>95</v>
      </c>
      <c r="U40" s="236">
        <v>17</v>
      </c>
      <c r="V40" s="236">
        <v>5</v>
      </c>
      <c r="W40" s="18">
        <f t="shared" si="4"/>
        <v>9933</v>
      </c>
      <c r="X40" s="84">
        <f t="shared" si="5"/>
        <v>0.37179341448152647</v>
      </c>
      <c r="Y40" s="85">
        <f>T40*J40/$J$173</f>
        <v>0.35297210135679941</v>
      </c>
      <c r="Z40" s="86">
        <v>11302</v>
      </c>
      <c r="AA40" s="77">
        <f t="shared" si="9"/>
        <v>0</v>
      </c>
      <c r="AB40" s="77">
        <f t="shared" si="6"/>
        <v>0</v>
      </c>
      <c r="AC40" s="162">
        <f t="shared" si="7"/>
        <v>0</v>
      </c>
      <c r="AD40" s="162">
        <f t="shared" si="10"/>
        <v>0</v>
      </c>
      <c r="AE40" s="162">
        <f t="shared" si="11"/>
        <v>0</v>
      </c>
      <c r="AF40" s="240">
        <f t="shared" si="8"/>
        <v>6.7314176095602685E-3</v>
      </c>
      <c r="AG40" s="240">
        <f t="shared" si="8"/>
        <v>2.0272525126466389E-2</v>
      </c>
      <c r="AH40" s="240">
        <f t="shared" si="8"/>
        <v>8.2890363354934007E-2</v>
      </c>
    </row>
    <row r="41" spans="1:34" s="5" customFormat="1" x14ac:dyDescent="1.25">
      <c r="A41" s="83">
        <v>183</v>
      </c>
      <c r="B41" s="68">
        <v>11310</v>
      </c>
      <c r="C41" s="83">
        <v>183</v>
      </c>
      <c r="D41" s="16">
        <v>37</v>
      </c>
      <c r="E41" s="68" t="s">
        <v>454</v>
      </c>
      <c r="F41" s="10" t="s">
        <v>178</v>
      </c>
      <c r="G41" s="10" t="s">
        <v>276</v>
      </c>
      <c r="H41" s="11">
        <v>20</v>
      </c>
      <c r="I41" s="12">
        <v>39647561</v>
      </c>
      <c r="J41" s="12">
        <v>58600401</v>
      </c>
      <c r="K41" s="12" t="s">
        <v>179</v>
      </c>
      <c r="L41" s="189">
        <v>58.8</v>
      </c>
      <c r="M41" s="54">
        <v>58600401</v>
      </c>
      <c r="N41" s="54">
        <v>60000000</v>
      </c>
      <c r="O41" s="54">
        <v>1000000</v>
      </c>
      <c r="P41" s="224">
        <v>1.64</v>
      </c>
      <c r="Q41" s="224">
        <v>4.93</v>
      </c>
      <c r="R41" s="224">
        <v>20.059999999999999</v>
      </c>
      <c r="S41" s="53">
        <v>56267</v>
      </c>
      <c r="T41" s="53">
        <v>86</v>
      </c>
      <c r="U41" s="53">
        <v>119</v>
      </c>
      <c r="V41" s="53">
        <v>14.000000000000002</v>
      </c>
      <c r="W41" s="12">
        <f t="shared" si="4"/>
        <v>56386</v>
      </c>
      <c r="X41" s="84">
        <f t="shared" si="5"/>
        <v>2.854776600056133</v>
      </c>
      <c r="Y41" s="85">
        <f>T41*J41/$J$173</f>
        <v>2.7102591282614035</v>
      </c>
      <c r="Z41" s="86">
        <v>11310</v>
      </c>
      <c r="AA41" s="77">
        <f t="shared" si="9"/>
        <v>0</v>
      </c>
      <c r="AB41" s="77">
        <f t="shared" si="6"/>
        <v>0</v>
      </c>
      <c r="AC41" s="162">
        <f t="shared" si="7"/>
        <v>0</v>
      </c>
      <c r="AD41" s="162">
        <f t="shared" si="10"/>
        <v>0</v>
      </c>
      <c r="AE41" s="162">
        <f t="shared" si="11"/>
        <v>0</v>
      </c>
      <c r="AF41" s="240">
        <f t="shared" si="8"/>
        <v>5.4439925861535558E-2</v>
      </c>
      <c r="AG41" s="240">
        <f t="shared" si="8"/>
        <v>0.16365172835205508</v>
      </c>
      <c r="AH41" s="240">
        <f t="shared" si="8"/>
        <v>0.66589323950146539</v>
      </c>
    </row>
    <row r="42" spans="1:34" s="8" customFormat="1" x14ac:dyDescent="1.25">
      <c r="A42" s="234">
        <v>191</v>
      </c>
      <c r="B42" s="68">
        <v>11315</v>
      </c>
      <c r="C42" s="234">
        <v>191</v>
      </c>
      <c r="D42" s="19">
        <v>38</v>
      </c>
      <c r="E42" s="69" t="s">
        <v>455</v>
      </c>
      <c r="F42" s="20" t="s">
        <v>39</v>
      </c>
      <c r="G42" s="20" t="s">
        <v>277</v>
      </c>
      <c r="H42" s="21" t="s">
        <v>24</v>
      </c>
      <c r="I42" s="18">
        <v>10030017.11906</v>
      </c>
      <c r="J42" s="18">
        <v>13112079.692474</v>
      </c>
      <c r="K42" s="18" t="s">
        <v>187</v>
      </c>
      <c r="L42" s="190">
        <v>58.166666666666671</v>
      </c>
      <c r="M42" s="56">
        <v>459721420</v>
      </c>
      <c r="N42" s="55">
        <v>500000000</v>
      </c>
      <c r="O42" s="56">
        <v>28522</v>
      </c>
      <c r="P42" s="235">
        <v>1.83</v>
      </c>
      <c r="Q42" s="235">
        <v>4.05</v>
      </c>
      <c r="R42" s="235">
        <v>21.38</v>
      </c>
      <c r="S42" s="236">
        <v>4117</v>
      </c>
      <c r="T42" s="236">
        <v>0</v>
      </c>
      <c r="U42" s="236">
        <v>0</v>
      </c>
      <c r="V42" s="236">
        <v>0</v>
      </c>
      <c r="W42" s="18">
        <f t="shared" si="4"/>
        <v>4117</v>
      </c>
      <c r="X42" s="84">
        <f t="shared" si="5"/>
        <v>0</v>
      </c>
      <c r="Y42" s="85">
        <f>T42*J42/$J$173</f>
        <v>0</v>
      </c>
      <c r="Z42" s="86">
        <v>11315</v>
      </c>
      <c r="AA42" s="77">
        <f t="shared" si="9"/>
        <v>0</v>
      </c>
      <c r="AB42" s="77">
        <f t="shared" si="6"/>
        <v>0</v>
      </c>
      <c r="AC42" s="162">
        <f t="shared" si="7"/>
        <v>1</v>
      </c>
      <c r="AD42" s="162">
        <f t="shared" si="10"/>
        <v>0</v>
      </c>
      <c r="AE42" s="162">
        <f t="shared" si="11"/>
        <v>0</v>
      </c>
      <c r="AF42" s="240">
        <f t="shared" si="8"/>
        <v>1.3592387870644309E-2</v>
      </c>
      <c r="AG42" s="240">
        <f t="shared" si="8"/>
        <v>3.008151413995052E-2</v>
      </c>
      <c r="AH42" s="240">
        <f t="shared" si="8"/>
        <v>0.15880068452151658</v>
      </c>
    </row>
    <row r="43" spans="1:34" s="5" customFormat="1" x14ac:dyDescent="1.25">
      <c r="A43" s="83">
        <v>195</v>
      </c>
      <c r="B43" s="68">
        <v>11338</v>
      </c>
      <c r="C43" s="83">
        <v>195</v>
      </c>
      <c r="D43" s="16">
        <v>39</v>
      </c>
      <c r="E43" s="68" t="s">
        <v>456</v>
      </c>
      <c r="F43" s="10" t="s">
        <v>189</v>
      </c>
      <c r="G43" s="10" t="s">
        <v>276</v>
      </c>
      <c r="H43" s="11">
        <v>17</v>
      </c>
      <c r="I43" s="12">
        <v>14396621.769119</v>
      </c>
      <c r="J43" s="12">
        <v>27989539.467080001</v>
      </c>
      <c r="K43" s="12" t="s">
        <v>191</v>
      </c>
      <c r="L43" s="189">
        <v>56.666666666666671</v>
      </c>
      <c r="M43" s="54">
        <v>27726117</v>
      </c>
      <c r="N43" s="54">
        <v>30000000</v>
      </c>
      <c r="O43" s="54">
        <v>1009500</v>
      </c>
      <c r="P43" s="224">
        <v>3.07</v>
      </c>
      <c r="Q43" s="224">
        <v>6.81</v>
      </c>
      <c r="R43" s="224">
        <v>23.24</v>
      </c>
      <c r="S43" s="53">
        <v>4001</v>
      </c>
      <c r="T43" s="53">
        <v>70</v>
      </c>
      <c r="U43" s="53">
        <v>52</v>
      </c>
      <c r="V43" s="53">
        <v>30</v>
      </c>
      <c r="W43" s="12">
        <f t="shared" si="4"/>
        <v>4053</v>
      </c>
      <c r="X43" s="84">
        <f t="shared" si="5"/>
        <v>1.1098566330010091</v>
      </c>
      <c r="Y43" s="85">
        <f>T43*J43/$J$173</f>
        <v>1.0536723155826995</v>
      </c>
      <c r="Z43" s="86">
        <v>11338</v>
      </c>
      <c r="AA43" s="77">
        <f t="shared" si="9"/>
        <v>0</v>
      </c>
      <c r="AB43" s="77">
        <f t="shared" si="6"/>
        <v>0</v>
      </c>
      <c r="AC43" s="162">
        <f t="shared" si="7"/>
        <v>0</v>
      </c>
      <c r="AD43" s="162">
        <f t="shared" si="10"/>
        <v>0</v>
      </c>
      <c r="AE43" s="162">
        <f t="shared" si="11"/>
        <v>0</v>
      </c>
      <c r="AF43" s="240">
        <f t="shared" si="8"/>
        <v>4.8675140904472829E-2</v>
      </c>
      <c r="AG43" s="240">
        <f t="shared" si="8"/>
        <v>0.10797319529624104</v>
      </c>
      <c r="AH43" s="240">
        <f t="shared" si="8"/>
        <v>0.36847240215633503</v>
      </c>
    </row>
    <row r="44" spans="1:34" s="8" customFormat="1" x14ac:dyDescent="1.25">
      <c r="A44" s="234">
        <v>196</v>
      </c>
      <c r="B44" s="68">
        <v>11343</v>
      </c>
      <c r="C44" s="234">
        <v>196</v>
      </c>
      <c r="D44" s="19">
        <v>40</v>
      </c>
      <c r="E44" s="69" t="s">
        <v>457</v>
      </c>
      <c r="F44" s="20" t="s">
        <v>190</v>
      </c>
      <c r="G44" s="20" t="s">
        <v>276</v>
      </c>
      <c r="H44" s="21">
        <v>17</v>
      </c>
      <c r="I44" s="18">
        <v>23810396.394228</v>
      </c>
      <c r="J44" s="18">
        <v>26926366.000727002</v>
      </c>
      <c r="K44" s="18" t="s">
        <v>192</v>
      </c>
      <c r="L44" s="190">
        <v>56.3</v>
      </c>
      <c r="M44" s="56">
        <v>26439431</v>
      </c>
      <c r="N44" s="55">
        <v>50000000</v>
      </c>
      <c r="O44" s="56">
        <v>1018417</v>
      </c>
      <c r="P44" s="235">
        <v>1.92</v>
      </c>
      <c r="Q44" s="235">
        <v>6.45</v>
      </c>
      <c r="R44" s="235">
        <v>22.12</v>
      </c>
      <c r="S44" s="236">
        <v>46409</v>
      </c>
      <c r="T44" s="236">
        <v>90</v>
      </c>
      <c r="U44" s="236">
        <v>58</v>
      </c>
      <c r="V44" s="236">
        <v>10</v>
      </c>
      <c r="W44" s="18">
        <f t="shared" si="4"/>
        <v>46467</v>
      </c>
      <c r="X44" s="84">
        <f t="shared" si="5"/>
        <v>1.3727559769913091</v>
      </c>
      <c r="Y44" s="85">
        <f>T44*J44/$J$173</f>
        <v>1.3032628954023724</v>
      </c>
      <c r="Z44" s="86">
        <v>11343</v>
      </c>
      <c r="AA44" s="77">
        <f t="shared" si="9"/>
        <v>0</v>
      </c>
      <c r="AB44" s="77">
        <f t="shared" si="6"/>
        <v>0</v>
      </c>
      <c r="AC44" s="162">
        <f t="shared" si="7"/>
        <v>0</v>
      </c>
      <c r="AD44" s="162">
        <f t="shared" si="10"/>
        <v>0</v>
      </c>
      <c r="AE44" s="162">
        <f t="shared" si="11"/>
        <v>0</v>
      </c>
      <c r="AF44" s="240">
        <f t="shared" si="8"/>
        <v>2.9285460842481261E-2</v>
      </c>
      <c r="AG44" s="240">
        <f t="shared" si="8"/>
        <v>9.8380845017710494E-2</v>
      </c>
      <c r="AH44" s="240">
        <f t="shared" si="8"/>
        <v>0.33739291345608619</v>
      </c>
    </row>
    <row r="45" spans="1:34" s="5" customFormat="1" x14ac:dyDescent="1.25">
      <c r="A45" s="83">
        <v>197</v>
      </c>
      <c r="B45" s="68">
        <v>11323</v>
      </c>
      <c r="C45" s="83">
        <v>197</v>
      </c>
      <c r="D45" s="16">
        <v>41</v>
      </c>
      <c r="E45" s="68" t="s">
        <v>458</v>
      </c>
      <c r="F45" s="10" t="s">
        <v>203</v>
      </c>
      <c r="G45" s="10" t="s">
        <v>278</v>
      </c>
      <c r="H45" s="11" t="s">
        <v>24</v>
      </c>
      <c r="I45" s="12">
        <v>64839.701908000003</v>
      </c>
      <c r="J45" s="12">
        <v>400388.52472799999</v>
      </c>
      <c r="K45" s="12" t="s">
        <v>198</v>
      </c>
      <c r="L45" s="189">
        <v>55.966666666666669</v>
      </c>
      <c r="M45" s="54">
        <v>39576663</v>
      </c>
      <c r="N45" s="54">
        <v>50000000</v>
      </c>
      <c r="O45" s="54">
        <v>10117</v>
      </c>
      <c r="P45" s="224">
        <v>2.1</v>
      </c>
      <c r="Q45" s="224">
        <v>9.19</v>
      </c>
      <c r="R45" s="224">
        <v>29.42</v>
      </c>
      <c r="S45" s="53">
        <v>265</v>
      </c>
      <c r="T45" s="53">
        <v>0</v>
      </c>
      <c r="U45" s="53">
        <v>0</v>
      </c>
      <c r="V45" s="53">
        <v>0</v>
      </c>
      <c r="W45" s="12">
        <f t="shared" si="4"/>
        <v>265</v>
      </c>
      <c r="X45" s="84">
        <f t="shared" si="5"/>
        <v>0</v>
      </c>
      <c r="Y45" s="85">
        <f>T45*J45/$J$173</f>
        <v>0</v>
      </c>
      <c r="Z45" s="86">
        <v>11323</v>
      </c>
      <c r="AA45" s="77">
        <f t="shared" si="9"/>
        <v>0</v>
      </c>
      <c r="AB45" s="77">
        <f t="shared" si="6"/>
        <v>0</v>
      </c>
      <c r="AC45" s="162">
        <f t="shared" si="7"/>
        <v>1</v>
      </c>
      <c r="AD45" s="162">
        <f t="shared" si="10"/>
        <v>0</v>
      </c>
      <c r="AE45" s="162">
        <f t="shared" si="11"/>
        <v>0</v>
      </c>
      <c r="AF45" s="240">
        <f t="shared" si="8"/>
        <v>4.7629278838565175E-4</v>
      </c>
      <c r="AG45" s="240">
        <f t="shared" si="8"/>
        <v>2.084347964411495E-3</v>
      </c>
      <c r="AH45" s="240">
        <f t="shared" si="8"/>
        <v>6.6726351591932737E-3</v>
      </c>
    </row>
    <row r="46" spans="1:34" s="8" customFormat="1" x14ac:dyDescent="1.25">
      <c r="A46" s="234">
        <v>201</v>
      </c>
      <c r="B46" s="68">
        <v>11340</v>
      </c>
      <c r="C46" s="234">
        <v>201</v>
      </c>
      <c r="D46" s="19">
        <v>42</v>
      </c>
      <c r="E46" s="69" t="s">
        <v>459</v>
      </c>
      <c r="F46" s="20" t="s">
        <v>348</v>
      </c>
      <c r="G46" s="20" t="s">
        <v>278</v>
      </c>
      <c r="H46" s="21" t="s">
        <v>24</v>
      </c>
      <c r="I46" s="18">
        <v>498035.323301</v>
      </c>
      <c r="J46" s="18">
        <v>645957.73123699997</v>
      </c>
      <c r="K46" s="18" t="s">
        <v>204</v>
      </c>
      <c r="L46" s="190">
        <v>54.666666666666671</v>
      </c>
      <c r="M46" s="56">
        <v>60100000</v>
      </c>
      <c r="N46" s="55">
        <v>100000000</v>
      </c>
      <c r="O46" s="56">
        <v>10749</v>
      </c>
      <c r="P46" s="235">
        <v>2.4300000000000002</v>
      </c>
      <c r="Q46" s="235">
        <v>7.04</v>
      </c>
      <c r="R46" s="235">
        <v>29.55</v>
      </c>
      <c r="S46" s="236">
        <v>126</v>
      </c>
      <c r="T46" s="236">
        <v>0</v>
      </c>
      <c r="U46" s="236">
        <v>0</v>
      </c>
      <c r="V46" s="236">
        <v>0</v>
      </c>
      <c r="W46" s="18">
        <f t="shared" si="4"/>
        <v>126</v>
      </c>
      <c r="X46" s="84">
        <f t="shared" si="5"/>
        <v>0</v>
      </c>
      <c r="Y46" s="85">
        <f>T46*J46/$J$173</f>
        <v>0</v>
      </c>
      <c r="Z46" s="86">
        <v>11340</v>
      </c>
      <c r="AA46" s="77">
        <f t="shared" si="9"/>
        <v>0</v>
      </c>
      <c r="AB46" s="77">
        <f t="shared" si="6"/>
        <v>0</v>
      </c>
      <c r="AC46" s="162">
        <f t="shared" si="7"/>
        <v>1</v>
      </c>
      <c r="AD46" s="162">
        <f t="shared" si="10"/>
        <v>0</v>
      </c>
      <c r="AE46" s="162">
        <f t="shared" si="11"/>
        <v>0</v>
      </c>
      <c r="AF46" s="240">
        <f t="shared" si="8"/>
        <v>8.8916726019454999E-4</v>
      </c>
      <c r="AG46" s="240">
        <f t="shared" si="8"/>
        <v>2.5760236673949099E-3</v>
      </c>
      <c r="AH46" s="240">
        <f t="shared" si="8"/>
        <v>1.0812712978909034E-2</v>
      </c>
    </row>
    <row r="47" spans="1:34" s="5" customFormat="1" x14ac:dyDescent="1.25">
      <c r="A47" s="83">
        <v>207</v>
      </c>
      <c r="B47" s="68">
        <v>11367</v>
      </c>
      <c r="C47" s="83">
        <v>207</v>
      </c>
      <c r="D47" s="16">
        <v>43</v>
      </c>
      <c r="E47" s="68" t="s">
        <v>460</v>
      </c>
      <c r="F47" s="10" t="s">
        <v>310</v>
      </c>
      <c r="G47" s="10" t="s">
        <v>278</v>
      </c>
      <c r="H47" s="11" t="s">
        <v>24</v>
      </c>
      <c r="I47" s="12">
        <v>1010318.4</v>
      </c>
      <c r="J47" s="12">
        <v>5052000</v>
      </c>
      <c r="K47" s="12" t="s">
        <v>212</v>
      </c>
      <c r="L47" s="189">
        <v>53.233333333333334</v>
      </c>
      <c r="M47" s="54">
        <v>500000000</v>
      </c>
      <c r="N47" s="54">
        <v>500000000</v>
      </c>
      <c r="O47" s="54">
        <v>10104</v>
      </c>
      <c r="P47" s="224">
        <v>1.57</v>
      </c>
      <c r="Q47" s="224">
        <v>5.44</v>
      </c>
      <c r="R47" s="224">
        <v>22.56</v>
      </c>
      <c r="S47" s="53">
        <v>325</v>
      </c>
      <c r="T47" s="53">
        <v>0</v>
      </c>
      <c r="U47" s="53">
        <v>0</v>
      </c>
      <c r="V47" s="53">
        <v>0</v>
      </c>
      <c r="W47" s="12">
        <f t="shared" si="4"/>
        <v>325</v>
      </c>
      <c r="X47" s="84">
        <f t="shared" si="5"/>
        <v>0</v>
      </c>
      <c r="Y47" s="85">
        <f>T47*J47/$J$173</f>
        <v>0</v>
      </c>
      <c r="Z47" s="86">
        <v>11367</v>
      </c>
      <c r="AA47" s="77">
        <f t="shared" si="9"/>
        <v>0</v>
      </c>
      <c r="AB47" s="77">
        <f t="shared" si="6"/>
        <v>0</v>
      </c>
      <c r="AC47" s="162">
        <f t="shared" si="7"/>
        <v>1</v>
      </c>
      <c r="AD47" s="162">
        <f t="shared" si="10"/>
        <v>0</v>
      </c>
      <c r="AE47" s="162">
        <f t="shared" si="11"/>
        <v>0</v>
      </c>
      <c r="AF47" s="240">
        <f t="shared" si="8"/>
        <v>4.4929965327785539E-3</v>
      </c>
      <c r="AG47" s="240">
        <f t="shared" si="8"/>
        <v>1.5568089897016135E-2</v>
      </c>
      <c r="AH47" s="240">
        <f t="shared" si="8"/>
        <v>6.4561784572919848E-2</v>
      </c>
    </row>
    <row r="48" spans="1:34" s="8" customFormat="1" x14ac:dyDescent="1.25">
      <c r="A48" s="234">
        <v>208</v>
      </c>
      <c r="B48" s="68">
        <v>11379</v>
      </c>
      <c r="C48" s="234">
        <v>208</v>
      </c>
      <c r="D48" s="19">
        <v>44</v>
      </c>
      <c r="E48" s="69" t="s">
        <v>461</v>
      </c>
      <c r="F48" s="20" t="s">
        <v>235</v>
      </c>
      <c r="G48" s="20" t="s">
        <v>276</v>
      </c>
      <c r="H48" s="21">
        <v>16</v>
      </c>
      <c r="I48" s="18">
        <v>58180439.300504997</v>
      </c>
      <c r="J48" s="18">
        <v>38227954</v>
      </c>
      <c r="K48" s="18" t="s">
        <v>214</v>
      </c>
      <c r="L48" s="190">
        <v>52.3</v>
      </c>
      <c r="M48" s="56">
        <v>38227954</v>
      </c>
      <c r="N48" s="55">
        <v>100000000</v>
      </c>
      <c r="O48" s="56">
        <v>1000000</v>
      </c>
      <c r="P48" s="235">
        <v>1.32</v>
      </c>
      <c r="Q48" s="235">
        <v>4.47</v>
      </c>
      <c r="R48" s="235">
        <v>20.399999999999999</v>
      </c>
      <c r="S48" s="236">
        <v>96196</v>
      </c>
      <c r="T48" s="236">
        <v>99</v>
      </c>
      <c r="U48" s="236">
        <v>28</v>
      </c>
      <c r="V48" s="236">
        <v>1</v>
      </c>
      <c r="W48" s="18">
        <f t="shared" si="4"/>
        <v>96224</v>
      </c>
      <c r="X48" s="84">
        <f t="shared" si="5"/>
        <v>2.1438250365554397</v>
      </c>
      <c r="Y48" s="85">
        <f>T48*J48/$J$173</f>
        <v>2.0352980946409147</v>
      </c>
      <c r="Z48" s="86">
        <v>11379</v>
      </c>
      <c r="AA48" s="77">
        <f t="shared" si="9"/>
        <v>0</v>
      </c>
      <c r="AB48" s="77">
        <f t="shared" si="6"/>
        <v>0</v>
      </c>
      <c r="AC48" s="162">
        <f t="shared" si="7"/>
        <v>0</v>
      </c>
      <c r="AD48" s="162">
        <f t="shared" si="10"/>
        <v>0</v>
      </c>
      <c r="AE48" s="162">
        <f t="shared" si="11"/>
        <v>0</v>
      </c>
      <c r="AF48" s="240">
        <f t="shared" si="8"/>
        <v>2.8584333820739195E-2</v>
      </c>
      <c r="AG48" s="240">
        <f t="shared" si="8"/>
        <v>9.6796948620230444E-2</v>
      </c>
      <c r="AH48" s="240">
        <f t="shared" si="8"/>
        <v>0.44175788632051477</v>
      </c>
    </row>
    <row r="49" spans="1:34" s="5" customFormat="1" x14ac:dyDescent="1.25">
      <c r="A49" s="83">
        <v>210</v>
      </c>
      <c r="B49" s="68">
        <v>11385</v>
      </c>
      <c r="C49" s="83">
        <v>210</v>
      </c>
      <c r="D49" s="16">
        <v>45</v>
      </c>
      <c r="E49" s="68" t="s">
        <v>462</v>
      </c>
      <c r="F49" s="10" t="s">
        <v>215</v>
      </c>
      <c r="G49" s="10" t="s">
        <v>276</v>
      </c>
      <c r="H49" s="11">
        <v>15</v>
      </c>
      <c r="I49" s="12">
        <v>34019723.715787001</v>
      </c>
      <c r="J49" s="12">
        <v>43222502.730998002</v>
      </c>
      <c r="K49" s="12" t="s">
        <v>216</v>
      </c>
      <c r="L49" s="189">
        <v>51.4</v>
      </c>
      <c r="M49" s="54">
        <v>42315358</v>
      </c>
      <c r="N49" s="54">
        <v>50000000</v>
      </c>
      <c r="O49" s="54">
        <v>1021437</v>
      </c>
      <c r="P49" s="224">
        <v>2.14</v>
      </c>
      <c r="Q49" s="224">
        <v>5.39</v>
      </c>
      <c r="R49" s="224">
        <v>19.59</v>
      </c>
      <c r="S49" s="53">
        <v>73075</v>
      </c>
      <c r="T49" s="53">
        <v>90</v>
      </c>
      <c r="U49" s="53">
        <v>511</v>
      </c>
      <c r="V49" s="53">
        <v>10</v>
      </c>
      <c r="W49" s="12">
        <f t="shared" si="4"/>
        <v>73586</v>
      </c>
      <c r="X49" s="84">
        <f t="shared" si="5"/>
        <v>2.203563190179421</v>
      </c>
      <c r="Y49" s="85">
        <f>T49*J49/$J$173</f>
        <v>2.0920121212872362</v>
      </c>
      <c r="Z49" s="86">
        <v>11385</v>
      </c>
      <c r="AA49" s="77">
        <f t="shared" si="9"/>
        <v>0</v>
      </c>
      <c r="AB49" s="77">
        <f t="shared" si="6"/>
        <v>0</v>
      </c>
      <c r="AC49" s="162">
        <f t="shared" si="7"/>
        <v>0</v>
      </c>
      <c r="AD49" s="162">
        <f t="shared" si="10"/>
        <v>0</v>
      </c>
      <c r="AE49" s="162">
        <f t="shared" si="11"/>
        <v>0</v>
      </c>
      <c r="AF49" s="240">
        <f t="shared" si="8"/>
        <v>5.239583585537734E-2</v>
      </c>
      <c r="AG49" s="240">
        <f t="shared" si="8"/>
        <v>0.13196895105630085</v>
      </c>
      <c r="AH49" s="240">
        <f t="shared" si="8"/>
        <v>0.47964225439572061</v>
      </c>
    </row>
    <row r="50" spans="1:34" s="8" customFormat="1" x14ac:dyDescent="1.25">
      <c r="A50" s="234">
        <v>214</v>
      </c>
      <c r="B50" s="68">
        <v>11383</v>
      </c>
      <c r="C50" s="234">
        <v>214</v>
      </c>
      <c r="D50" s="19">
        <v>46</v>
      </c>
      <c r="E50" s="69" t="s">
        <v>463</v>
      </c>
      <c r="F50" s="20" t="s">
        <v>292</v>
      </c>
      <c r="G50" s="20" t="s">
        <v>276</v>
      </c>
      <c r="H50" s="21">
        <v>16</v>
      </c>
      <c r="I50" s="18">
        <v>39400680.921823002</v>
      </c>
      <c r="J50" s="18">
        <v>39696026.915423997</v>
      </c>
      <c r="K50" s="18" t="s">
        <v>222</v>
      </c>
      <c r="L50" s="190">
        <v>50.833333333333336</v>
      </c>
      <c r="M50" s="56">
        <v>39470728</v>
      </c>
      <c r="N50" s="55">
        <v>40000000</v>
      </c>
      <c r="O50" s="56">
        <v>1005708</v>
      </c>
      <c r="P50" s="235">
        <v>1.37</v>
      </c>
      <c r="Q50" s="235">
        <v>4.17</v>
      </c>
      <c r="R50" s="235">
        <v>18.84</v>
      </c>
      <c r="S50" s="236">
        <v>33893</v>
      </c>
      <c r="T50" s="236">
        <v>93</v>
      </c>
      <c r="U50" s="236">
        <v>159</v>
      </c>
      <c r="V50" s="236">
        <v>7.0000000000000009</v>
      </c>
      <c r="W50" s="18">
        <f t="shared" si="4"/>
        <v>34052</v>
      </c>
      <c r="X50" s="84">
        <f t="shared" si="5"/>
        <v>2.0912361567766347</v>
      </c>
      <c r="Y50" s="85">
        <f>T50*J50/$J$173</f>
        <v>1.9853714238594797</v>
      </c>
      <c r="Z50" s="86">
        <v>11383</v>
      </c>
      <c r="AA50" s="77">
        <f t="shared" si="9"/>
        <v>0</v>
      </c>
      <c r="AB50" s="77">
        <f t="shared" si="6"/>
        <v>0</v>
      </c>
      <c r="AC50" s="162">
        <f t="shared" si="7"/>
        <v>0</v>
      </c>
      <c r="AD50" s="162">
        <f t="shared" si="10"/>
        <v>0</v>
      </c>
      <c r="AE50" s="162">
        <f t="shared" si="11"/>
        <v>0</v>
      </c>
      <c r="AF50" s="240">
        <f t="shared" si="8"/>
        <v>3.0806382094451502E-2</v>
      </c>
      <c r="AG50" s="240">
        <f t="shared" si="8"/>
        <v>9.3768330900629748E-2</v>
      </c>
      <c r="AH50" s="240">
        <f t="shared" si="8"/>
        <v>0.42364396982442792</v>
      </c>
    </row>
    <row r="51" spans="1:34" s="5" customFormat="1" x14ac:dyDescent="1.25">
      <c r="A51" s="83">
        <v>212</v>
      </c>
      <c r="B51" s="68">
        <v>11380</v>
      </c>
      <c r="C51" s="83">
        <v>212</v>
      </c>
      <c r="D51" s="16">
        <v>47</v>
      </c>
      <c r="E51" s="68" t="s">
        <v>464</v>
      </c>
      <c r="F51" s="10" t="s">
        <v>326</v>
      </c>
      <c r="G51" s="10" t="s">
        <v>276</v>
      </c>
      <c r="H51" s="11">
        <v>17</v>
      </c>
      <c r="I51" s="12">
        <v>240533.64407800001</v>
      </c>
      <c r="J51" s="12">
        <v>290897.60886600002</v>
      </c>
      <c r="K51" s="12" t="s">
        <v>223</v>
      </c>
      <c r="L51" s="189">
        <v>50.666666666666664</v>
      </c>
      <c r="M51" s="54">
        <v>243115</v>
      </c>
      <c r="N51" s="54">
        <v>500000</v>
      </c>
      <c r="O51" s="54">
        <v>1196543</v>
      </c>
      <c r="P51" s="224">
        <v>4.3499999999999996</v>
      </c>
      <c r="Q51" s="224">
        <v>10.44</v>
      </c>
      <c r="R51" s="224">
        <v>23.95</v>
      </c>
      <c r="S51" s="53">
        <v>21</v>
      </c>
      <c r="T51" s="53">
        <v>1</v>
      </c>
      <c r="U51" s="53">
        <v>18</v>
      </c>
      <c r="V51" s="53">
        <v>99</v>
      </c>
      <c r="W51" s="12">
        <f t="shared" si="4"/>
        <v>39</v>
      </c>
      <c r="X51" s="84">
        <f t="shared" si="5"/>
        <v>1.6478331694687478E-4</v>
      </c>
      <c r="Y51" s="85">
        <f>T51*J51/$J$173</f>
        <v>1.5644148439905169E-4</v>
      </c>
      <c r="Z51" s="86">
        <v>11380</v>
      </c>
      <c r="AA51" s="77">
        <f t="shared" si="9"/>
        <v>0</v>
      </c>
      <c r="AB51" s="77">
        <f t="shared" si="6"/>
        <v>0</v>
      </c>
      <c r="AC51" s="162">
        <f t="shared" si="7"/>
        <v>0</v>
      </c>
      <c r="AD51" s="162">
        <f t="shared" si="10"/>
        <v>0</v>
      </c>
      <c r="AE51" s="162">
        <f t="shared" si="11"/>
        <v>0</v>
      </c>
      <c r="AF51" s="240">
        <f t="shared" si="8"/>
        <v>7.1680742871890518E-4</v>
      </c>
      <c r="AG51" s="240">
        <f t="shared" si="8"/>
        <v>1.7203378289253725E-3</v>
      </c>
      <c r="AH51" s="240">
        <f t="shared" si="8"/>
        <v>3.9465604408776504E-3</v>
      </c>
    </row>
    <row r="52" spans="1:34" s="8" customFormat="1" x14ac:dyDescent="1.25">
      <c r="A52" s="234">
        <v>215</v>
      </c>
      <c r="B52" s="68">
        <v>11391</v>
      </c>
      <c r="C52" s="234">
        <v>215</v>
      </c>
      <c r="D52" s="19">
        <v>48</v>
      </c>
      <c r="E52" s="69" t="s">
        <v>465</v>
      </c>
      <c r="F52" s="20" t="s">
        <v>219</v>
      </c>
      <c r="G52" s="20" t="s">
        <v>276</v>
      </c>
      <c r="H52" s="21" t="s">
        <v>24</v>
      </c>
      <c r="I52" s="18">
        <v>120122.239976</v>
      </c>
      <c r="J52" s="18">
        <v>233769.475382</v>
      </c>
      <c r="K52" s="18" t="s">
        <v>220</v>
      </c>
      <c r="L52" s="190">
        <v>50.333333333333336</v>
      </c>
      <c r="M52" s="56">
        <v>146786</v>
      </c>
      <c r="N52" s="55">
        <v>200000</v>
      </c>
      <c r="O52" s="56">
        <v>1592587</v>
      </c>
      <c r="P52" s="235">
        <v>2.68</v>
      </c>
      <c r="Q52" s="235">
        <v>7.6</v>
      </c>
      <c r="R52" s="235">
        <v>29.76</v>
      </c>
      <c r="S52" s="236">
        <v>114</v>
      </c>
      <c r="T52" s="236">
        <v>71</v>
      </c>
      <c r="U52" s="236">
        <v>6</v>
      </c>
      <c r="V52" s="236">
        <v>28.999999999999996</v>
      </c>
      <c r="W52" s="18">
        <f t="shared" si="4"/>
        <v>120</v>
      </c>
      <c r="X52" s="84">
        <f t="shared" si="5"/>
        <v>9.4019782047112463E-3</v>
      </c>
      <c r="Y52" s="85">
        <f>T52*J52/$J$173</f>
        <v>8.9260214801159463E-3</v>
      </c>
      <c r="Z52" s="86">
        <v>11391</v>
      </c>
      <c r="AA52" s="77">
        <f t="shared" si="9"/>
        <v>0</v>
      </c>
      <c r="AB52" s="77">
        <f t="shared" si="6"/>
        <v>0</v>
      </c>
      <c r="AC52" s="162">
        <f t="shared" si="7"/>
        <v>0</v>
      </c>
      <c r="AD52" s="162">
        <f t="shared" si="10"/>
        <v>0</v>
      </c>
      <c r="AE52" s="162">
        <f t="shared" si="11"/>
        <v>0</v>
      </c>
      <c r="AF52" s="240">
        <f t="shared" si="8"/>
        <v>3.548915716707907E-4</v>
      </c>
      <c r="AG52" s="240">
        <f t="shared" si="8"/>
        <v>1.0064089345888094E-3</v>
      </c>
      <c r="AH52" s="240">
        <f t="shared" si="8"/>
        <v>3.9408855122846018E-3</v>
      </c>
    </row>
    <row r="53" spans="1:34" s="5" customFormat="1" x14ac:dyDescent="1.25">
      <c r="A53" s="83">
        <v>217</v>
      </c>
      <c r="B53" s="68">
        <v>11394</v>
      </c>
      <c r="C53" s="83">
        <v>217</v>
      </c>
      <c r="D53" s="16">
        <v>49</v>
      </c>
      <c r="E53" s="68" t="s">
        <v>466</v>
      </c>
      <c r="F53" s="10" t="s">
        <v>225</v>
      </c>
      <c r="G53" s="10" t="s">
        <v>276</v>
      </c>
      <c r="H53" s="11">
        <v>18</v>
      </c>
      <c r="I53" s="12">
        <v>4189002.2987119998</v>
      </c>
      <c r="J53" s="12">
        <v>4211957.3293399997</v>
      </c>
      <c r="K53" s="12" t="s">
        <v>226</v>
      </c>
      <c r="L53" s="189">
        <v>50.066666666666663</v>
      </c>
      <c r="M53" s="54">
        <v>4211957</v>
      </c>
      <c r="N53" s="54">
        <v>4600000</v>
      </c>
      <c r="O53" s="54">
        <v>1000000</v>
      </c>
      <c r="P53" s="224">
        <v>2.36</v>
      </c>
      <c r="Q53" s="224">
        <v>6.16</v>
      </c>
      <c r="R53" s="224">
        <v>19.760000000000002</v>
      </c>
      <c r="S53" s="53">
        <v>5754</v>
      </c>
      <c r="T53" s="53">
        <v>82</v>
      </c>
      <c r="U53" s="53">
        <v>9</v>
      </c>
      <c r="V53" s="53">
        <v>18</v>
      </c>
      <c r="W53" s="12">
        <f t="shared" si="4"/>
        <v>5763</v>
      </c>
      <c r="X53" s="84">
        <f t="shared" si="5"/>
        <v>0.195645968993643</v>
      </c>
      <c r="Y53" s="85">
        <f>T53*J53/$J$173</f>
        <v>0.18574177515751747</v>
      </c>
      <c r="Z53" s="86">
        <v>11394</v>
      </c>
      <c r="AA53" s="77">
        <f t="shared" si="9"/>
        <v>0</v>
      </c>
      <c r="AB53" s="77">
        <f t="shared" si="6"/>
        <v>0</v>
      </c>
      <c r="AC53" s="162">
        <f t="shared" si="7"/>
        <v>0</v>
      </c>
      <c r="AD53" s="162">
        <f t="shared" si="10"/>
        <v>0</v>
      </c>
      <c r="AE53" s="162">
        <f t="shared" si="11"/>
        <v>0</v>
      </c>
      <c r="AF53" s="240">
        <f t="shared" si="8"/>
        <v>5.6307864246950903E-3</v>
      </c>
      <c r="AG53" s="240">
        <f t="shared" si="8"/>
        <v>1.4697306939034644E-2</v>
      </c>
      <c r="AH53" s="240">
        <f t="shared" si="8"/>
        <v>4.7145906674565675E-2</v>
      </c>
    </row>
    <row r="54" spans="1:34" s="8" customFormat="1" x14ac:dyDescent="1.25">
      <c r="A54" s="234">
        <v>218</v>
      </c>
      <c r="B54" s="68">
        <v>11405</v>
      </c>
      <c r="C54" s="234">
        <v>218</v>
      </c>
      <c r="D54" s="19">
        <v>50</v>
      </c>
      <c r="E54" s="69" t="s">
        <v>417</v>
      </c>
      <c r="F54" s="20" t="s">
        <v>310</v>
      </c>
      <c r="G54" s="20" t="s">
        <v>276</v>
      </c>
      <c r="H54" s="21">
        <v>15</v>
      </c>
      <c r="I54" s="18">
        <v>14418944.118593</v>
      </c>
      <c r="J54" s="18">
        <v>19369468.844857998</v>
      </c>
      <c r="K54" s="18" t="s">
        <v>230</v>
      </c>
      <c r="L54" s="190">
        <v>48.233333333333334</v>
      </c>
      <c r="M54" s="56">
        <v>19217033</v>
      </c>
      <c r="N54" s="55">
        <v>20000000</v>
      </c>
      <c r="O54" s="56">
        <v>1007932</v>
      </c>
      <c r="P54" s="235">
        <v>1.64</v>
      </c>
      <c r="Q54" s="235">
        <v>5.19</v>
      </c>
      <c r="R54" s="235">
        <v>21.2</v>
      </c>
      <c r="S54" s="236">
        <v>19757</v>
      </c>
      <c r="T54" s="236">
        <v>76</v>
      </c>
      <c r="U54" s="236">
        <v>45</v>
      </c>
      <c r="V54" s="236">
        <v>24</v>
      </c>
      <c r="W54" s="18">
        <f t="shared" si="4"/>
        <v>19802</v>
      </c>
      <c r="X54" s="84">
        <f t="shared" si="5"/>
        <v>0.83388160374019737</v>
      </c>
      <c r="Y54" s="85">
        <f>T54*J54/$J$173</f>
        <v>0.79166798143913941</v>
      </c>
      <c r="Z54" s="86">
        <v>11405</v>
      </c>
      <c r="AA54" s="77">
        <f t="shared" si="9"/>
        <v>0</v>
      </c>
      <c r="AB54" s="77">
        <f t="shared" si="6"/>
        <v>0</v>
      </c>
      <c r="AC54" s="162">
        <f t="shared" si="7"/>
        <v>0</v>
      </c>
      <c r="AD54" s="162">
        <f t="shared" si="10"/>
        <v>0</v>
      </c>
      <c r="AE54" s="162">
        <f t="shared" si="11"/>
        <v>0</v>
      </c>
      <c r="AF54" s="240">
        <f t="shared" si="8"/>
        <v>1.7994287238604259E-2</v>
      </c>
      <c r="AG54" s="240">
        <f t="shared" si="8"/>
        <v>5.6945335834363488E-2</v>
      </c>
      <c r="AH54" s="240">
        <f t="shared" si="8"/>
        <v>0.23260907893805507</v>
      </c>
    </row>
    <row r="55" spans="1:34" s="5" customFormat="1" x14ac:dyDescent="1.25">
      <c r="A55" s="83">
        <v>220</v>
      </c>
      <c r="B55" s="68">
        <v>11411</v>
      </c>
      <c r="C55" s="83">
        <v>220</v>
      </c>
      <c r="D55" s="16">
        <v>51</v>
      </c>
      <c r="E55" s="68" t="s">
        <v>467</v>
      </c>
      <c r="F55" s="10" t="s">
        <v>232</v>
      </c>
      <c r="G55" s="10" t="s">
        <v>279</v>
      </c>
      <c r="H55" s="11" t="s">
        <v>24</v>
      </c>
      <c r="I55" s="12">
        <v>538988</v>
      </c>
      <c r="J55" s="12">
        <v>986064</v>
      </c>
      <c r="K55" s="12" t="s">
        <v>233</v>
      </c>
      <c r="L55" s="189">
        <v>47.566666666666663</v>
      </c>
      <c r="M55" s="54">
        <v>986064</v>
      </c>
      <c r="N55" s="54">
        <v>1000000</v>
      </c>
      <c r="O55" s="54">
        <v>1000000</v>
      </c>
      <c r="P55" s="224">
        <v>4.53</v>
      </c>
      <c r="Q55" s="224">
        <v>13.94</v>
      </c>
      <c r="R55" s="224">
        <v>31.86</v>
      </c>
      <c r="S55" s="53">
        <v>390</v>
      </c>
      <c r="T55" s="53">
        <v>67</v>
      </c>
      <c r="U55" s="53">
        <v>10</v>
      </c>
      <c r="V55" s="53">
        <v>33</v>
      </c>
      <c r="W55" s="12">
        <f t="shared" si="4"/>
        <v>400</v>
      </c>
      <c r="X55" s="84">
        <f t="shared" si="5"/>
        <v>3.7424240499764151E-2</v>
      </c>
      <c r="Y55" s="85">
        <f>T55*J55/$J$173</f>
        <v>3.5529711652653138E-2</v>
      </c>
      <c r="Z55" s="86">
        <v>11411</v>
      </c>
      <c r="AA55" s="77">
        <f t="shared" si="9"/>
        <v>0</v>
      </c>
      <c r="AB55" s="77">
        <f t="shared" si="6"/>
        <v>0</v>
      </c>
      <c r="AC55" s="162">
        <f t="shared" si="7"/>
        <v>0</v>
      </c>
      <c r="AD55" s="162">
        <f t="shared" si="10"/>
        <v>0</v>
      </c>
      <c r="AE55" s="162">
        <f t="shared" si="11"/>
        <v>0</v>
      </c>
      <c r="AF55" s="240">
        <f t="shared" si="8"/>
        <v>2.5303255143870394E-3</v>
      </c>
      <c r="AG55" s="240">
        <f t="shared" si="8"/>
        <v>7.7864763069658552E-3</v>
      </c>
      <c r="AH55" s="240">
        <f t="shared" si="8"/>
        <v>1.7796064213768448E-2</v>
      </c>
    </row>
    <row r="56" spans="1:34" s="8" customFormat="1" x14ac:dyDescent="1.25">
      <c r="A56" s="234">
        <v>219</v>
      </c>
      <c r="B56" s="68">
        <v>11409</v>
      </c>
      <c r="C56" s="234">
        <v>219</v>
      </c>
      <c r="D56" s="19">
        <v>52</v>
      </c>
      <c r="E56" s="69" t="s">
        <v>468</v>
      </c>
      <c r="F56" s="20" t="s">
        <v>40</v>
      </c>
      <c r="G56" s="20" t="s">
        <v>294</v>
      </c>
      <c r="H56" s="21" t="s">
        <v>24</v>
      </c>
      <c r="I56" s="18">
        <v>1080930.1141570001</v>
      </c>
      <c r="J56" s="18">
        <v>6099412.1672360003</v>
      </c>
      <c r="K56" s="18" t="s">
        <v>233</v>
      </c>
      <c r="L56" s="190">
        <v>47.566666666666663</v>
      </c>
      <c r="M56" s="56">
        <v>270984042</v>
      </c>
      <c r="N56" s="55">
        <v>500000000</v>
      </c>
      <c r="O56" s="56">
        <v>22509</v>
      </c>
      <c r="P56" s="235">
        <v>2.23</v>
      </c>
      <c r="Q56" s="235">
        <v>5.72</v>
      </c>
      <c r="R56" s="235">
        <v>23.3</v>
      </c>
      <c r="S56" s="236">
        <v>2291</v>
      </c>
      <c r="T56" s="236">
        <v>0</v>
      </c>
      <c r="U56" s="236">
        <v>0</v>
      </c>
      <c r="V56" s="236">
        <v>0</v>
      </c>
      <c r="W56" s="18">
        <f t="shared" si="4"/>
        <v>2291</v>
      </c>
      <c r="X56" s="84">
        <f t="shared" si="5"/>
        <v>0</v>
      </c>
      <c r="Y56" s="85">
        <f>T56*J56/$J$173</f>
        <v>0</v>
      </c>
      <c r="Z56" s="86">
        <v>11409</v>
      </c>
      <c r="AA56" s="77">
        <f t="shared" si="9"/>
        <v>0</v>
      </c>
      <c r="AB56" s="77">
        <f t="shared" si="6"/>
        <v>0</v>
      </c>
      <c r="AC56" s="162">
        <f t="shared" si="7"/>
        <v>1</v>
      </c>
      <c r="AD56" s="162">
        <f t="shared" si="10"/>
        <v>0</v>
      </c>
      <c r="AE56" s="162">
        <f t="shared" si="11"/>
        <v>0</v>
      </c>
      <c r="AF56" s="240">
        <f t="shared" si="8"/>
        <v>7.7048809721841178E-3</v>
      </c>
      <c r="AG56" s="240">
        <f t="shared" si="8"/>
        <v>1.9763192448831009E-2</v>
      </c>
      <c r="AH56" s="240">
        <f t="shared" si="8"/>
        <v>8.0503913296811641E-2</v>
      </c>
    </row>
    <row r="57" spans="1:34" s="5" customFormat="1" x14ac:dyDescent="1.25">
      <c r="A57" s="83">
        <v>223</v>
      </c>
      <c r="B57" s="68">
        <v>11420</v>
      </c>
      <c r="C57" s="83">
        <v>223</v>
      </c>
      <c r="D57" s="16">
        <v>53</v>
      </c>
      <c r="E57" s="68" t="s">
        <v>469</v>
      </c>
      <c r="F57" s="10" t="s">
        <v>155</v>
      </c>
      <c r="G57" s="10" t="s">
        <v>279</v>
      </c>
      <c r="H57" s="11" t="s">
        <v>24</v>
      </c>
      <c r="I57" s="12">
        <v>126274.824718</v>
      </c>
      <c r="J57" s="12">
        <v>60616.869536999999</v>
      </c>
      <c r="K57" s="12" t="s">
        <v>237</v>
      </c>
      <c r="L57" s="189">
        <v>46.633333333333333</v>
      </c>
      <c r="M57" s="54">
        <v>22429</v>
      </c>
      <c r="N57" s="54">
        <v>500000</v>
      </c>
      <c r="O57" s="54">
        <v>2702611</v>
      </c>
      <c r="P57" s="224">
        <v>3.43</v>
      </c>
      <c r="Q57" s="224">
        <v>12.19</v>
      </c>
      <c r="R57" s="224">
        <v>35.770000000000003</v>
      </c>
      <c r="S57" s="53">
        <v>106</v>
      </c>
      <c r="T57" s="53">
        <v>49</v>
      </c>
      <c r="U57" s="53">
        <v>4</v>
      </c>
      <c r="V57" s="53">
        <v>51</v>
      </c>
      <c r="W57" s="12">
        <f t="shared" si="4"/>
        <v>110</v>
      </c>
      <c r="X57" s="84">
        <f t="shared" si="5"/>
        <v>1.6825294451366824E-3</v>
      </c>
      <c r="Y57" s="85">
        <f>T57*J57/$J$173</f>
        <v>1.5973546886858408E-3</v>
      </c>
      <c r="Z57" s="86">
        <v>11420</v>
      </c>
      <c r="AA57" s="77">
        <f t="shared" si="9"/>
        <v>0</v>
      </c>
      <c r="AB57" s="77">
        <f t="shared" si="6"/>
        <v>0</v>
      </c>
      <c r="AC57" s="162">
        <f t="shared" si="7"/>
        <v>0</v>
      </c>
      <c r="AD57" s="162">
        <f t="shared" si="10"/>
        <v>0</v>
      </c>
      <c r="AE57" s="162">
        <f t="shared" si="11"/>
        <v>0</v>
      </c>
      <c r="AF57" s="240">
        <f t="shared" si="8"/>
        <v>1.1777706115956776E-4</v>
      </c>
      <c r="AG57" s="240">
        <f t="shared" si="8"/>
        <v>4.1857212114726852E-4</v>
      </c>
      <c r="AH57" s="240">
        <f t="shared" si="8"/>
        <v>1.2282464949497781E-3</v>
      </c>
    </row>
    <row r="58" spans="1:34" s="8" customFormat="1" x14ac:dyDescent="1.25">
      <c r="A58" s="234">
        <v>224</v>
      </c>
      <c r="B58" s="68">
        <v>11419</v>
      </c>
      <c r="C58" s="234">
        <v>224</v>
      </c>
      <c r="D58" s="19">
        <v>54</v>
      </c>
      <c r="E58" s="69" t="s">
        <v>470</v>
      </c>
      <c r="F58" s="20" t="s">
        <v>236</v>
      </c>
      <c r="G58" s="20" t="s">
        <v>276</v>
      </c>
      <c r="H58" s="21">
        <v>15</v>
      </c>
      <c r="I58" s="18">
        <v>115074.20899299999</v>
      </c>
      <c r="J58" s="18">
        <v>0</v>
      </c>
      <c r="K58" s="18" t="s">
        <v>238</v>
      </c>
      <c r="L58" s="190">
        <v>46.4</v>
      </c>
      <c r="M58" s="56">
        <v>0</v>
      </c>
      <c r="N58" s="55">
        <v>20000000</v>
      </c>
      <c r="O58" s="56">
        <v>0</v>
      </c>
      <c r="P58" s="235">
        <v>0</v>
      </c>
      <c r="Q58" s="235">
        <v>0</v>
      </c>
      <c r="R58" s="235">
        <v>0</v>
      </c>
      <c r="S58" s="236">
        <v>0</v>
      </c>
      <c r="T58" s="236">
        <v>0</v>
      </c>
      <c r="U58" s="236">
        <v>0</v>
      </c>
      <c r="V58" s="236">
        <v>0</v>
      </c>
      <c r="W58" s="18">
        <f t="shared" si="4"/>
        <v>0</v>
      </c>
      <c r="X58" s="84">
        <f t="shared" si="5"/>
        <v>0</v>
      </c>
      <c r="Y58" s="85">
        <f>T58*J58/$J$173</f>
        <v>0</v>
      </c>
      <c r="Z58" s="86">
        <v>11419</v>
      </c>
      <c r="AA58" s="77">
        <f t="shared" si="9"/>
        <v>0</v>
      </c>
      <c r="AB58" s="77">
        <f t="shared" si="6"/>
        <v>1</v>
      </c>
      <c r="AC58" s="162">
        <f t="shared" si="7"/>
        <v>1</v>
      </c>
      <c r="AD58" s="162">
        <f t="shared" si="10"/>
        <v>1</v>
      </c>
      <c r="AE58" s="162">
        <f t="shared" si="11"/>
        <v>1</v>
      </c>
      <c r="AF58" s="240">
        <f t="shared" si="8"/>
        <v>0</v>
      </c>
      <c r="AG58" s="240">
        <f t="shared" si="8"/>
        <v>0</v>
      </c>
      <c r="AH58" s="240">
        <f t="shared" si="8"/>
        <v>0</v>
      </c>
    </row>
    <row r="59" spans="1:34" s="5" customFormat="1" x14ac:dyDescent="1.25">
      <c r="A59" s="83">
        <v>225</v>
      </c>
      <c r="B59" s="68">
        <v>11421</v>
      </c>
      <c r="C59" s="83">
        <v>225</v>
      </c>
      <c r="D59" s="16">
        <v>55</v>
      </c>
      <c r="E59" s="68" t="s">
        <v>471</v>
      </c>
      <c r="F59" s="10" t="s">
        <v>40</v>
      </c>
      <c r="G59" s="10" t="s">
        <v>303</v>
      </c>
      <c r="H59" s="11" t="s">
        <v>24</v>
      </c>
      <c r="I59" s="12">
        <v>495265.03337800002</v>
      </c>
      <c r="J59" s="12">
        <v>1904632.4966170001</v>
      </c>
      <c r="K59" s="12" t="s">
        <v>239</v>
      </c>
      <c r="L59" s="189">
        <v>46.233333333333334</v>
      </c>
      <c r="M59" s="54">
        <v>1899310</v>
      </c>
      <c r="N59" s="54">
        <v>2000000</v>
      </c>
      <c r="O59" s="54">
        <v>1002802</v>
      </c>
      <c r="P59" s="224">
        <v>2.4700000000000002</v>
      </c>
      <c r="Q59" s="224">
        <v>6.75</v>
      </c>
      <c r="R59" s="224">
        <v>27.2</v>
      </c>
      <c r="S59" s="53">
        <v>1658</v>
      </c>
      <c r="T59" s="53">
        <v>60</v>
      </c>
      <c r="U59" s="53">
        <v>20</v>
      </c>
      <c r="V59" s="53">
        <v>40</v>
      </c>
      <c r="W59" s="12">
        <f t="shared" si="4"/>
        <v>1678</v>
      </c>
      <c r="X59" s="84">
        <f t="shared" si="5"/>
        <v>6.4734459986970222E-2</v>
      </c>
      <c r="Y59" s="85">
        <f>T59*J59/$J$173</f>
        <v>6.1457404789330559E-2</v>
      </c>
      <c r="Z59" s="86">
        <v>11421</v>
      </c>
      <c r="AA59" s="77">
        <f t="shared" si="9"/>
        <v>0</v>
      </c>
      <c r="AB59" s="77">
        <f t="shared" si="6"/>
        <v>0</v>
      </c>
      <c r="AC59" s="162">
        <f t="shared" si="7"/>
        <v>0</v>
      </c>
      <c r="AD59" s="162">
        <f t="shared" si="10"/>
        <v>0</v>
      </c>
      <c r="AE59" s="162">
        <f t="shared" si="11"/>
        <v>0</v>
      </c>
      <c r="AF59" s="240">
        <f t="shared" si="8"/>
        <v>2.6649019361302743E-3</v>
      </c>
      <c r="AG59" s="240">
        <f t="shared" si="8"/>
        <v>7.28262674853415E-3</v>
      </c>
      <c r="AH59" s="240">
        <f t="shared" si="8"/>
        <v>2.93462885274265E-2</v>
      </c>
    </row>
    <row r="60" spans="1:34" s="8" customFormat="1" x14ac:dyDescent="1.25">
      <c r="A60" s="234">
        <v>227</v>
      </c>
      <c r="B60" s="68">
        <v>11427</v>
      </c>
      <c r="C60" s="234">
        <v>227</v>
      </c>
      <c r="D60" s="19">
        <v>56</v>
      </c>
      <c r="E60" s="69" t="s">
        <v>472</v>
      </c>
      <c r="F60" s="20" t="s">
        <v>41</v>
      </c>
      <c r="G60" s="20" t="s">
        <v>303</v>
      </c>
      <c r="H60" s="21">
        <v>18</v>
      </c>
      <c r="I60" s="18">
        <v>91485.737049000003</v>
      </c>
      <c r="J60" s="18">
        <v>94477.103554000001</v>
      </c>
      <c r="K60" s="18" t="s">
        <v>253</v>
      </c>
      <c r="L60" s="190">
        <v>45.2</v>
      </c>
      <c r="M60" s="56">
        <v>86344</v>
      </c>
      <c r="N60" s="55">
        <v>500000</v>
      </c>
      <c r="O60" s="56">
        <v>1094194</v>
      </c>
      <c r="P60" s="235">
        <v>2.97</v>
      </c>
      <c r="Q60" s="235">
        <v>8.3800000000000008</v>
      </c>
      <c r="R60" s="235">
        <v>20.100000000000001</v>
      </c>
      <c r="S60" s="236">
        <v>92</v>
      </c>
      <c r="T60" s="236">
        <v>0</v>
      </c>
      <c r="U60" s="236">
        <v>8</v>
      </c>
      <c r="V60" s="236">
        <v>100</v>
      </c>
      <c r="W60" s="18">
        <f t="shared" si="4"/>
        <v>100</v>
      </c>
      <c r="X60" s="84">
        <f t="shared" si="5"/>
        <v>0</v>
      </c>
      <c r="Y60" s="85">
        <f>T60*J60/$J$173</f>
        <v>0</v>
      </c>
      <c r="Z60" s="86">
        <v>11427</v>
      </c>
      <c r="AA60" s="77">
        <f t="shared" si="9"/>
        <v>0</v>
      </c>
      <c r="AB60" s="77">
        <f t="shared" si="6"/>
        <v>0</v>
      </c>
      <c r="AC60" s="162">
        <f t="shared" si="7"/>
        <v>0</v>
      </c>
      <c r="AD60" s="162">
        <f t="shared" si="10"/>
        <v>0</v>
      </c>
      <c r="AE60" s="162">
        <f t="shared" si="11"/>
        <v>0</v>
      </c>
      <c r="AF60" s="240">
        <f t="shared" si="8"/>
        <v>1.5894838105667865E-4</v>
      </c>
      <c r="AG60" s="240">
        <f t="shared" si="8"/>
        <v>4.4848061725756474E-4</v>
      </c>
      <c r="AH60" s="240">
        <f t="shared" si="8"/>
        <v>1.0757112657371183E-3</v>
      </c>
    </row>
    <row r="61" spans="1:34" s="5" customFormat="1" x14ac:dyDescent="1.25">
      <c r="A61" s="83">
        <v>230</v>
      </c>
      <c r="B61" s="68">
        <v>11442</v>
      </c>
      <c r="C61" s="83">
        <v>230</v>
      </c>
      <c r="D61" s="16">
        <v>57</v>
      </c>
      <c r="E61" s="68" t="s">
        <v>473</v>
      </c>
      <c r="F61" s="10" t="s">
        <v>262</v>
      </c>
      <c r="G61" s="10" t="s">
        <v>303</v>
      </c>
      <c r="H61" s="11" t="s">
        <v>24</v>
      </c>
      <c r="I61" s="12">
        <v>49812.114175000002</v>
      </c>
      <c r="J61" s="12">
        <v>1022376.643223</v>
      </c>
      <c r="K61" s="12" t="s">
        <v>261</v>
      </c>
      <c r="L61" s="189">
        <v>43</v>
      </c>
      <c r="M61" s="54">
        <v>985063</v>
      </c>
      <c r="N61" s="54">
        <v>2000000</v>
      </c>
      <c r="O61" s="54">
        <v>1000000</v>
      </c>
      <c r="P61" s="224">
        <v>3.79</v>
      </c>
      <c r="Q61" s="224">
        <v>10.79</v>
      </c>
      <c r="R61" s="224">
        <v>39.42</v>
      </c>
      <c r="S61" s="53">
        <v>1793</v>
      </c>
      <c r="T61" s="53">
        <v>100</v>
      </c>
      <c r="U61" s="53">
        <v>2</v>
      </c>
      <c r="V61" s="53">
        <v>0</v>
      </c>
      <c r="W61" s="12">
        <f t="shared" si="4"/>
        <v>1795</v>
      </c>
      <c r="X61" s="84">
        <f t="shared" si="5"/>
        <v>5.7914059553821347E-2</v>
      </c>
      <c r="Y61" s="85">
        <f>T61*J61/$J$173</f>
        <v>5.4982273764375297E-2</v>
      </c>
      <c r="Z61" s="86">
        <v>11442</v>
      </c>
      <c r="AA61" s="77">
        <f t="shared" si="9"/>
        <v>0</v>
      </c>
      <c r="AB61" s="77">
        <f t="shared" si="6"/>
        <v>0</v>
      </c>
      <c r="AC61" s="162">
        <f t="shared" si="7"/>
        <v>0</v>
      </c>
      <c r="AD61" s="162">
        <f t="shared" si="10"/>
        <v>0</v>
      </c>
      <c r="AE61" s="162">
        <f t="shared" si="11"/>
        <v>0</v>
      </c>
      <c r="AF61" s="240">
        <f t="shared" si="8"/>
        <v>2.1949428570898293E-3</v>
      </c>
      <c r="AG61" s="240">
        <f t="shared" si="8"/>
        <v>6.2489270258573228E-3</v>
      </c>
      <c r="AH61" s="240">
        <f t="shared" si="8"/>
        <v>2.2829722276116377E-2</v>
      </c>
    </row>
    <row r="62" spans="1:34" s="8" customFormat="1" x14ac:dyDescent="1.25">
      <c r="A62" s="234">
        <v>231</v>
      </c>
      <c r="B62" s="68">
        <v>11416</v>
      </c>
      <c r="C62" s="234">
        <v>231</v>
      </c>
      <c r="D62" s="19">
        <v>58</v>
      </c>
      <c r="E62" s="69" t="s">
        <v>474</v>
      </c>
      <c r="F62" s="20" t="s">
        <v>213</v>
      </c>
      <c r="G62" s="20" t="s">
        <v>294</v>
      </c>
      <c r="H62" s="21" t="s">
        <v>24</v>
      </c>
      <c r="I62" s="18">
        <v>5040486.9418850001</v>
      </c>
      <c r="J62" s="18">
        <v>30955384.593564</v>
      </c>
      <c r="K62" s="18" t="s">
        <v>263</v>
      </c>
      <c r="L62" s="190">
        <v>42.7</v>
      </c>
      <c r="M62" s="56">
        <v>3000000000</v>
      </c>
      <c r="N62" s="55">
        <v>3000000000</v>
      </c>
      <c r="O62" s="56">
        <v>10319</v>
      </c>
      <c r="P62" s="235">
        <v>2.74</v>
      </c>
      <c r="Q62" s="235">
        <v>7.63</v>
      </c>
      <c r="R62" s="235">
        <v>23.3</v>
      </c>
      <c r="S62" s="236">
        <v>1921</v>
      </c>
      <c r="T62" s="236">
        <v>0</v>
      </c>
      <c r="U62" s="236">
        <v>0</v>
      </c>
      <c r="V62" s="236">
        <v>0</v>
      </c>
      <c r="W62" s="18">
        <f t="shared" si="4"/>
        <v>1921</v>
      </c>
      <c r="X62" s="84">
        <f t="shared" si="5"/>
        <v>0</v>
      </c>
      <c r="Y62" s="85">
        <f>T62*J62/$J$173</f>
        <v>0</v>
      </c>
      <c r="Z62" s="86">
        <v>11416</v>
      </c>
      <c r="AA62" s="77">
        <f t="shared" si="9"/>
        <v>0</v>
      </c>
      <c r="AB62" s="77">
        <f t="shared" si="6"/>
        <v>0</v>
      </c>
      <c r="AC62" s="162">
        <f t="shared" si="7"/>
        <v>1</v>
      </c>
      <c r="AD62" s="162">
        <f t="shared" si="10"/>
        <v>0</v>
      </c>
      <c r="AE62" s="162">
        <f t="shared" si="11"/>
        <v>0</v>
      </c>
      <c r="AF62" s="240">
        <f t="shared" si="8"/>
        <v>4.8046289755990519E-2</v>
      </c>
      <c r="AG62" s="240">
        <f t="shared" si="8"/>
        <v>0.13379313534241155</v>
      </c>
      <c r="AH62" s="240">
        <f t="shared" si="8"/>
        <v>0.40856881434838649</v>
      </c>
    </row>
    <row r="63" spans="1:34" s="5" customFormat="1" x14ac:dyDescent="1.25">
      <c r="A63" s="83">
        <v>235</v>
      </c>
      <c r="B63" s="68">
        <v>11449</v>
      </c>
      <c r="C63" s="83">
        <v>235</v>
      </c>
      <c r="D63" s="16">
        <v>59</v>
      </c>
      <c r="E63" s="68" t="s">
        <v>475</v>
      </c>
      <c r="F63" s="10" t="s">
        <v>219</v>
      </c>
      <c r="G63" s="10" t="s">
        <v>276</v>
      </c>
      <c r="H63" s="11">
        <v>15</v>
      </c>
      <c r="I63" s="12">
        <v>1157369.8402470001</v>
      </c>
      <c r="J63" s="12">
        <v>1733410.3839390001</v>
      </c>
      <c r="K63" s="12" t="s">
        <v>269</v>
      </c>
      <c r="L63" s="189">
        <v>40.9</v>
      </c>
      <c r="M63" s="54">
        <v>1733409</v>
      </c>
      <c r="N63" s="54">
        <v>3500000</v>
      </c>
      <c r="O63" s="54">
        <v>1000000</v>
      </c>
      <c r="P63" s="224">
        <v>2.56</v>
      </c>
      <c r="Q63" s="224">
        <v>6.18</v>
      </c>
      <c r="R63" s="224">
        <v>23.11</v>
      </c>
      <c r="S63" s="53">
        <v>1764</v>
      </c>
      <c r="T63" s="53">
        <v>89</v>
      </c>
      <c r="U63" s="53">
        <v>8</v>
      </c>
      <c r="V63" s="53">
        <v>11</v>
      </c>
      <c r="W63" s="12">
        <f t="shared" si="4"/>
        <v>1772</v>
      </c>
      <c r="X63" s="84">
        <f t="shared" si="5"/>
        <v>8.7390553428786974E-2</v>
      </c>
      <c r="Y63" s="85">
        <f>T63*J63/$J$173</f>
        <v>8.2966577892479784E-2</v>
      </c>
      <c r="Z63" s="86">
        <v>11449</v>
      </c>
      <c r="AA63" s="77">
        <f t="shared" si="9"/>
        <v>0</v>
      </c>
      <c r="AB63" s="77">
        <f t="shared" si="6"/>
        <v>0</v>
      </c>
      <c r="AC63" s="162">
        <f t="shared" si="7"/>
        <v>0</v>
      </c>
      <c r="AD63" s="162">
        <f t="shared" si="10"/>
        <v>0</v>
      </c>
      <c r="AE63" s="162">
        <f t="shared" si="11"/>
        <v>0</v>
      </c>
      <c r="AF63" s="240">
        <f t="shared" si="8"/>
        <v>2.5137058064909515E-3</v>
      </c>
      <c r="AG63" s="240">
        <f t="shared" si="8"/>
        <v>6.0682429234820614E-3</v>
      </c>
      <c r="AH63" s="240">
        <f t="shared" si="8"/>
        <v>2.2692086401564799E-2</v>
      </c>
    </row>
    <row r="64" spans="1:34" s="8" customFormat="1" x14ac:dyDescent="1.25">
      <c r="A64" s="234">
        <v>241</v>
      </c>
      <c r="B64" s="68">
        <v>11459</v>
      </c>
      <c r="C64" s="234">
        <v>241</v>
      </c>
      <c r="D64" s="19">
        <v>60</v>
      </c>
      <c r="E64" s="69" t="s">
        <v>476</v>
      </c>
      <c r="F64" s="20" t="s">
        <v>343</v>
      </c>
      <c r="G64" s="20" t="s">
        <v>294</v>
      </c>
      <c r="H64" s="21" t="s">
        <v>24</v>
      </c>
      <c r="I64" s="18">
        <v>3352666.5714059998</v>
      </c>
      <c r="J64" s="18">
        <v>6077107.7866209997</v>
      </c>
      <c r="K64" s="18" t="s">
        <v>275</v>
      </c>
      <c r="L64" s="190">
        <v>38.066666666666663</v>
      </c>
      <c r="M64" s="56">
        <v>299906974</v>
      </c>
      <c r="N64" s="55">
        <v>300000000</v>
      </c>
      <c r="O64" s="56">
        <v>20264</v>
      </c>
      <c r="P64" s="235">
        <v>2.95</v>
      </c>
      <c r="Q64" s="235">
        <v>8.2799999999999994</v>
      </c>
      <c r="R64" s="235">
        <v>27.09</v>
      </c>
      <c r="S64" s="236">
        <v>999</v>
      </c>
      <c r="T64" s="236">
        <v>0</v>
      </c>
      <c r="U64" s="236">
        <v>0</v>
      </c>
      <c r="V64" s="236">
        <v>0</v>
      </c>
      <c r="W64" s="18">
        <f t="shared" si="4"/>
        <v>999</v>
      </c>
      <c r="X64" s="84">
        <f t="shared" si="5"/>
        <v>0</v>
      </c>
      <c r="Y64" s="85">
        <f>T64*J64/$J$173</f>
        <v>0</v>
      </c>
      <c r="Z64" s="86">
        <v>11459</v>
      </c>
      <c r="AA64" s="77">
        <f t="shared" si="9"/>
        <v>0</v>
      </c>
      <c r="AB64" s="77">
        <f t="shared" si="6"/>
        <v>0</v>
      </c>
      <c r="AC64" s="162">
        <f t="shared" si="7"/>
        <v>1</v>
      </c>
      <c r="AD64" s="162">
        <f t="shared" si="10"/>
        <v>0</v>
      </c>
      <c r="AE64" s="162">
        <f t="shared" si="11"/>
        <v>0</v>
      </c>
      <c r="AF64" s="240">
        <f t="shared" si="8"/>
        <v>1.0155283325150741E-2</v>
      </c>
      <c r="AG64" s="240">
        <f t="shared" si="8"/>
        <v>2.8503642688897671E-2</v>
      </c>
      <c r="AH64" s="240">
        <f t="shared" si="8"/>
        <v>9.3256483145197813E-2</v>
      </c>
    </row>
    <row r="65" spans="1:34" s="5" customFormat="1" x14ac:dyDescent="1.25">
      <c r="A65" s="83">
        <v>243</v>
      </c>
      <c r="B65" s="68">
        <v>11460</v>
      </c>
      <c r="C65" s="83">
        <v>243</v>
      </c>
      <c r="D65" s="16">
        <v>61</v>
      </c>
      <c r="E65" s="68" t="s">
        <v>477</v>
      </c>
      <c r="F65" s="10" t="s">
        <v>280</v>
      </c>
      <c r="G65" s="10" t="s">
        <v>294</v>
      </c>
      <c r="H65" s="11" t="s">
        <v>24</v>
      </c>
      <c r="I65" s="12">
        <v>7882652.3371249996</v>
      </c>
      <c r="J65" s="12">
        <v>16228994.85</v>
      </c>
      <c r="K65" s="12" t="s">
        <v>281</v>
      </c>
      <c r="L65" s="189">
        <v>37.866666666666667</v>
      </c>
      <c r="M65" s="54">
        <v>1622899485</v>
      </c>
      <c r="N65" s="54">
        <v>2000000000</v>
      </c>
      <c r="O65" s="54">
        <v>10000</v>
      </c>
      <c r="P65" s="224">
        <v>1.7</v>
      </c>
      <c r="Q65" s="224">
        <v>5.13</v>
      </c>
      <c r="R65" s="224">
        <v>21.09</v>
      </c>
      <c r="S65" s="53">
        <v>6184</v>
      </c>
      <c r="T65" s="53">
        <v>0</v>
      </c>
      <c r="U65" s="53">
        <v>0</v>
      </c>
      <c r="V65" s="53">
        <v>0</v>
      </c>
      <c r="W65" s="12">
        <f t="shared" si="4"/>
        <v>6184</v>
      </c>
      <c r="X65" s="84">
        <f t="shared" si="5"/>
        <v>0</v>
      </c>
      <c r="Y65" s="85">
        <f>T65*J65/$J$173</f>
        <v>0</v>
      </c>
      <c r="Z65" s="86">
        <v>11460</v>
      </c>
      <c r="AA65" s="77">
        <f t="shared" si="9"/>
        <v>0</v>
      </c>
      <c r="AB65" s="77">
        <f t="shared" si="6"/>
        <v>0</v>
      </c>
      <c r="AC65" s="162">
        <f t="shared" si="7"/>
        <v>1</v>
      </c>
      <c r="AD65" s="162">
        <f t="shared" si="10"/>
        <v>0</v>
      </c>
      <c r="AE65" s="162">
        <f t="shared" si="11"/>
        <v>0</v>
      </c>
      <c r="AF65" s="240">
        <f t="shared" si="8"/>
        <v>1.5628368143990736E-2</v>
      </c>
      <c r="AG65" s="240">
        <f t="shared" si="8"/>
        <v>4.7160899163924991E-2</v>
      </c>
      <c r="AH65" s="240">
        <f t="shared" si="8"/>
        <v>0.19388369656280274</v>
      </c>
    </row>
    <row r="66" spans="1:34" s="8" customFormat="1" x14ac:dyDescent="1.25">
      <c r="A66" s="234">
        <v>246</v>
      </c>
      <c r="B66" s="68">
        <v>11476</v>
      </c>
      <c r="C66" s="234">
        <v>246</v>
      </c>
      <c r="D66" s="19">
        <v>62</v>
      </c>
      <c r="E66" s="69" t="s">
        <v>478</v>
      </c>
      <c r="F66" s="20" t="s">
        <v>39</v>
      </c>
      <c r="G66" s="20" t="s">
        <v>276</v>
      </c>
      <c r="H66" s="21">
        <v>17</v>
      </c>
      <c r="I66" s="18">
        <v>136505.02179699999</v>
      </c>
      <c r="J66" s="18">
        <v>139960.38421799999</v>
      </c>
      <c r="K66" s="18" t="s">
        <v>290</v>
      </c>
      <c r="L66" s="190">
        <v>35</v>
      </c>
      <c r="M66" s="56">
        <v>125829</v>
      </c>
      <c r="N66" s="55">
        <v>1000000</v>
      </c>
      <c r="O66" s="56">
        <v>1112306</v>
      </c>
      <c r="P66" s="235">
        <v>6.26</v>
      </c>
      <c r="Q66" s="235">
        <v>12.04</v>
      </c>
      <c r="R66" s="235">
        <v>27.57</v>
      </c>
      <c r="S66" s="236">
        <v>510</v>
      </c>
      <c r="T66" s="236">
        <v>32</v>
      </c>
      <c r="U66" s="236">
        <v>5</v>
      </c>
      <c r="V66" s="236">
        <v>68</v>
      </c>
      <c r="W66" s="18">
        <f t="shared" si="4"/>
        <v>515</v>
      </c>
      <c r="X66" s="84">
        <f t="shared" si="5"/>
        <v>2.537045134747732E-3</v>
      </c>
      <c r="Y66" s="85">
        <f>T66*J66/$J$173</f>
        <v>2.40861219582857E-3</v>
      </c>
      <c r="Z66" s="86">
        <v>11476</v>
      </c>
      <c r="AA66" s="77">
        <f t="shared" si="9"/>
        <v>0</v>
      </c>
      <c r="AB66" s="77">
        <f t="shared" si="6"/>
        <v>0</v>
      </c>
      <c r="AC66" s="162">
        <f t="shared" si="7"/>
        <v>0</v>
      </c>
      <c r="AD66" s="162">
        <f t="shared" si="10"/>
        <v>0</v>
      </c>
      <c r="AE66" s="162">
        <f t="shared" si="11"/>
        <v>0</v>
      </c>
      <c r="AF66" s="240">
        <f t="shared" si="8"/>
        <v>4.9630945448502503E-4</v>
      </c>
      <c r="AG66" s="240">
        <f t="shared" si="8"/>
        <v>9.5456323194883412E-4</v>
      </c>
      <c r="AH66" s="240">
        <f t="shared" si="8"/>
        <v>2.185822948906093E-3</v>
      </c>
    </row>
    <row r="67" spans="1:34" s="5" customFormat="1" x14ac:dyDescent="1.25">
      <c r="A67" s="83">
        <v>247</v>
      </c>
      <c r="B67" s="68">
        <v>11500</v>
      </c>
      <c r="C67" s="83">
        <v>247</v>
      </c>
      <c r="D67" s="16">
        <v>63</v>
      </c>
      <c r="E67" s="68" t="s">
        <v>479</v>
      </c>
      <c r="F67" s="10" t="s">
        <v>178</v>
      </c>
      <c r="G67" s="10" t="s">
        <v>276</v>
      </c>
      <c r="H67" s="11">
        <v>18</v>
      </c>
      <c r="I67" s="12">
        <v>1432532.6020490001</v>
      </c>
      <c r="J67" s="12">
        <v>3479052.527098</v>
      </c>
      <c r="K67" s="12" t="s">
        <v>296</v>
      </c>
      <c r="L67" s="189">
        <v>34</v>
      </c>
      <c r="M67" s="54">
        <v>3422785</v>
      </c>
      <c r="N67" s="54">
        <v>5000000</v>
      </c>
      <c r="O67" s="54">
        <v>1000000</v>
      </c>
      <c r="P67" s="224">
        <v>1.64</v>
      </c>
      <c r="Q67" s="224">
        <v>4.93</v>
      </c>
      <c r="R67" s="224">
        <v>15.97</v>
      </c>
      <c r="S67" s="53">
        <v>1606</v>
      </c>
      <c r="T67" s="53">
        <v>75</v>
      </c>
      <c r="U67" s="53">
        <v>6</v>
      </c>
      <c r="V67" s="53">
        <v>25</v>
      </c>
      <c r="W67" s="12">
        <f t="shared" si="4"/>
        <v>1612</v>
      </c>
      <c r="X67" s="84">
        <f t="shared" si="5"/>
        <v>0.14780711436984451</v>
      </c>
      <c r="Y67" s="85">
        <f>T67*J67/$J$173</f>
        <v>0.14032466881470565</v>
      </c>
      <c r="Z67" s="86">
        <v>11500</v>
      </c>
      <c r="AA67" s="77">
        <f t="shared" si="9"/>
        <v>0</v>
      </c>
      <c r="AB67" s="77">
        <f t="shared" si="6"/>
        <v>0</v>
      </c>
      <c r="AC67" s="162">
        <f t="shared" si="7"/>
        <v>0</v>
      </c>
      <c r="AD67" s="162">
        <f t="shared" si="10"/>
        <v>0</v>
      </c>
      <c r="AE67" s="162">
        <f t="shared" si="11"/>
        <v>0</v>
      </c>
      <c r="AF67" s="240">
        <f t="shared" si="8"/>
        <v>3.2320489008872662E-3</v>
      </c>
      <c r="AG67" s="240">
        <f t="shared" si="8"/>
        <v>9.7158543179111118E-3</v>
      </c>
      <c r="AH67" s="240">
        <f t="shared" si="8"/>
        <v>3.1473061553152222E-2</v>
      </c>
    </row>
    <row r="68" spans="1:34" s="8" customFormat="1" x14ac:dyDescent="1.25">
      <c r="A68" s="234">
        <v>249</v>
      </c>
      <c r="B68" s="68">
        <v>11499</v>
      </c>
      <c r="C68" s="234">
        <v>249</v>
      </c>
      <c r="D68" s="19">
        <v>64</v>
      </c>
      <c r="E68" s="69" t="s">
        <v>480</v>
      </c>
      <c r="F68" s="20" t="s">
        <v>16</v>
      </c>
      <c r="G68" s="20" t="s">
        <v>293</v>
      </c>
      <c r="H68" s="21">
        <v>15</v>
      </c>
      <c r="I68" s="18">
        <v>101945.87261999999</v>
      </c>
      <c r="J68" s="18">
        <v>132242.38662</v>
      </c>
      <c r="K68" s="18" t="s">
        <v>297</v>
      </c>
      <c r="L68" s="190">
        <v>34</v>
      </c>
      <c r="M68" s="56">
        <v>131107</v>
      </c>
      <c r="N68" s="55">
        <v>1000000</v>
      </c>
      <c r="O68" s="56">
        <v>1008660</v>
      </c>
      <c r="P68" s="235">
        <v>1.82</v>
      </c>
      <c r="Q68" s="235">
        <v>6.83</v>
      </c>
      <c r="R68" s="235">
        <v>31.76</v>
      </c>
      <c r="S68" s="236">
        <v>30</v>
      </c>
      <c r="T68" s="236">
        <v>9</v>
      </c>
      <c r="U68" s="236">
        <v>3</v>
      </c>
      <c r="V68" s="236">
        <v>91</v>
      </c>
      <c r="W68" s="18">
        <f t="shared" si="4"/>
        <v>33</v>
      </c>
      <c r="X68" s="84">
        <f t="shared" si="5"/>
        <v>6.7419616386146992E-4</v>
      </c>
      <c r="Y68" s="85">
        <f>T68*J68/$J$173</f>
        <v>6.4006630407032221E-4</v>
      </c>
      <c r="Z68" s="86">
        <v>11499</v>
      </c>
      <c r="AA68" s="77">
        <f t="shared" si="9"/>
        <v>0</v>
      </c>
      <c r="AB68" s="77">
        <f t="shared" si="6"/>
        <v>0</v>
      </c>
      <c r="AC68" s="162">
        <f t="shared" si="7"/>
        <v>0</v>
      </c>
      <c r="AD68" s="162">
        <f t="shared" si="10"/>
        <v>0</v>
      </c>
      <c r="AE68" s="162">
        <f t="shared" si="11"/>
        <v>0</v>
      </c>
      <c r="AF68" s="240">
        <f t="shared" si="8"/>
        <v>1.3633744646976393E-4</v>
      </c>
      <c r="AG68" s="240">
        <f t="shared" si="8"/>
        <v>5.1163997768598223E-4</v>
      </c>
      <c r="AH68" s="240">
        <f t="shared" si="8"/>
        <v>2.3791633515822539E-3</v>
      </c>
    </row>
    <row r="69" spans="1:34" s="5" customFormat="1" x14ac:dyDescent="1.25">
      <c r="A69" s="83">
        <v>248</v>
      </c>
      <c r="B69" s="68">
        <v>11495</v>
      </c>
      <c r="C69" s="83">
        <v>248</v>
      </c>
      <c r="D69" s="16">
        <v>65</v>
      </c>
      <c r="E69" s="68" t="s">
        <v>407</v>
      </c>
      <c r="F69" s="10" t="s">
        <v>295</v>
      </c>
      <c r="G69" s="10" t="s">
        <v>276</v>
      </c>
      <c r="H69" s="11">
        <v>15</v>
      </c>
      <c r="I69" s="12">
        <v>17578099.002124</v>
      </c>
      <c r="J69" s="12">
        <v>22805627.658845998</v>
      </c>
      <c r="K69" s="12" t="s">
        <v>298</v>
      </c>
      <c r="L69" s="189">
        <v>34</v>
      </c>
      <c r="M69" s="54">
        <v>22772982</v>
      </c>
      <c r="N69" s="54">
        <v>50000000</v>
      </c>
      <c r="O69" s="54">
        <v>1001433</v>
      </c>
      <c r="P69" s="224">
        <v>1.61</v>
      </c>
      <c r="Q69" s="224">
        <v>5.25</v>
      </c>
      <c r="R69" s="224">
        <v>21.45</v>
      </c>
      <c r="S69" s="53">
        <v>4810</v>
      </c>
      <c r="T69" s="53">
        <v>48</v>
      </c>
      <c r="U69" s="53">
        <v>55</v>
      </c>
      <c r="V69" s="53">
        <v>52</v>
      </c>
      <c r="W69" s="12">
        <f t="shared" si="4"/>
        <v>4865</v>
      </c>
      <c r="X69" s="84">
        <f t="shared" si="5"/>
        <v>0.62009232491056332</v>
      </c>
      <c r="Y69" s="85">
        <f>T69*J69/$J$173</f>
        <v>0.58870136595649714</v>
      </c>
      <c r="Z69" s="86">
        <v>11495</v>
      </c>
      <c r="AA69" s="77">
        <f t="shared" si="9"/>
        <v>0</v>
      </c>
      <c r="AB69" s="77">
        <f t="shared" si="6"/>
        <v>0</v>
      </c>
      <c r="AC69" s="162">
        <f t="shared" si="7"/>
        <v>0</v>
      </c>
      <c r="AD69" s="162">
        <f t="shared" si="10"/>
        <v>0</v>
      </c>
      <c r="AE69" s="162">
        <f t="shared" si="11"/>
        <v>0</v>
      </c>
      <c r="AF69" s="240">
        <f t="shared" si="8"/>
        <v>2.0798930064708475E-2</v>
      </c>
      <c r="AG69" s="240">
        <f t="shared" si="8"/>
        <v>6.7822598037092854E-2</v>
      </c>
      <c r="AH69" s="240">
        <f t="shared" si="8"/>
        <v>0.27710375769440793</v>
      </c>
    </row>
    <row r="70" spans="1:34" s="8" customFormat="1" x14ac:dyDescent="1.25">
      <c r="A70" s="234">
        <v>250</v>
      </c>
      <c r="B70" s="68">
        <v>11517</v>
      </c>
      <c r="C70" s="234">
        <v>250</v>
      </c>
      <c r="D70" s="19">
        <v>66</v>
      </c>
      <c r="E70" s="69" t="s">
        <v>481</v>
      </c>
      <c r="F70" s="20" t="s">
        <v>44</v>
      </c>
      <c r="G70" s="20" t="s">
        <v>276</v>
      </c>
      <c r="H70" s="21">
        <v>15</v>
      </c>
      <c r="I70" s="18">
        <v>27008828.730526</v>
      </c>
      <c r="J70" s="18">
        <v>64633488.934826002</v>
      </c>
      <c r="K70" s="18" t="s">
        <v>301</v>
      </c>
      <c r="L70" s="190">
        <v>31</v>
      </c>
      <c r="M70" s="56">
        <v>63989165</v>
      </c>
      <c r="N70" s="55">
        <v>70000000</v>
      </c>
      <c r="O70" s="56">
        <v>1010069</v>
      </c>
      <c r="P70" s="235">
        <v>2.06</v>
      </c>
      <c r="Q70" s="235">
        <v>5.54</v>
      </c>
      <c r="R70" s="235">
        <v>21.39</v>
      </c>
      <c r="S70" s="236">
        <v>34561</v>
      </c>
      <c r="T70" s="236">
        <v>85</v>
      </c>
      <c r="U70" s="236">
        <v>85</v>
      </c>
      <c r="V70" s="236">
        <v>15</v>
      </c>
      <c r="W70" s="18">
        <f t="shared" ref="W70:W81" si="12">S70+U70</f>
        <v>34646</v>
      </c>
      <c r="X70" s="84">
        <f t="shared" ref="X70:X83" si="13">T70*J70/$J$84</f>
        <v>3.1120718468402635</v>
      </c>
      <c r="Y70" s="85">
        <f>T70*J70/$J$173</f>
        <v>2.9545293073154313</v>
      </c>
      <c r="Z70" s="86">
        <v>11517</v>
      </c>
      <c r="AA70" s="77">
        <f t="shared" ref="AA70:AA103" si="14">IF(M70&gt;N70,1,0)</f>
        <v>0</v>
      </c>
      <c r="AB70" s="77">
        <f t="shared" ref="AB70:AB105" si="15">IF(W70=0,1,0)</f>
        <v>0</v>
      </c>
      <c r="AC70" s="162">
        <f t="shared" ref="AC70:AC105" si="16">IF((T70+V70)=100,0,1)</f>
        <v>0</v>
      </c>
      <c r="AD70" s="162">
        <f t="shared" ref="AD70:AD103" si="17">IF(J70=0,1,0)</f>
        <v>0</v>
      </c>
      <c r="AE70" s="162">
        <f t="shared" ref="AE70:AE103" si="18">IF(M70=0,1,0)</f>
        <v>0</v>
      </c>
      <c r="AF70" s="240">
        <f t="shared" si="8"/>
        <v>7.5421976523422876E-2</v>
      </c>
      <c r="AG70" s="240">
        <f t="shared" si="8"/>
        <v>0.20283385919405955</v>
      </c>
      <c r="AH70" s="240">
        <f t="shared" si="8"/>
        <v>0.7831437271048618</v>
      </c>
    </row>
    <row r="71" spans="1:34" s="5" customFormat="1" x14ac:dyDescent="1.25">
      <c r="A71" s="83">
        <v>254</v>
      </c>
      <c r="B71" s="68">
        <v>11513</v>
      </c>
      <c r="C71" s="83">
        <v>254</v>
      </c>
      <c r="D71" s="16">
        <v>67</v>
      </c>
      <c r="E71" s="68" t="s">
        <v>482</v>
      </c>
      <c r="F71" s="10" t="s">
        <v>41</v>
      </c>
      <c r="G71" s="10" t="s">
        <v>294</v>
      </c>
      <c r="H71" s="11" t="s">
        <v>24</v>
      </c>
      <c r="I71" s="12">
        <v>3985855.4671820002</v>
      </c>
      <c r="J71" s="12">
        <v>20177515.55359</v>
      </c>
      <c r="K71" s="12" t="s">
        <v>302</v>
      </c>
      <c r="L71" s="189">
        <v>30</v>
      </c>
      <c r="M71" s="54">
        <v>1964015409</v>
      </c>
      <c r="N71" s="54">
        <v>2000000000</v>
      </c>
      <c r="O71" s="54">
        <v>10274</v>
      </c>
      <c r="P71" s="224">
        <v>2.65</v>
      </c>
      <c r="Q71" s="224">
        <v>6.9</v>
      </c>
      <c r="R71" s="224">
        <v>22.99</v>
      </c>
      <c r="S71" s="53">
        <v>1471</v>
      </c>
      <c r="T71" s="53">
        <v>0</v>
      </c>
      <c r="U71" s="53">
        <v>0</v>
      </c>
      <c r="V71" s="53">
        <v>0</v>
      </c>
      <c r="W71" s="12">
        <f t="shared" si="12"/>
        <v>1471</v>
      </c>
      <c r="X71" s="84">
        <f t="shared" si="13"/>
        <v>0</v>
      </c>
      <c r="Y71" s="85">
        <f>T71*J71/$J$173</f>
        <v>0</v>
      </c>
      <c r="Z71" s="86">
        <v>11513</v>
      </c>
      <c r="AA71" s="77">
        <f t="shared" si="14"/>
        <v>0</v>
      </c>
      <c r="AB71" s="77">
        <f t="shared" si="15"/>
        <v>0</v>
      </c>
      <c r="AC71" s="162">
        <f t="shared" si="16"/>
        <v>1</v>
      </c>
      <c r="AD71" s="162">
        <f t="shared" si="17"/>
        <v>0</v>
      </c>
      <c r="AE71" s="162">
        <f t="shared" si="18"/>
        <v>0</v>
      </c>
      <c r="AF71" s="240">
        <f t="shared" si="8"/>
        <v>3.0289119862886842E-2</v>
      </c>
      <c r="AG71" s="240">
        <f t="shared" si="8"/>
        <v>7.8866010209026116E-2</v>
      </c>
      <c r="AH71" s="240">
        <f t="shared" si="8"/>
        <v>0.26277240213123337</v>
      </c>
    </row>
    <row r="72" spans="1:34" s="8" customFormat="1" x14ac:dyDescent="1.25">
      <c r="A72" s="234">
        <v>255</v>
      </c>
      <c r="B72" s="68">
        <v>11521</v>
      </c>
      <c r="C72" s="234">
        <v>255</v>
      </c>
      <c r="D72" s="19">
        <v>68</v>
      </c>
      <c r="E72" s="69" t="s">
        <v>483</v>
      </c>
      <c r="F72" s="20" t="s">
        <v>173</v>
      </c>
      <c r="G72" s="20" t="s">
        <v>276</v>
      </c>
      <c r="H72" s="21">
        <v>18</v>
      </c>
      <c r="I72" s="18">
        <v>3013160.3595810002</v>
      </c>
      <c r="J72" s="18">
        <v>2926657.1418070002</v>
      </c>
      <c r="K72" s="18" t="s">
        <v>304</v>
      </c>
      <c r="L72" s="190">
        <v>29</v>
      </c>
      <c r="M72" s="56">
        <v>2903106</v>
      </c>
      <c r="N72" s="55">
        <v>3000000</v>
      </c>
      <c r="O72" s="56">
        <v>1008112</v>
      </c>
      <c r="P72" s="235">
        <v>1.71</v>
      </c>
      <c r="Q72" s="235">
        <v>4.99</v>
      </c>
      <c r="R72" s="235">
        <v>20.05</v>
      </c>
      <c r="S72" s="236">
        <v>3868</v>
      </c>
      <c r="T72" s="236">
        <v>91</v>
      </c>
      <c r="U72" s="236">
        <v>14</v>
      </c>
      <c r="V72" s="236">
        <v>9</v>
      </c>
      <c r="W72" s="18">
        <f t="shared" si="12"/>
        <v>3882</v>
      </c>
      <c r="X72" s="84">
        <f t="shared" si="13"/>
        <v>0.150864246935074</v>
      </c>
      <c r="Y72" s="85">
        <f>T72*J72/$J$173</f>
        <v>0.14322704003389511</v>
      </c>
      <c r="Z72" s="86">
        <v>11521</v>
      </c>
      <c r="AA72" s="77">
        <f t="shared" si="14"/>
        <v>0</v>
      </c>
      <c r="AB72" s="77">
        <f t="shared" si="15"/>
        <v>0</v>
      </c>
      <c r="AC72" s="162">
        <f t="shared" si="16"/>
        <v>0</v>
      </c>
      <c r="AD72" s="162">
        <f t="shared" si="17"/>
        <v>0</v>
      </c>
      <c r="AE72" s="162">
        <f t="shared" si="18"/>
        <v>0</v>
      </c>
      <c r="AF72" s="240">
        <f t="shared" si="8"/>
        <v>2.8349215632854563E-3</v>
      </c>
      <c r="AG72" s="240">
        <f t="shared" si="8"/>
        <v>8.2726658484177946E-3</v>
      </c>
      <c r="AH72" s="240">
        <f t="shared" si="8"/>
        <v>3.3239869791738832E-2</v>
      </c>
    </row>
    <row r="73" spans="1:34" s="5" customFormat="1" x14ac:dyDescent="1.25">
      <c r="A73" s="83">
        <v>259</v>
      </c>
      <c r="B73" s="68">
        <v>11518</v>
      </c>
      <c r="C73" s="83">
        <v>259</v>
      </c>
      <c r="D73" s="16">
        <v>69</v>
      </c>
      <c r="E73" s="68" t="s">
        <v>484</v>
      </c>
      <c r="F73" s="10" t="s">
        <v>153</v>
      </c>
      <c r="G73" s="10" t="s">
        <v>294</v>
      </c>
      <c r="H73" s="11" t="s">
        <v>24</v>
      </c>
      <c r="I73" s="12">
        <v>163930.01160200001</v>
      </c>
      <c r="J73" s="12">
        <v>1623512.622065</v>
      </c>
      <c r="K73" s="12" t="s">
        <v>318</v>
      </c>
      <c r="L73" s="189">
        <v>26</v>
      </c>
      <c r="M73" s="54">
        <v>93202000</v>
      </c>
      <c r="N73" s="54">
        <v>300000000</v>
      </c>
      <c r="O73" s="54">
        <v>17420</v>
      </c>
      <c r="P73" s="224">
        <v>1.31</v>
      </c>
      <c r="Q73" s="224">
        <v>6.18</v>
      </c>
      <c r="R73" s="224">
        <v>32.42</v>
      </c>
      <c r="S73" s="53">
        <v>645</v>
      </c>
      <c r="T73" s="53">
        <v>0</v>
      </c>
      <c r="U73" s="53">
        <v>0</v>
      </c>
      <c r="V73" s="53">
        <v>0</v>
      </c>
      <c r="W73" s="12">
        <f t="shared" si="12"/>
        <v>645</v>
      </c>
      <c r="X73" s="84">
        <f t="shared" si="13"/>
        <v>0</v>
      </c>
      <c r="Y73" s="85">
        <f>T73*J73/$J$173</f>
        <v>0</v>
      </c>
      <c r="Z73" s="86">
        <v>11518</v>
      </c>
      <c r="AA73" s="77">
        <f t="shared" si="14"/>
        <v>0</v>
      </c>
      <c r="AB73" s="77">
        <f t="shared" si="15"/>
        <v>0</v>
      </c>
      <c r="AC73" s="162">
        <f t="shared" si="16"/>
        <v>1</v>
      </c>
      <c r="AD73" s="162">
        <f t="shared" si="17"/>
        <v>0</v>
      </c>
      <c r="AE73" s="162">
        <f t="shared" si="18"/>
        <v>0</v>
      </c>
      <c r="AF73" s="240">
        <f t="shared" si="8"/>
        <v>1.2047586529692403E-3</v>
      </c>
      <c r="AG73" s="240">
        <f t="shared" si="8"/>
        <v>5.6835179201144307E-3</v>
      </c>
      <c r="AH73" s="240">
        <f t="shared" si="8"/>
        <v>2.9815477503254025E-2</v>
      </c>
    </row>
    <row r="74" spans="1:34" s="8" customFormat="1" x14ac:dyDescent="1.25">
      <c r="A74" s="234">
        <v>262</v>
      </c>
      <c r="B74" s="68">
        <v>11551</v>
      </c>
      <c r="C74" s="234">
        <v>262</v>
      </c>
      <c r="D74" s="19">
        <v>70</v>
      </c>
      <c r="E74" s="69" t="s">
        <v>485</v>
      </c>
      <c r="F74" s="20" t="s">
        <v>33</v>
      </c>
      <c r="G74" s="20" t="s">
        <v>276</v>
      </c>
      <c r="H74" s="21">
        <v>20</v>
      </c>
      <c r="I74" s="18">
        <v>768151.39835699997</v>
      </c>
      <c r="J74" s="18">
        <v>2116714.0648099999</v>
      </c>
      <c r="K74" s="18" t="s">
        <v>324</v>
      </c>
      <c r="L74" s="190">
        <v>24</v>
      </c>
      <c r="M74" s="56">
        <v>2096880</v>
      </c>
      <c r="N74" s="55">
        <v>5000000</v>
      </c>
      <c r="O74" s="56">
        <v>1009458</v>
      </c>
      <c r="P74" s="235">
        <v>2.04</v>
      </c>
      <c r="Q74" s="235">
        <v>5.93</v>
      </c>
      <c r="R74" s="235">
        <v>23.79</v>
      </c>
      <c r="S74" s="236">
        <v>1292</v>
      </c>
      <c r="T74" s="236">
        <v>67</v>
      </c>
      <c r="U74" s="236">
        <v>10</v>
      </c>
      <c r="V74" s="236">
        <v>33</v>
      </c>
      <c r="W74" s="18">
        <f t="shared" si="12"/>
        <v>1302</v>
      </c>
      <c r="X74" s="84">
        <f t="shared" si="13"/>
        <v>8.0335978426027924E-2</v>
      </c>
      <c r="Y74" s="85">
        <f>T74*J74/$J$173</f>
        <v>7.626912692666464E-2</v>
      </c>
      <c r="Z74" s="86">
        <v>11551</v>
      </c>
      <c r="AA74" s="77">
        <f t="shared" si="14"/>
        <v>0</v>
      </c>
      <c r="AB74" s="77">
        <f t="shared" si="15"/>
        <v>0</v>
      </c>
      <c r="AC74" s="162">
        <f t="shared" si="16"/>
        <v>0</v>
      </c>
      <c r="AD74" s="162">
        <f t="shared" si="17"/>
        <v>0</v>
      </c>
      <c r="AE74" s="162">
        <f t="shared" si="18"/>
        <v>0</v>
      </c>
      <c r="AF74" s="240">
        <f t="shared" si="8"/>
        <v>2.4460506864044328E-3</v>
      </c>
      <c r="AG74" s="240">
        <f t="shared" si="8"/>
        <v>7.1103336129305318E-3</v>
      </c>
      <c r="AH74" s="240">
        <f t="shared" si="8"/>
        <v>2.8525267563510513E-2</v>
      </c>
    </row>
    <row r="75" spans="1:34" s="5" customFormat="1" x14ac:dyDescent="1.25">
      <c r="A75" s="83">
        <v>261</v>
      </c>
      <c r="B75" s="68">
        <v>11562</v>
      </c>
      <c r="C75" s="83">
        <v>261</v>
      </c>
      <c r="D75" s="16">
        <v>71</v>
      </c>
      <c r="E75" s="68" t="s">
        <v>486</v>
      </c>
      <c r="F75" s="10" t="s">
        <v>291</v>
      </c>
      <c r="G75" s="10" t="s">
        <v>303</v>
      </c>
      <c r="H75" s="11" t="s">
        <v>24</v>
      </c>
      <c r="I75" s="12">
        <v>1108485.3899999999</v>
      </c>
      <c r="J75" s="12">
        <v>1120214.05</v>
      </c>
      <c r="K75" s="12" t="s">
        <v>325</v>
      </c>
      <c r="L75" s="189">
        <v>24</v>
      </c>
      <c r="M75" s="54">
        <v>112021405</v>
      </c>
      <c r="N75" s="54">
        <v>300000000</v>
      </c>
      <c r="O75" s="54">
        <v>10000</v>
      </c>
      <c r="P75" s="224">
        <v>1.92</v>
      </c>
      <c r="Q75" s="224">
        <v>5.44</v>
      </c>
      <c r="R75" s="224">
        <v>21.44</v>
      </c>
      <c r="S75" s="53">
        <v>1845</v>
      </c>
      <c r="T75" s="53">
        <v>78</v>
      </c>
      <c r="U75" s="53">
        <v>9</v>
      </c>
      <c r="V75" s="53">
        <v>22</v>
      </c>
      <c r="W75" s="12">
        <f t="shared" si="12"/>
        <v>1854</v>
      </c>
      <c r="X75" s="84">
        <f t="shared" si="13"/>
        <v>4.9495840926258139E-2</v>
      </c>
      <c r="Y75" s="85">
        <f>T75*J75/$J$173</f>
        <v>4.6990210960369982E-2</v>
      </c>
      <c r="Z75" s="86">
        <v>11562</v>
      </c>
      <c r="AA75" s="77">
        <f t="shared" si="14"/>
        <v>0</v>
      </c>
      <c r="AB75" s="77">
        <f t="shared" si="15"/>
        <v>0</v>
      </c>
      <c r="AC75" s="162">
        <f t="shared" si="16"/>
        <v>0</v>
      </c>
      <c r="AD75" s="162">
        <f t="shared" si="17"/>
        <v>0</v>
      </c>
      <c r="AE75" s="162">
        <f t="shared" si="18"/>
        <v>0</v>
      </c>
      <c r="AF75" s="240">
        <f t="shared" si="8"/>
        <v>1.2183591612617386E-3</v>
      </c>
      <c r="AG75" s="240">
        <f t="shared" si="8"/>
        <v>3.4520176235749264E-3</v>
      </c>
      <c r="AH75" s="240">
        <f t="shared" si="8"/>
        <v>1.3605010634089417E-2</v>
      </c>
    </row>
    <row r="76" spans="1:34" s="8" customFormat="1" x14ac:dyDescent="1.25">
      <c r="A76" s="234">
        <v>263</v>
      </c>
      <c r="B76" s="68">
        <v>11569</v>
      </c>
      <c r="C76" s="234">
        <v>263</v>
      </c>
      <c r="D76" s="19">
        <v>72</v>
      </c>
      <c r="E76" s="69" t="s">
        <v>487</v>
      </c>
      <c r="F76" s="20" t="s">
        <v>271</v>
      </c>
      <c r="G76" s="20" t="s">
        <v>294</v>
      </c>
      <c r="H76" s="21" t="s">
        <v>24</v>
      </c>
      <c r="I76" s="18">
        <v>1686352.3982589999</v>
      </c>
      <c r="J76" s="18">
        <v>4389064.2319</v>
      </c>
      <c r="K76" s="18" t="s">
        <v>329</v>
      </c>
      <c r="L76" s="190">
        <v>21</v>
      </c>
      <c r="M76" s="56">
        <v>399955500</v>
      </c>
      <c r="N76" s="55">
        <v>400000000</v>
      </c>
      <c r="O76" s="56">
        <v>10974</v>
      </c>
      <c r="P76" s="235">
        <v>3.57</v>
      </c>
      <c r="Q76" s="235">
        <v>5.88</v>
      </c>
      <c r="R76" s="235">
        <v>0</v>
      </c>
      <c r="S76" s="236">
        <v>210</v>
      </c>
      <c r="T76" s="236">
        <v>0</v>
      </c>
      <c r="U76" s="236">
        <v>0</v>
      </c>
      <c r="V76" s="236">
        <v>0</v>
      </c>
      <c r="W76" s="18">
        <f t="shared" si="12"/>
        <v>210</v>
      </c>
      <c r="X76" s="84">
        <f t="shared" si="13"/>
        <v>0</v>
      </c>
      <c r="Y76" s="85">
        <f>T76*J76/$J$173</f>
        <v>0</v>
      </c>
      <c r="Z76" s="86">
        <v>11569</v>
      </c>
      <c r="AA76" s="77">
        <f t="shared" si="14"/>
        <v>0</v>
      </c>
      <c r="AB76" s="77">
        <f t="shared" si="15"/>
        <v>0</v>
      </c>
      <c r="AC76" s="162">
        <f t="shared" si="16"/>
        <v>1</v>
      </c>
      <c r="AD76" s="162">
        <f t="shared" si="17"/>
        <v>0</v>
      </c>
      <c r="AE76" s="162">
        <f t="shared" si="18"/>
        <v>0</v>
      </c>
      <c r="AF76" s="240">
        <f t="shared" si="8"/>
        <v>8.8759171927327209E-3</v>
      </c>
      <c r="AG76" s="240">
        <f t="shared" si="8"/>
        <v>1.4619157729206836E-2</v>
      </c>
      <c r="AH76" s="240">
        <f t="shared" si="8"/>
        <v>0</v>
      </c>
    </row>
    <row r="77" spans="1:34" s="5" customFormat="1" x14ac:dyDescent="1.25">
      <c r="A77" s="83">
        <v>253</v>
      </c>
      <c r="B77" s="68">
        <v>11588</v>
      </c>
      <c r="C77" s="83">
        <v>253</v>
      </c>
      <c r="D77" s="16">
        <v>73</v>
      </c>
      <c r="E77" s="68" t="s">
        <v>488</v>
      </c>
      <c r="F77" s="10" t="s">
        <v>215</v>
      </c>
      <c r="G77" s="10" t="s">
        <v>294</v>
      </c>
      <c r="H77" s="11" t="s">
        <v>24</v>
      </c>
      <c r="I77" s="12">
        <v>807226.14744099998</v>
      </c>
      <c r="J77" s="12">
        <v>4850124.2653480005</v>
      </c>
      <c r="K77" s="12" t="s">
        <v>331</v>
      </c>
      <c r="L77" s="189">
        <v>17</v>
      </c>
      <c r="M77" s="54">
        <v>340398538</v>
      </c>
      <c r="N77" s="54">
        <v>650000000</v>
      </c>
      <c r="O77" s="54">
        <v>14249</v>
      </c>
      <c r="P77" s="224">
        <v>2.15</v>
      </c>
      <c r="Q77" s="224">
        <v>7.05</v>
      </c>
      <c r="R77" s="224">
        <v>26.85</v>
      </c>
      <c r="S77" s="53">
        <v>720</v>
      </c>
      <c r="T77" s="53">
        <v>0</v>
      </c>
      <c r="U77" s="53">
        <v>0</v>
      </c>
      <c r="V77" s="53">
        <v>0</v>
      </c>
      <c r="W77" s="12">
        <f t="shared" si="12"/>
        <v>720</v>
      </c>
      <c r="X77" s="84">
        <f t="shared" si="13"/>
        <v>0</v>
      </c>
      <c r="Y77" s="85">
        <f>T77*J77/$J$173</f>
        <v>0</v>
      </c>
      <c r="Z77" s="86">
        <v>11588</v>
      </c>
      <c r="AA77" s="77">
        <f t="shared" si="14"/>
        <v>0</v>
      </c>
      <c r="AB77" s="77">
        <f>IF(W77=0,1,0)</f>
        <v>0</v>
      </c>
      <c r="AC77" s="162">
        <f>IF((T77+V77)=100,0,1)</f>
        <v>1</v>
      </c>
      <c r="AD77" s="162">
        <f t="shared" si="17"/>
        <v>0</v>
      </c>
      <c r="AE77" s="162">
        <f t="shared" si="18"/>
        <v>0</v>
      </c>
      <c r="AF77" s="240">
        <f t="shared" si="8"/>
        <v>5.9069652356474132E-3</v>
      </c>
      <c r="AG77" s="240">
        <f t="shared" si="8"/>
        <v>1.9369351121541516E-2</v>
      </c>
      <c r="AH77" s="240">
        <f t="shared" si="8"/>
        <v>7.3768379803317699E-2</v>
      </c>
    </row>
    <row r="78" spans="1:34" s="8" customFormat="1" x14ac:dyDescent="1.25">
      <c r="A78" s="234">
        <v>271</v>
      </c>
      <c r="B78" s="68">
        <v>11621</v>
      </c>
      <c r="C78" s="234">
        <v>271</v>
      </c>
      <c r="D78" s="19">
        <v>74</v>
      </c>
      <c r="E78" s="69" t="s">
        <v>489</v>
      </c>
      <c r="F78" s="20" t="s">
        <v>232</v>
      </c>
      <c r="G78" s="20" t="s">
        <v>303</v>
      </c>
      <c r="H78" s="21" t="s">
        <v>24</v>
      </c>
      <c r="I78" s="18">
        <v>315485</v>
      </c>
      <c r="J78" s="18">
        <v>823779.01241600001</v>
      </c>
      <c r="K78" s="18" t="s">
        <v>345</v>
      </c>
      <c r="L78" s="190">
        <v>13</v>
      </c>
      <c r="M78" s="56">
        <v>53408909</v>
      </c>
      <c r="N78" s="55">
        <v>100000000</v>
      </c>
      <c r="O78" s="56">
        <v>15424</v>
      </c>
      <c r="P78" s="235">
        <v>4.18</v>
      </c>
      <c r="Q78" s="235">
        <v>13.16</v>
      </c>
      <c r="R78" s="235">
        <v>34.090000000000003</v>
      </c>
      <c r="S78" s="236">
        <v>155</v>
      </c>
      <c r="T78" s="236">
        <v>17</v>
      </c>
      <c r="U78" s="236">
        <v>5</v>
      </c>
      <c r="V78" s="236">
        <v>83</v>
      </c>
      <c r="W78" s="18">
        <f t="shared" si="12"/>
        <v>160</v>
      </c>
      <c r="X78" s="84">
        <f t="shared" si="13"/>
        <v>7.9329137721245654E-3</v>
      </c>
      <c r="Y78" s="85">
        <f>T78*J78/$J$173</f>
        <v>7.531325555978163E-3</v>
      </c>
      <c r="Z78" s="86">
        <v>11621</v>
      </c>
      <c r="AA78" s="77">
        <f t="shared" si="14"/>
        <v>0</v>
      </c>
      <c r="AB78" s="77">
        <f>IF(W78=0,1,0)</f>
        <v>0</v>
      </c>
      <c r="AC78" s="162">
        <f>IF((T78+V78)=100,0,1)</f>
        <v>0</v>
      </c>
      <c r="AD78" s="162">
        <f t="shared" si="17"/>
        <v>0</v>
      </c>
      <c r="AE78" s="162">
        <f t="shared" si="18"/>
        <v>0</v>
      </c>
      <c r="AF78" s="240">
        <f t="shared" si="8"/>
        <v>1.9505635039694521E-3</v>
      </c>
      <c r="AG78" s="240">
        <f t="shared" si="8"/>
        <v>6.141008543597606E-3</v>
      </c>
      <c r="AH78" s="240">
        <f t="shared" si="8"/>
        <v>1.5907825323042735E-2</v>
      </c>
    </row>
    <row r="79" spans="1:34" s="5" customFormat="1" x14ac:dyDescent="1.25">
      <c r="A79" s="83">
        <v>272</v>
      </c>
      <c r="B79" s="68">
        <v>11626</v>
      </c>
      <c r="C79" s="83">
        <v>272</v>
      </c>
      <c r="D79" s="16">
        <v>75</v>
      </c>
      <c r="E79" s="68" t="s">
        <v>490</v>
      </c>
      <c r="F79" s="10" t="s">
        <v>190</v>
      </c>
      <c r="G79" s="10" t="s">
        <v>294</v>
      </c>
      <c r="H79" s="11">
        <v>16</v>
      </c>
      <c r="I79" s="12">
        <v>999966.46</v>
      </c>
      <c r="J79" s="12">
        <v>3263566.46</v>
      </c>
      <c r="K79" s="12" t="s">
        <v>347</v>
      </c>
      <c r="L79" s="189">
        <v>12</v>
      </c>
      <c r="M79" s="54">
        <v>326356646</v>
      </c>
      <c r="N79" s="54">
        <v>400000000</v>
      </c>
      <c r="O79" s="54">
        <v>10000</v>
      </c>
      <c r="P79" s="224">
        <v>2</v>
      </c>
      <c r="Q79" s="224">
        <v>6</v>
      </c>
      <c r="R79" s="224">
        <v>22.75</v>
      </c>
      <c r="S79" s="53">
        <v>438</v>
      </c>
      <c r="T79" s="53">
        <v>0</v>
      </c>
      <c r="U79" s="53">
        <v>0</v>
      </c>
      <c r="V79" s="53">
        <v>0</v>
      </c>
      <c r="W79" s="12">
        <f t="shared" si="12"/>
        <v>438</v>
      </c>
      <c r="X79" s="84">
        <f t="shared" si="13"/>
        <v>0</v>
      </c>
      <c r="Y79" s="85">
        <f>T79*J79/$J$173</f>
        <v>0</v>
      </c>
      <c r="Z79" s="86">
        <v>11626</v>
      </c>
      <c r="AA79" s="77">
        <f>IF(M79&gt;N79,1,0)</f>
        <v>0</v>
      </c>
      <c r="AB79" s="77">
        <f>IF(W79=0,1,0)</f>
        <v>0</v>
      </c>
      <c r="AC79" s="162">
        <f>IF((T79+V79)=100,0,1)</f>
        <v>1</v>
      </c>
      <c r="AD79" s="162">
        <f>IF(J79=0,1,0)</f>
        <v>0</v>
      </c>
      <c r="AE79" s="162">
        <f>IF(M79=0,1,0)</f>
        <v>0</v>
      </c>
      <c r="AF79" s="240">
        <f t="shared" si="8"/>
        <v>3.6973924155086157E-3</v>
      </c>
      <c r="AG79" s="240">
        <f t="shared" si="8"/>
        <v>1.1092177246525847E-2</v>
      </c>
      <c r="AH79" s="240">
        <f t="shared" si="8"/>
        <v>4.2057838726410501E-2</v>
      </c>
    </row>
    <row r="80" spans="1:34" s="8" customFormat="1" x14ac:dyDescent="1.25">
      <c r="A80" s="234">
        <v>277</v>
      </c>
      <c r="B80" s="68">
        <v>11661</v>
      </c>
      <c r="C80" s="234">
        <v>277</v>
      </c>
      <c r="D80" s="19">
        <v>76</v>
      </c>
      <c r="E80" s="69" t="s">
        <v>586</v>
      </c>
      <c r="F80" s="20" t="s">
        <v>401</v>
      </c>
      <c r="G80" s="20" t="s">
        <v>303</v>
      </c>
      <c r="H80" s="21" t="s">
        <v>24</v>
      </c>
      <c r="I80" s="18">
        <v>0</v>
      </c>
      <c r="J80" s="18">
        <v>433452.32336799998</v>
      </c>
      <c r="K80" s="18" t="s">
        <v>402</v>
      </c>
      <c r="L80" s="190">
        <v>5</v>
      </c>
      <c r="M80" s="56">
        <v>431740</v>
      </c>
      <c r="N80" s="55">
        <v>400000000</v>
      </c>
      <c r="O80" s="56">
        <v>1003966</v>
      </c>
      <c r="P80" s="235">
        <v>2.74</v>
      </c>
      <c r="Q80" s="235">
        <v>9.17</v>
      </c>
      <c r="R80" s="235">
        <v>0</v>
      </c>
      <c r="S80" s="236">
        <v>145</v>
      </c>
      <c r="T80" s="236">
        <v>10</v>
      </c>
      <c r="U80" s="236">
        <v>12</v>
      </c>
      <c r="V80" s="236">
        <v>90</v>
      </c>
      <c r="W80" s="18">
        <f t="shared" si="12"/>
        <v>157</v>
      </c>
      <c r="X80" s="84">
        <f t="shared" si="13"/>
        <v>2.4553557473829275E-3</v>
      </c>
      <c r="Y80" s="85">
        <f>T80*J80/$J$173</f>
        <v>2.3310581736388164E-3</v>
      </c>
      <c r="Z80" s="86">
        <v>11661</v>
      </c>
      <c r="AA80" s="77">
        <f>IF(M80&gt;N80,1,0)</f>
        <v>0</v>
      </c>
      <c r="AB80" s="77">
        <f>IF(W80=0,1,0)</f>
        <v>0</v>
      </c>
      <c r="AC80" s="162">
        <f>IF((T80+V80)=100,0,1)</f>
        <v>0</v>
      </c>
      <c r="AD80" s="162">
        <f>IF(J80=0,1,0)</f>
        <v>0</v>
      </c>
      <c r="AE80" s="162">
        <f>IF(M80=0,1,0)</f>
        <v>0</v>
      </c>
      <c r="AF80" s="240">
        <f t="shared" si="8"/>
        <v>6.7276747478292229E-4</v>
      </c>
      <c r="AG80" s="240">
        <f t="shared" si="8"/>
        <v>2.2515612203501448E-3</v>
      </c>
      <c r="AH80" s="240">
        <f t="shared" si="8"/>
        <v>0</v>
      </c>
    </row>
    <row r="81" spans="1:34" s="5" customFormat="1" x14ac:dyDescent="1.25">
      <c r="A81" s="83">
        <v>279</v>
      </c>
      <c r="B81" s="68">
        <v>11660</v>
      </c>
      <c r="C81" s="83">
        <v>279</v>
      </c>
      <c r="D81" s="16">
        <v>77</v>
      </c>
      <c r="E81" s="68" t="s">
        <v>492</v>
      </c>
      <c r="F81" s="10" t="s">
        <v>334</v>
      </c>
      <c r="G81" s="10" t="s">
        <v>303</v>
      </c>
      <c r="H81" s="11" t="s">
        <v>24</v>
      </c>
      <c r="I81" s="12">
        <v>0</v>
      </c>
      <c r="J81" s="12">
        <v>1295179.252991</v>
      </c>
      <c r="K81" s="12" t="s">
        <v>411</v>
      </c>
      <c r="L81" s="189">
        <v>5</v>
      </c>
      <c r="M81" s="54">
        <v>129529194</v>
      </c>
      <c r="N81" s="54">
        <v>300000000</v>
      </c>
      <c r="O81" s="54">
        <v>10000</v>
      </c>
      <c r="P81" s="224">
        <v>1.83</v>
      </c>
      <c r="Q81" s="224">
        <v>5.61</v>
      </c>
      <c r="R81" s="224">
        <v>0</v>
      </c>
      <c r="S81" s="53">
        <v>525</v>
      </c>
      <c r="T81" s="53">
        <v>0</v>
      </c>
      <c r="U81" s="53">
        <v>0</v>
      </c>
      <c r="V81" s="53">
        <v>0</v>
      </c>
      <c r="W81" s="12">
        <f t="shared" si="12"/>
        <v>525</v>
      </c>
      <c r="X81" s="84">
        <f t="shared" si="13"/>
        <v>0</v>
      </c>
      <c r="Y81" s="85">
        <f>T81*J81/$J$173</f>
        <v>0</v>
      </c>
      <c r="Z81" s="86">
        <v>11660</v>
      </c>
      <c r="AA81" s="77">
        <f t="shared" ref="AA81" si="19">IF(M81&gt;N81,1,0)</f>
        <v>0</v>
      </c>
      <c r="AB81" s="77">
        <f t="shared" ref="AB81" si="20">IF(W81=0,1,0)</f>
        <v>0</v>
      </c>
      <c r="AC81" s="162">
        <f t="shared" ref="AC81" si="21">IF((T81+V81)=100,0,1)</f>
        <v>1</v>
      </c>
      <c r="AD81" s="162">
        <f t="shared" ref="AD81" si="22">IF(J81=0,1,0)</f>
        <v>0</v>
      </c>
      <c r="AE81" s="162">
        <f t="shared" ref="AE81" si="23">IF(M81=0,1,0)</f>
        <v>0</v>
      </c>
      <c r="AF81" s="240">
        <f t="shared" si="8"/>
        <v>1.3426229234077647E-3</v>
      </c>
      <c r="AG81" s="240">
        <f t="shared" si="8"/>
        <v>4.1159096176598686E-3</v>
      </c>
      <c r="AH81" s="240">
        <f t="shared" si="8"/>
        <v>0</v>
      </c>
    </row>
    <row r="82" spans="1:34" s="8" customFormat="1" x14ac:dyDescent="1.25">
      <c r="A82" s="234">
        <v>280</v>
      </c>
      <c r="B82" s="68">
        <v>11665</v>
      </c>
      <c r="C82" s="234">
        <v>280</v>
      </c>
      <c r="D82" s="19">
        <v>78</v>
      </c>
      <c r="E82" s="69" t="s">
        <v>493</v>
      </c>
      <c r="F82" s="20" t="s">
        <v>410</v>
      </c>
      <c r="G82" s="20" t="s">
        <v>303</v>
      </c>
      <c r="H82" s="21">
        <v>18</v>
      </c>
      <c r="I82" s="18">
        <v>0</v>
      </c>
      <c r="J82" s="18">
        <v>333326.21790500003</v>
      </c>
      <c r="K82" s="18" t="s">
        <v>412</v>
      </c>
      <c r="L82" s="190">
        <v>5</v>
      </c>
      <c r="M82" s="56">
        <v>333326</v>
      </c>
      <c r="N82" s="55">
        <v>1000000</v>
      </c>
      <c r="O82" s="56">
        <v>1017844</v>
      </c>
      <c r="P82" s="235">
        <v>1.78</v>
      </c>
      <c r="Q82" s="235">
        <v>6.22</v>
      </c>
      <c r="R82" s="235">
        <v>0</v>
      </c>
      <c r="S82" s="236">
        <v>128</v>
      </c>
      <c r="T82" s="236">
        <v>22</v>
      </c>
      <c r="U82" s="236">
        <v>8</v>
      </c>
      <c r="V82" s="236">
        <v>78</v>
      </c>
      <c r="W82" s="18">
        <f>S82+U82</f>
        <v>136</v>
      </c>
      <c r="X82" s="84">
        <f t="shared" si="13"/>
        <v>4.1539880666910979E-3</v>
      </c>
      <c r="Y82" s="85">
        <f>T82*J82/$J$173</f>
        <v>3.9437005600428121E-3</v>
      </c>
      <c r="Z82" s="86">
        <v>11665</v>
      </c>
      <c r="AA82" s="77">
        <f>IF(M82&gt;N82,1,0)</f>
        <v>0</v>
      </c>
      <c r="AB82" s="77">
        <f>IF(W82=0,1,0)</f>
        <v>0</v>
      </c>
      <c r="AC82" s="162">
        <f>IF((T82+V82)=100,0,1)</f>
        <v>0</v>
      </c>
      <c r="AD82" s="162">
        <f>IF(J82=0,1,0)</f>
        <v>0</v>
      </c>
      <c r="AE82" s="162">
        <f>IF(M82=0,1,0)</f>
        <v>0</v>
      </c>
      <c r="AF82" s="240">
        <f t="shared" si="8"/>
        <v>3.3609539812318884E-4</v>
      </c>
      <c r="AG82" s="240">
        <f t="shared" si="8"/>
        <v>1.1744457170372103E-3</v>
      </c>
      <c r="AH82" s="240">
        <f t="shared" si="8"/>
        <v>0</v>
      </c>
    </row>
    <row r="83" spans="1:34" s="5" customFormat="1" x14ac:dyDescent="1.25">
      <c r="A83" s="83">
        <v>283</v>
      </c>
      <c r="B83" s="68">
        <v>11673</v>
      </c>
      <c r="C83" s="83">
        <v>283</v>
      </c>
      <c r="D83" s="16">
        <v>79</v>
      </c>
      <c r="E83" s="68" t="s">
        <v>494</v>
      </c>
      <c r="F83" s="10" t="s">
        <v>416</v>
      </c>
      <c r="G83" s="10" t="s">
        <v>294</v>
      </c>
      <c r="H83" s="11">
        <v>18</v>
      </c>
      <c r="I83" s="12">
        <v>0</v>
      </c>
      <c r="J83" s="12">
        <v>1019116.800082</v>
      </c>
      <c r="K83" s="12" t="s">
        <v>418</v>
      </c>
      <c r="L83" s="189">
        <v>3</v>
      </c>
      <c r="M83" s="54">
        <v>99999990</v>
      </c>
      <c r="N83" s="54">
        <v>100000000</v>
      </c>
      <c r="O83" s="54">
        <v>10192</v>
      </c>
      <c r="P83" s="224">
        <v>1.92</v>
      </c>
      <c r="Q83" s="224">
        <v>7.61</v>
      </c>
      <c r="R83" s="224">
        <v>0</v>
      </c>
      <c r="S83" s="53">
        <v>305</v>
      </c>
      <c r="T83" s="53"/>
      <c r="U83" s="53"/>
      <c r="V83" s="53"/>
      <c r="W83" s="12"/>
      <c r="X83" s="84">
        <f t="shared" si="13"/>
        <v>0</v>
      </c>
      <c r="Y83" s="85">
        <f>T83*J83/$J$173</f>
        <v>0</v>
      </c>
      <c r="Z83" s="86"/>
      <c r="AA83" s="77">
        <f>IF(M83&gt;N83,1,0)</f>
        <v>0</v>
      </c>
      <c r="AB83" s="77"/>
      <c r="AC83" s="162"/>
      <c r="AD83" s="162"/>
      <c r="AE83" s="162"/>
      <c r="AF83" s="240">
        <f t="shared" si="8"/>
        <v>1.1084044962439566E-3</v>
      </c>
      <c r="AG83" s="240">
        <f t="shared" si="8"/>
        <v>4.3932074043835992E-3</v>
      </c>
      <c r="AH83" s="240">
        <f t="shared" si="8"/>
        <v>0</v>
      </c>
    </row>
    <row r="84" spans="1:34" s="105" customFormat="1" ht="67.5" x14ac:dyDescent="1.25">
      <c r="A84" s="97"/>
      <c r="B84" s="68"/>
      <c r="C84" s="97"/>
      <c r="D84" s="16"/>
      <c r="E84" s="366" t="s">
        <v>339</v>
      </c>
      <c r="F84" s="359" t="s">
        <v>24</v>
      </c>
      <c r="G84" s="359" t="s">
        <v>24</v>
      </c>
      <c r="H84" s="360" t="s">
        <v>24</v>
      </c>
      <c r="I84" s="361">
        <f>SUM(I5:I83)</f>
        <v>1485780047.2767122</v>
      </c>
      <c r="J84" s="362">
        <f>SUM(J5:J83)</f>
        <v>1765334102.1153481</v>
      </c>
      <c r="K84" s="363" t="s">
        <v>24</v>
      </c>
      <c r="L84" s="363" t="s">
        <v>24</v>
      </c>
      <c r="M84" s="361">
        <f>SUM(M5:M83)</f>
        <v>11399181445</v>
      </c>
      <c r="N84" s="361" t="s">
        <v>24</v>
      </c>
      <c r="O84" s="361" t="s">
        <v>24</v>
      </c>
      <c r="P84" s="364">
        <f>AF84</f>
        <v>2.0189528773518184</v>
      </c>
      <c r="Q84" s="364">
        <f>AG84</f>
        <v>5.8089954403500048</v>
      </c>
      <c r="R84" s="364">
        <f>AH84</f>
        <v>20.893339242136722</v>
      </c>
      <c r="S84" s="365">
        <f>SUM(S5:S83)</f>
        <v>2002664</v>
      </c>
      <c r="T84" s="382">
        <f>X84</f>
        <v>83.702209011946493</v>
      </c>
      <c r="U84" s="382">
        <f>SUM(U5:U83)</f>
        <v>3929</v>
      </c>
      <c r="V84" s="382">
        <f>100-T84</f>
        <v>16.297790988053507</v>
      </c>
      <c r="W84" s="382">
        <f>SUM(W5:W83)</f>
        <v>2006288</v>
      </c>
      <c r="X84" s="84">
        <f>SUM(X5:X83)</f>
        <v>83.702209011946493</v>
      </c>
      <c r="Y84" s="85" t="s">
        <v>24</v>
      </c>
      <c r="Z84" s="86"/>
      <c r="AA84" s="77"/>
      <c r="AB84" s="77"/>
      <c r="AC84" s="162"/>
      <c r="AD84" s="162"/>
      <c r="AE84" s="162"/>
      <c r="AF84" s="243">
        <f t="shared" ref="AF84:AG84" si="24">SUM(AF5:AF83)</f>
        <v>2.0189528773518184</v>
      </c>
      <c r="AG84" s="243">
        <f t="shared" si="24"/>
        <v>5.8089954403500048</v>
      </c>
      <c r="AH84" s="243">
        <f>SUM(AH5:AH83)</f>
        <v>20.893339242136722</v>
      </c>
    </row>
    <row r="85" spans="1:34" s="5" customFormat="1" x14ac:dyDescent="1.25">
      <c r="A85" s="83">
        <v>65</v>
      </c>
      <c r="B85" s="68">
        <v>10615</v>
      </c>
      <c r="C85" s="83">
        <v>65</v>
      </c>
      <c r="D85" s="16">
        <v>80</v>
      </c>
      <c r="E85" s="68" t="s">
        <v>30</v>
      </c>
      <c r="F85" s="10" t="s">
        <v>30</v>
      </c>
      <c r="G85" s="10" t="s">
        <v>25</v>
      </c>
      <c r="H85" s="11" t="s">
        <v>24</v>
      </c>
      <c r="I85" s="12">
        <v>176914.983954</v>
      </c>
      <c r="J85" s="12">
        <v>440940.96882499999</v>
      </c>
      <c r="K85" s="12" t="s">
        <v>120</v>
      </c>
      <c r="L85" s="189">
        <v>139.76666666666665</v>
      </c>
      <c r="M85" s="54">
        <v>13044</v>
      </c>
      <c r="N85" s="54">
        <v>50000</v>
      </c>
      <c r="O85" s="54">
        <v>33804122</v>
      </c>
      <c r="P85" s="224">
        <v>12.7</v>
      </c>
      <c r="Q85" s="224">
        <v>38.840000000000003</v>
      </c>
      <c r="R85" s="224">
        <v>121.9</v>
      </c>
      <c r="S85" s="53">
        <v>133</v>
      </c>
      <c r="T85" s="53">
        <v>22</v>
      </c>
      <c r="U85" s="53">
        <v>8</v>
      </c>
      <c r="V85" s="53">
        <v>78</v>
      </c>
      <c r="W85" s="12">
        <f t="shared" ref="W85:W104" si="25">S85+U85</f>
        <v>141</v>
      </c>
      <c r="X85" s="84">
        <f>T85*J85/$J$105</f>
        <v>0.67145615816319282</v>
      </c>
      <c r="Y85" s="85">
        <f>T85*J85/$J$173</f>
        <v>5.2169287991518896E-3</v>
      </c>
      <c r="Z85" s="86">
        <v>10615</v>
      </c>
      <c r="AA85" s="77">
        <f t="shared" si="14"/>
        <v>0</v>
      </c>
      <c r="AB85" s="77">
        <f t="shared" si="15"/>
        <v>0</v>
      </c>
      <c r="AC85" s="162">
        <f t="shared" si="16"/>
        <v>0</v>
      </c>
      <c r="AD85" s="162">
        <f t="shared" si="17"/>
        <v>0</v>
      </c>
      <c r="AE85" s="162">
        <f t="shared" si="18"/>
        <v>0</v>
      </c>
      <c r="AF85" s="240">
        <f t="shared" ref="AF85:AF104" si="26">$J85/$J$105*P85</f>
        <v>0.38761332766693402</v>
      </c>
      <c r="AG85" s="240">
        <f t="shared" ref="AG85:AG104" si="27">$J85/$J$105*Q85</f>
        <v>1.1854253265026551</v>
      </c>
      <c r="AH85" s="240">
        <f t="shared" ref="AH85:AH104" si="28">$J85/$J$105*R85</f>
        <v>3.7204775309133273</v>
      </c>
    </row>
    <row r="86" spans="1:34" s="8" customFormat="1" x14ac:dyDescent="1.25">
      <c r="A86" s="234">
        <v>10</v>
      </c>
      <c r="B86" s="68">
        <v>10762</v>
      </c>
      <c r="C86" s="234">
        <v>10</v>
      </c>
      <c r="D86" s="19">
        <v>81</v>
      </c>
      <c r="E86" s="69" t="s">
        <v>495</v>
      </c>
      <c r="F86" s="20" t="s">
        <v>291</v>
      </c>
      <c r="G86" s="20" t="s">
        <v>25</v>
      </c>
      <c r="H86" s="21" t="s">
        <v>24</v>
      </c>
      <c r="I86" s="18">
        <v>563659.31226399995</v>
      </c>
      <c r="J86" s="18">
        <v>1405665.099861</v>
      </c>
      <c r="K86" s="18" t="s">
        <v>108</v>
      </c>
      <c r="L86" s="190">
        <v>121.3</v>
      </c>
      <c r="M86" s="56">
        <v>192027</v>
      </c>
      <c r="N86" s="55">
        <v>2000000</v>
      </c>
      <c r="O86" s="56">
        <v>7320143</v>
      </c>
      <c r="P86" s="235">
        <v>10.54</v>
      </c>
      <c r="Q86" s="235">
        <v>31.78</v>
      </c>
      <c r="R86" s="235">
        <v>103.25</v>
      </c>
      <c r="S86" s="236">
        <v>1205</v>
      </c>
      <c r="T86" s="236">
        <v>74</v>
      </c>
      <c r="U86" s="236">
        <v>8</v>
      </c>
      <c r="V86" s="236">
        <v>26</v>
      </c>
      <c r="W86" s="18">
        <f t="shared" si="25"/>
        <v>1213</v>
      </c>
      <c r="X86" s="84">
        <f t="shared" ref="X86:X104" si="29">T86*J86/$J$105</f>
        <v>7.1999272858510102</v>
      </c>
      <c r="Y86" s="85">
        <f>T86*J86/$J$173</f>
        <v>5.5940373102105902E-2</v>
      </c>
      <c r="Z86" s="86">
        <v>10762</v>
      </c>
      <c r="AA86" s="77">
        <f t="shared" si="14"/>
        <v>0</v>
      </c>
      <c r="AB86" s="77">
        <f t="shared" si="15"/>
        <v>0</v>
      </c>
      <c r="AC86" s="162">
        <f t="shared" si="16"/>
        <v>0</v>
      </c>
      <c r="AD86" s="162">
        <f t="shared" si="17"/>
        <v>0</v>
      </c>
      <c r="AE86" s="162">
        <f t="shared" si="18"/>
        <v>0</v>
      </c>
      <c r="AF86" s="240">
        <f t="shared" si="26"/>
        <v>1.0255031566604005</v>
      </c>
      <c r="AG86" s="240">
        <f t="shared" si="27"/>
        <v>3.092076880328988</v>
      </c>
      <c r="AH86" s="240">
        <f t="shared" si="28"/>
        <v>10.045844490055632</v>
      </c>
    </row>
    <row r="87" spans="1:34" s="5" customFormat="1" x14ac:dyDescent="1.25">
      <c r="A87" s="83">
        <v>32</v>
      </c>
      <c r="B87" s="68">
        <v>10767</v>
      </c>
      <c r="C87" s="83">
        <v>32</v>
      </c>
      <c r="D87" s="16">
        <v>82</v>
      </c>
      <c r="E87" s="68" t="s">
        <v>496</v>
      </c>
      <c r="F87" s="10" t="s">
        <v>405</v>
      </c>
      <c r="G87" s="10" t="s">
        <v>25</v>
      </c>
      <c r="H87" s="11" t="s">
        <v>24</v>
      </c>
      <c r="I87" s="12">
        <v>99958.759137999994</v>
      </c>
      <c r="J87" s="12">
        <v>204948.255183</v>
      </c>
      <c r="K87" s="12" t="s">
        <v>99</v>
      </c>
      <c r="L87" s="189">
        <v>120.4</v>
      </c>
      <c r="M87" s="54">
        <v>8427</v>
      </c>
      <c r="N87" s="54">
        <v>200000</v>
      </c>
      <c r="O87" s="54">
        <v>24320429</v>
      </c>
      <c r="P87" s="224">
        <v>11.85</v>
      </c>
      <c r="Q87" s="224">
        <v>35.299999999999997</v>
      </c>
      <c r="R87" s="224">
        <v>119.34</v>
      </c>
      <c r="S87" s="53">
        <v>94</v>
      </c>
      <c r="T87" s="53">
        <v>77</v>
      </c>
      <c r="U87" s="53">
        <v>4</v>
      </c>
      <c r="V87" s="53">
        <v>23</v>
      </c>
      <c r="W87" s="12">
        <f t="shared" si="25"/>
        <v>98</v>
      </c>
      <c r="X87" s="84">
        <f t="shared" si="29"/>
        <v>1.0923189774120303</v>
      </c>
      <c r="Y87" s="85">
        <f>T87*J87/$J$173</f>
        <v>8.4868539246250683E-3</v>
      </c>
      <c r="Z87" s="86">
        <v>10767</v>
      </c>
      <c r="AA87" s="77">
        <f t="shared" si="14"/>
        <v>0</v>
      </c>
      <c r="AB87" s="77">
        <f t="shared" si="15"/>
        <v>0</v>
      </c>
      <c r="AC87" s="162">
        <f t="shared" si="16"/>
        <v>0</v>
      </c>
      <c r="AD87" s="162">
        <f t="shared" si="17"/>
        <v>0</v>
      </c>
      <c r="AE87" s="162">
        <f t="shared" si="18"/>
        <v>0</v>
      </c>
      <c r="AF87" s="240">
        <f t="shared" si="26"/>
        <v>0.16810363483548779</v>
      </c>
      <c r="AG87" s="240">
        <f t="shared" si="27"/>
        <v>0.50076441432006069</v>
      </c>
      <c r="AH87" s="240">
        <f t="shared" si="28"/>
        <v>1.692952555381191</v>
      </c>
    </row>
    <row r="88" spans="1:34" s="8" customFormat="1" x14ac:dyDescent="1.25">
      <c r="A88" s="234">
        <v>37</v>
      </c>
      <c r="B88" s="68">
        <v>10763</v>
      </c>
      <c r="C88" s="234">
        <v>37</v>
      </c>
      <c r="D88" s="19">
        <v>83</v>
      </c>
      <c r="E88" s="69" t="s">
        <v>497</v>
      </c>
      <c r="F88" s="20" t="s">
        <v>36</v>
      </c>
      <c r="G88" s="20" t="s">
        <v>25</v>
      </c>
      <c r="H88" s="21" t="s">
        <v>24</v>
      </c>
      <c r="I88" s="18">
        <v>20960.809839000001</v>
      </c>
      <c r="J88" s="18">
        <v>51992.766669999997</v>
      </c>
      <c r="K88" s="18" t="s">
        <v>128</v>
      </c>
      <c r="L88" s="190">
        <v>118.76666666666667</v>
      </c>
      <c r="M88" s="56">
        <v>9991</v>
      </c>
      <c r="N88" s="55">
        <v>50000</v>
      </c>
      <c r="O88" s="56">
        <v>5203960</v>
      </c>
      <c r="P88" s="235">
        <v>18.670000000000002</v>
      </c>
      <c r="Q88" s="235">
        <v>50.47</v>
      </c>
      <c r="R88" s="235">
        <v>106.11</v>
      </c>
      <c r="S88" s="236">
        <v>81</v>
      </c>
      <c r="T88" s="236">
        <v>55</v>
      </c>
      <c r="U88" s="236">
        <v>7</v>
      </c>
      <c r="V88" s="236">
        <v>45</v>
      </c>
      <c r="W88" s="18">
        <f t="shared" si="25"/>
        <v>88</v>
      </c>
      <c r="X88" s="84">
        <f t="shared" si="29"/>
        <v>0.19793388360772204</v>
      </c>
      <c r="Y88" s="85">
        <f>T88*J88/$J$173</f>
        <v>1.5378621004025926E-3</v>
      </c>
      <c r="Z88" s="86">
        <v>10763</v>
      </c>
      <c r="AA88" s="77">
        <f t="shared" si="14"/>
        <v>0</v>
      </c>
      <c r="AB88" s="77">
        <f>IF(W88=0,1,0)</f>
        <v>0</v>
      </c>
      <c r="AC88" s="162">
        <f>IF((T88+V88)=100,0,1)</f>
        <v>0</v>
      </c>
      <c r="AD88" s="162">
        <f t="shared" si="17"/>
        <v>0</v>
      </c>
      <c r="AE88" s="162">
        <f t="shared" si="18"/>
        <v>0</v>
      </c>
      <c r="AF88" s="240">
        <f t="shared" si="26"/>
        <v>6.7189556490112198E-2</v>
      </c>
      <c r="AG88" s="240">
        <f t="shared" si="27"/>
        <v>0.18163132919421329</v>
      </c>
      <c r="AH88" s="240">
        <f t="shared" si="28"/>
        <v>0.38186844344755244</v>
      </c>
    </row>
    <row r="89" spans="1:34" s="5" customFormat="1" x14ac:dyDescent="1.25">
      <c r="A89" s="83">
        <v>17</v>
      </c>
      <c r="B89" s="68">
        <v>10885</v>
      </c>
      <c r="C89" s="83">
        <v>17</v>
      </c>
      <c r="D89" s="16">
        <v>84</v>
      </c>
      <c r="E89" s="68" t="s">
        <v>498</v>
      </c>
      <c r="F89" s="10" t="s">
        <v>203</v>
      </c>
      <c r="G89" s="10" t="s">
        <v>25</v>
      </c>
      <c r="H89" s="11" t="s">
        <v>24</v>
      </c>
      <c r="I89" s="12">
        <v>1029730.932023</v>
      </c>
      <c r="J89" s="12">
        <v>5884402.5521790003</v>
      </c>
      <c r="K89" s="12" t="s">
        <v>100</v>
      </c>
      <c r="L89" s="189">
        <v>103.76666666666667</v>
      </c>
      <c r="M89" s="54">
        <v>556374</v>
      </c>
      <c r="N89" s="54">
        <v>5000000</v>
      </c>
      <c r="O89" s="54">
        <v>10576343</v>
      </c>
      <c r="P89" s="224">
        <v>7.26</v>
      </c>
      <c r="Q89" s="224">
        <v>29.2</v>
      </c>
      <c r="R89" s="224">
        <v>91.77</v>
      </c>
      <c r="S89" s="53">
        <v>197</v>
      </c>
      <c r="T89" s="53">
        <v>45</v>
      </c>
      <c r="U89" s="53">
        <v>5</v>
      </c>
      <c r="V89" s="53">
        <v>55</v>
      </c>
      <c r="W89" s="12">
        <f t="shared" si="25"/>
        <v>202</v>
      </c>
      <c r="X89" s="84">
        <f t="shared" si="29"/>
        <v>18.32860523448765</v>
      </c>
      <c r="Y89" s="85">
        <f>T89*J89/$J$173</f>
        <v>0.14240546807651014</v>
      </c>
      <c r="Z89" s="86">
        <v>10885</v>
      </c>
      <c r="AA89" s="77">
        <f t="shared" si="14"/>
        <v>0</v>
      </c>
      <c r="AB89" s="77">
        <f t="shared" si="15"/>
        <v>0</v>
      </c>
      <c r="AC89" s="162">
        <f t="shared" si="16"/>
        <v>0</v>
      </c>
      <c r="AD89" s="162">
        <f t="shared" si="17"/>
        <v>0</v>
      </c>
      <c r="AE89" s="162">
        <f t="shared" si="18"/>
        <v>0</v>
      </c>
      <c r="AF89" s="240">
        <f t="shared" si="26"/>
        <v>2.9570149778306742</v>
      </c>
      <c r="AG89" s="240">
        <f t="shared" si="27"/>
        <v>11.893228285489764</v>
      </c>
      <c r="AH89" s="240">
        <f t="shared" si="28"/>
        <v>37.378135608198484</v>
      </c>
    </row>
    <row r="90" spans="1:34" s="8" customFormat="1" x14ac:dyDescent="1.25">
      <c r="A90" s="234">
        <v>101</v>
      </c>
      <c r="B90" s="68">
        <v>10897</v>
      </c>
      <c r="C90" s="234">
        <v>101</v>
      </c>
      <c r="D90" s="19">
        <v>85</v>
      </c>
      <c r="E90" s="69" t="s">
        <v>499</v>
      </c>
      <c r="F90" s="20" t="s">
        <v>225</v>
      </c>
      <c r="G90" s="20" t="s">
        <v>25</v>
      </c>
      <c r="H90" s="21" t="s">
        <v>24</v>
      </c>
      <c r="I90" s="18">
        <v>173121.12607699999</v>
      </c>
      <c r="J90" s="18">
        <v>326624.85075500002</v>
      </c>
      <c r="K90" s="18" t="s">
        <v>80</v>
      </c>
      <c r="L90" s="190">
        <v>103.4</v>
      </c>
      <c r="M90" s="56">
        <v>77007</v>
      </c>
      <c r="N90" s="55">
        <v>200000</v>
      </c>
      <c r="O90" s="56">
        <v>4241495</v>
      </c>
      <c r="P90" s="235">
        <v>11.53</v>
      </c>
      <c r="Q90" s="235">
        <v>33.979999999999997</v>
      </c>
      <c r="R90" s="235">
        <v>130.69</v>
      </c>
      <c r="S90" s="236">
        <v>89</v>
      </c>
      <c r="T90" s="236">
        <v>6</v>
      </c>
      <c r="U90" s="236">
        <v>9</v>
      </c>
      <c r="V90" s="236">
        <v>94</v>
      </c>
      <c r="W90" s="18">
        <f t="shared" si="25"/>
        <v>98</v>
      </c>
      <c r="X90" s="84">
        <f t="shared" si="29"/>
        <v>0.13564850231725462</v>
      </c>
      <c r="Y90" s="85">
        <f>T90*J90/$J$173</f>
        <v>1.0539311758441174E-3</v>
      </c>
      <c r="Z90" s="86">
        <v>10897</v>
      </c>
      <c r="AA90" s="77">
        <f t="shared" si="14"/>
        <v>0</v>
      </c>
      <c r="AB90" s="77">
        <f t="shared" si="15"/>
        <v>0</v>
      </c>
      <c r="AC90" s="162">
        <f t="shared" si="16"/>
        <v>0</v>
      </c>
      <c r="AD90" s="162">
        <f t="shared" si="17"/>
        <v>0</v>
      </c>
      <c r="AE90" s="162">
        <f t="shared" si="18"/>
        <v>0</v>
      </c>
      <c r="AF90" s="240">
        <f t="shared" si="26"/>
        <v>0.26067120528632426</v>
      </c>
      <c r="AG90" s="240">
        <f t="shared" si="27"/>
        <v>0.76822268479005196</v>
      </c>
      <c r="AH90" s="240">
        <f t="shared" si="28"/>
        <v>2.954650461307001</v>
      </c>
    </row>
    <row r="91" spans="1:34" s="5" customFormat="1" x14ac:dyDescent="1.25">
      <c r="A91" s="83">
        <v>111</v>
      </c>
      <c r="B91" s="68">
        <v>10934</v>
      </c>
      <c r="C91" s="83">
        <v>111</v>
      </c>
      <c r="D91" s="16">
        <v>86</v>
      </c>
      <c r="E91" s="68" t="s">
        <v>500</v>
      </c>
      <c r="F91" s="10" t="s">
        <v>396</v>
      </c>
      <c r="G91" s="10" t="s">
        <v>25</v>
      </c>
      <c r="H91" s="11" t="s">
        <v>24</v>
      </c>
      <c r="I91" s="12">
        <v>21794.889236999999</v>
      </c>
      <c r="J91" s="12">
        <v>44807.037719</v>
      </c>
      <c r="K91" s="12" t="s">
        <v>101</v>
      </c>
      <c r="L91" s="189">
        <v>99.833333333333343</v>
      </c>
      <c r="M91" s="54">
        <v>10579</v>
      </c>
      <c r="N91" s="54">
        <v>500000</v>
      </c>
      <c r="O91" s="54">
        <v>4235470</v>
      </c>
      <c r="P91" s="224">
        <v>8.4</v>
      </c>
      <c r="Q91" s="224">
        <v>34.36</v>
      </c>
      <c r="R91" s="224">
        <v>108.15</v>
      </c>
      <c r="S91" s="53">
        <v>581</v>
      </c>
      <c r="T91" s="53">
        <v>22</v>
      </c>
      <c r="U91" s="53">
        <v>44</v>
      </c>
      <c r="V91" s="53">
        <v>78</v>
      </c>
      <c r="W91" s="12">
        <f t="shared" si="25"/>
        <v>625</v>
      </c>
      <c r="X91" s="84">
        <f t="shared" si="29"/>
        <v>6.8231267975948681E-2</v>
      </c>
      <c r="Y91" s="85">
        <f>T91*J91/$J$173</f>
        <v>5.3012793550083676E-4</v>
      </c>
      <c r="Z91" s="86">
        <v>10934</v>
      </c>
      <c r="AA91" s="77">
        <f t="shared" si="14"/>
        <v>0</v>
      </c>
      <c r="AB91" s="77">
        <f t="shared" si="15"/>
        <v>0</v>
      </c>
      <c r="AC91" s="162">
        <f t="shared" si="16"/>
        <v>0</v>
      </c>
      <c r="AD91" s="162">
        <f t="shared" si="17"/>
        <v>0</v>
      </c>
      <c r="AE91" s="162">
        <f t="shared" si="18"/>
        <v>0</v>
      </c>
      <c r="AF91" s="240">
        <f t="shared" si="26"/>
        <v>2.6051938681725863E-2</v>
      </c>
      <c r="AG91" s="240">
        <f t="shared" si="27"/>
        <v>0.10656483489334531</v>
      </c>
      <c r="AH91" s="240">
        <f t="shared" si="28"/>
        <v>0.3354187105272205</v>
      </c>
    </row>
    <row r="92" spans="1:34" s="8" customFormat="1" x14ac:dyDescent="1.25">
      <c r="A92" s="234">
        <v>112</v>
      </c>
      <c r="B92" s="68">
        <v>0</v>
      </c>
      <c r="C92" s="234">
        <v>112</v>
      </c>
      <c r="D92" s="19">
        <v>87</v>
      </c>
      <c r="E92" s="69" t="s">
        <v>501</v>
      </c>
      <c r="F92" s="20" t="s">
        <v>20</v>
      </c>
      <c r="G92" s="20" t="s">
        <v>25</v>
      </c>
      <c r="H92" s="21" t="s">
        <v>24</v>
      </c>
      <c r="I92" s="18">
        <v>3074.082371</v>
      </c>
      <c r="J92" s="18">
        <v>0</v>
      </c>
      <c r="K92" s="18" t="s">
        <v>102</v>
      </c>
      <c r="L92" s="190">
        <v>97.933333333333337</v>
      </c>
      <c r="M92" s="56">
        <v>0</v>
      </c>
      <c r="N92" s="55">
        <v>200000</v>
      </c>
      <c r="O92" s="56">
        <v>0</v>
      </c>
      <c r="P92" s="235">
        <v>0</v>
      </c>
      <c r="Q92" s="235">
        <v>0</v>
      </c>
      <c r="R92" s="235">
        <v>0</v>
      </c>
      <c r="S92" s="236">
        <v>0</v>
      </c>
      <c r="T92" s="236">
        <v>0</v>
      </c>
      <c r="U92" s="236">
        <v>0</v>
      </c>
      <c r="V92" s="236">
        <v>0</v>
      </c>
      <c r="W92" s="18">
        <v>0</v>
      </c>
      <c r="X92" s="84">
        <f t="shared" si="29"/>
        <v>0</v>
      </c>
      <c r="Y92" s="85">
        <f>T92*J92/$J$173</f>
        <v>0</v>
      </c>
      <c r="Z92" s="86">
        <v>0</v>
      </c>
      <c r="AA92" s="77">
        <f t="shared" si="14"/>
        <v>0</v>
      </c>
      <c r="AB92" s="77">
        <f t="shared" si="15"/>
        <v>1</v>
      </c>
      <c r="AC92" s="162">
        <f t="shared" si="16"/>
        <v>1</v>
      </c>
      <c r="AD92" s="162">
        <f t="shared" si="17"/>
        <v>1</v>
      </c>
      <c r="AE92" s="162">
        <f t="shared" si="18"/>
        <v>1</v>
      </c>
      <c r="AF92" s="240">
        <f t="shared" si="26"/>
        <v>0</v>
      </c>
      <c r="AG92" s="240">
        <f t="shared" si="27"/>
        <v>0</v>
      </c>
      <c r="AH92" s="240">
        <f t="shared" si="28"/>
        <v>0</v>
      </c>
    </row>
    <row r="93" spans="1:34" s="5" customFormat="1" x14ac:dyDescent="1.25">
      <c r="A93" s="83">
        <v>128</v>
      </c>
      <c r="B93" s="68">
        <v>11131</v>
      </c>
      <c r="C93" s="83">
        <v>128</v>
      </c>
      <c r="D93" s="16">
        <v>88</v>
      </c>
      <c r="E93" s="68" t="s">
        <v>502</v>
      </c>
      <c r="F93" s="10" t="s">
        <v>31</v>
      </c>
      <c r="G93" s="10" t="s">
        <v>25</v>
      </c>
      <c r="H93" s="11" t="s">
        <v>24</v>
      </c>
      <c r="I93" s="12">
        <v>90684.621776</v>
      </c>
      <c r="J93" s="12">
        <v>552164.28247400001</v>
      </c>
      <c r="K93" s="12" t="s">
        <v>104</v>
      </c>
      <c r="L93" s="189">
        <v>84.433333333333337</v>
      </c>
      <c r="M93" s="54">
        <v>121747</v>
      </c>
      <c r="N93" s="54">
        <v>500000</v>
      </c>
      <c r="O93" s="54">
        <v>4535342</v>
      </c>
      <c r="P93" s="224">
        <v>10.45</v>
      </c>
      <c r="Q93" s="224">
        <v>33.369999999999997</v>
      </c>
      <c r="R93" s="224">
        <v>171.19</v>
      </c>
      <c r="S93" s="53">
        <v>439</v>
      </c>
      <c r="T93" s="53">
        <v>68</v>
      </c>
      <c r="U93" s="53">
        <v>9</v>
      </c>
      <c r="V93" s="53">
        <v>32</v>
      </c>
      <c r="W93" s="12">
        <f t="shared" si="25"/>
        <v>448</v>
      </c>
      <c r="X93" s="84">
        <f t="shared" si="29"/>
        <v>2.5989130592651568</v>
      </c>
      <c r="Y93" s="85">
        <f>T93*J93/$J$173</f>
        <v>2.0192449232220872E-2</v>
      </c>
      <c r="Z93" s="86">
        <v>11131</v>
      </c>
      <c r="AA93" s="77">
        <f t="shared" si="14"/>
        <v>0</v>
      </c>
      <c r="AB93" s="77">
        <f t="shared" si="15"/>
        <v>0</v>
      </c>
      <c r="AC93" s="162">
        <f t="shared" si="16"/>
        <v>0</v>
      </c>
      <c r="AD93" s="162">
        <f t="shared" si="17"/>
        <v>0</v>
      </c>
      <c r="AE93" s="162">
        <f t="shared" si="18"/>
        <v>0</v>
      </c>
      <c r="AF93" s="240">
        <f t="shared" si="26"/>
        <v>0.3993917863135425</v>
      </c>
      <c r="AG93" s="240">
        <f t="shared" si="27"/>
        <v>1.2753783645246806</v>
      </c>
      <c r="AH93" s="240">
        <f t="shared" si="28"/>
        <v>6.5427636267000322</v>
      </c>
    </row>
    <row r="94" spans="1:34" s="8" customFormat="1" x14ac:dyDescent="1.25">
      <c r="A94" s="234">
        <v>135</v>
      </c>
      <c r="B94" s="68">
        <v>11157</v>
      </c>
      <c r="C94" s="234">
        <v>135</v>
      </c>
      <c r="D94" s="19">
        <v>89</v>
      </c>
      <c r="E94" s="69" t="s">
        <v>503</v>
      </c>
      <c r="F94" s="20" t="s">
        <v>47</v>
      </c>
      <c r="G94" s="20" t="s">
        <v>25</v>
      </c>
      <c r="H94" s="21" t="s">
        <v>24</v>
      </c>
      <c r="I94" s="18">
        <v>121707.214706</v>
      </c>
      <c r="J94" s="18">
        <v>477364.30790199997</v>
      </c>
      <c r="K94" s="18" t="s">
        <v>106</v>
      </c>
      <c r="L94" s="190">
        <v>80.2</v>
      </c>
      <c r="M94" s="56">
        <v>31217</v>
      </c>
      <c r="N94" s="55">
        <v>500000</v>
      </c>
      <c r="O94" s="56">
        <v>15291806</v>
      </c>
      <c r="P94" s="235">
        <v>8.44</v>
      </c>
      <c r="Q94" s="235">
        <v>30.95</v>
      </c>
      <c r="R94" s="235">
        <v>129.27000000000001</v>
      </c>
      <c r="S94" s="236">
        <v>315</v>
      </c>
      <c r="T94" s="236">
        <v>52</v>
      </c>
      <c r="U94" s="236">
        <v>4</v>
      </c>
      <c r="V94" s="236">
        <v>48</v>
      </c>
      <c r="W94" s="18">
        <f t="shared" si="25"/>
        <v>319</v>
      </c>
      <c r="X94" s="84">
        <f t="shared" si="29"/>
        <v>1.718176663737645</v>
      </c>
      <c r="Y94" s="85">
        <f>T94*J94/$J$173</f>
        <v>1.3349501989234997E-2</v>
      </c>
      <c r="Z94" s="86">
        <v>11157</v>
      </c>
      <c r="AA94" s="77">
        <f t="shared" si="14"/>
        <v>0</v>
      </c>
      <c r="AB94" s="77">
        <f t="shared" si="15"/>
        <v>0</v>
      </c>
      <c r="AC94" s="162">
        <f t="shared" si="16"/>
        <v>0</v>
      </c>
      <c r="AD94" s="162">
        <f t="shared" si="17"/>
        <v>0</v>
      </c>
      <c r="AE94" s="162">
        <f t="shared" si="18"/>
        <v>0</v>
      </c>
      <c r="AF94" s="240">
        <f t="shared" si="26"/>
        <v>0.27887328926818694</v>
      </c>
      <c r="AG94" s="240">
        <f t="shared" si="27"/>
        <v>1.0226455335130789</v>
      </c>
      <c r="AH94" s="240">
        <f t="shared" si="28"/>
        <v>4.2713211023339488</v>
      </c>
    </row>
    <row r="95" spans="1:34" s="5" customFormat="1" x14ac:dyDescent="1.25">
      <c r="A95" s="83">
        <v>143</v>
      </c>
      <c r="B95" s="68">
        <v>11172</v>
      </c>
      <c r="C95" s="83">
        <v>143</v>
      </c>
      <c r="D95" s="16">
        <v>90</v>
      </c>
      <c r="E95" s="68" t="s">
        <v>504</v>
      </c>
      <c r="F95" s="10" t="s">
        <v>40</v>
      </c>
      <c r="G95" s="10" t="s">
        <v>45</v>
      </c>
      <c r="H95" s="11" t="s">
        <v>24</v>
      </c>
      <c r="I95" s="12">
        <v>158346.83425000001</v>
      </c>
      <c r="J95" s="12">
        <v>182112.24815999999</v>
      </c>
      <c r="K95" s="12" t="s">
        <v>150</v>
      </c>
      <c r="L95" s="189">
        <v>78.099999999999994</v>
      </c>
      <c r="M95" s="54">
        <v>3582630</v>
      </c>
      <c r="N95" s="54">
        <v>50000000</v>
      </c>
      <c r="O95" s="54">
        <v>50832</v>
      </c>
      <c r="P95" s="224">
        <v>6.09</v>
      </c>
      <c r="Q95" s="224">
        <v>23.53</v>
      </c>
      <c r="R95" s="224">
        <v>86.75</v>
      </c>
      <c r="S95" s="53">
        <v>274</v>
      </c>
      <c r="T95" s="53">
        <v>0</v>
      </c>
      <c r="U95" s="53">
        <v>0</v>
      </c>
      <c r="V95" s="53">
        <v>0</v>
      </c>
      <c r="W95" s="12">
        <f t="shared" si="25"/>
        <v>274</v>
      </c>
      <c r="X95" s="84">
        <f t="shared" si="29"/>
        <v>0</v>
      </c>
      <c r="Y95" s="85">
        <f>T95*J95/$J$173</f>
        <v>0</v>
      </c>
      <c r="Z95" s="86">
        <v>11172</v>
      </c>
      <c r="AA95" s="77">
        <f t="shared" si="14"/>
        <v>0</v>
      </c>
      <c r="AB95" s="77">
        <f t="shared" si="15"/>
        <v>0</v>
      </c>
      <c r="AC95" s="162">
        <f t="shared" si="16"/>
        <v>1</v>
      </c>
      <c r="AD95" s="162">
        <f t="shared" si="17"/>
        <v>0</v>
      </c>
      <c r="AE95" s="162">
        <f t="shared" si="18"/>
        <v>0</v>
      </c>
      <c r="AF95" s="240">
        <f t="shared" si="26"/>
        <v>7.676636503414111E-2</v>
      </c>
      <c r="AG95" s="240">
        <f t="shared" si="27"/>
        <v>0.29660304913847951</v>
      </c>
      <c r="AH95" s="240">
        <f t="shared" si="28"/>
        <v>1.0935110290167063</v>
      </c>
    </row>
    <row r="96" spans="1:34" s="8" customFormat="1" x14ac:dyDescent="1.25">
      <c r="A96" s="234">
        <v>145</v>
      </c>
      <c r="B96" s="68">
        <v>11188</v>
      </c>
      <c r="C96" s="234">
        <v>145</v>
      </c>
      <c r="D96" s="19">
        <v>91</v>
      </c>
      <c r="E96" s="69" t="s">
        <v>505</v>
      </c>
      <c r="F96" s="20" t="s">
        <v>310</v>
      </c>
      <c r="G96" s="20" t="s">
        <v>25</v>
      </c>
      <c r="H96" s="21" t="s">
        <v>24</v>
      </c>
      <c r="I96" s="18">
        <v>524315.598979</v>
      </c>
      <c r="J96" s="18">
        <v>1044512.316532</v>
      </c>
      <c r="K96" s="18" t="s">
        <v>107</v>
      </c>
      <c r="L96" s="190">
        <v>76.133333333333326</v>
      </c>
      <c r="M96" s="56">
        <v>160411</v>
      </c>
      <c r="N96" s="55">
        <v>500000</v>
      </c>
      <c r="O96" s="56">
        <v>6511475</v>
      </c>
      <c r="P96" s="235">
        <v>8.31</v>
      </c>
      <c r="Q96" s="235">
        <v>28.82</v>
      </c>
      <c r="R96" s="235">
        <v>93.92</v>
      </c>
      <c r="S96" s="236">
        <v>2123</v>
      </c>
      <c r="T96" s="236">
        <v>54</v>
      </c>
      <c r="U96" s="236">
        <v>2</v>
      </c>
      <c r="V96" s="236">
        <v>46</v>
      </c>
      <c r="W96" s="18">
        <f t="shared" si="25"/>
        <v>2125</v>
      </c>
      <c r="X96" s="84">
        <f t="shared" si="29"/>
        <v>3.9041082745474696</v>
      </c>
      <c r="Y96" s="85">
        <f>T96*J96/$J$173</f>
        <v>3.0333260995342178E-2</v>
      </c>
      <c r="Z96" s="86">
        <v>11188</v>
      </c>
      <c r="AA96" s="77">
        <f t="shared" si="14"/>
        <v>0</v>
      </c>
      <c r="AB96" s="77">
        <f t="shared" si="15"/>
        <v>0</v>
      </c>
      <c r="AC96" s="162">
        <f t="shared" si="16"/>
        <v>0</v>
      </c>
      <c r="AD96" s="162">
        <f t="shared" si="17"/>
        <v>0</v>
      </c>
      <c r="AE96" s="162">
        <f t="shared" si="18"/>
        <v>0</v>
      </c>
      <c r="AF96" s="240">
        <f t="shared" si="26"/>
        <v>0.60079888447202734</v>
      </c>
      <c r="AG96" s="240">
        <f t="shared" si="27"/>
        <v>2.083637045786261</v>
      </c>
      <c r="AH96" s="240">
        <f t="shared" si="28"/>
        <v>6.7902564656573778</v>
      </c>
    </row>
    <row r="97" spans="1:34" s="5" customFormat="1" x14ac:dyDescent="1.25">
      <c r="A97" s="83">
        <v>151</v>
      </c>
      <c r="B97" s="68">
        <v>11196</v>
      </c>
      <c r="C97" s="83">
        <v>151</v>
      </c>
      <c r="D97" s="16">
        <v>92</v>
      </c>
      <c r="E97" s="68" t="s">
        <v>506</v>
      </c>
      <c r="F97" s="10" t="s">
        <v>17</v>
      </c>
      <c r="G97" s="10" t="s">
        <v>45</v>
      </c>
      <c r="H97" s="11" t="s">
        <v>24</v>
      </c>
      <c r="I97" s="12">
        <v>344755.81664700003</v>
      </c>
      <c r="J97" s="12">
        <v>610856.64047099999</v>
      </c>
      <c r="K97" s="12" t="s">
        <v>210</v>
      </c>
      <c r="L97" s="189">
        <v>73.333333333333343</v>
      </c>
      <c r="M97" s="54">
        <v>14457539</v>
      </c>
      <c r="N97" s="54">
        <v>100000000</v>
      </c>
      <c r="O97" s="54">
        <v>42252</v>
      </c>
      <c r="P97" s="224">
        <v>7.57</v>
      </c>
      <c r="Q97" s="224">
        <v>25.05</v>
      </c>
      <c r="R97" s="224">
        <v>92.89</v>
      </c>
      <c r="S97" s="53">
        <v>6253</v>
      </c>
      <c r="T97" s="53">
        <v>0</v>
      </c>
      <c r="U97" s="53">
        <v>0</v>
      </c>
      <c r="V97" s="53">
        <v>0</v>
      </c>
      <c r="W97" s="12">
        <f t="shared" si="25"/>
        <v>6253</v>
      </c>
      <c r="X97" s="84">
        <f t="shared" si="29"/>
        <v>0</v>
      </c>
      <c r="Y97" s="85">
        <f>T97*J97/$J$173</f>
        <v>0</v>
      </c>
      <c r="Z97" s="86">
        <v>11196</v>
      </c>
      <c r="AA97" s="77">
        <f t="shared" si="14"/>
        <v>0</v>
      </c>
      <c r="AB97" s="77">
        <f t="shared" si="15"/>
        <v>0</v>
      </c>
      <c r="AC97" s="162">
        <f t="shared" si="16"/>
        <v>1</v>
      </c>
      <c r="AD97" s="162">
        <f t="shared" si="17"/>
        <v>0</v>
      </c>
      <c r="AE97" s="162">
        <f t="shared" si="18"/>
        <v>0</v>
      </c>
      <c r="AF97" s="240">
        <f t="shared" si="26"/>
        <v>0.32007349145719932</v>
      </c>
      <c r="AG97" s="240">
        <f t="shared" si="27"/>
        <v>1.0591599684283808</v>
      </c>
      <c r="AH97" s="240">
        <f t="shared" si="28"/>
        <v>3.9275596593737441</v>
      </c>
    </row>
    <row r="98" spans="1:34" s="8" customFormat="1" x14ac:dyDescent="1.25">
      <c r="A98" s="234">
        <v>153</v>
      </c>
      <c r="B98" s="68">
        <v>11222</v>
      </c>
      <c r="C98" s="234">
        <v>153</v>
      </c>
      <c r="D98" s="19">
        <v>93</v>
      </c>
      <c r="E98" s="69" t="s">
        <v>507</v>
      </c>
      <c r="F98" s="20" t="s">
        <v>70</v>
      </c>
      <c r="G98" s="20" t="s">
        <v>25</v>
      </c>
      <c r="H98" s="21" t="s">
        <v>24</v>
      </c>
      <c r="I98" s="18">
        <v>158126.698336</v>
      </c>
      <c r="J98" s="18">
        <v>280660.64354999998</v>
      </c>
      <c r="K98" s="18" t="s">
        <v>208</v>
      </c>
      <c r="L98" s="190">
        <v>73.266666666666666</v>
      </c>
      <c r="M98" s="56">
        <v>64575</v>
      </c>
      <c r="N98" s="55">
        <v>700000</v>
      </c>
      <c r="O98" s="56">
        <v>4346274</v>
      </c>
      <c r="P98" s="235">
        <v>11.35</v>
      </c>
      <c r="Q98" s="235">
        <v>28.89</v>
      </c>
      <c r="R98" s="235">
        <v>91.21</v>
      </c>
      <c r="S98" s="236">
        <v>113</v>
      </c>
      <c r="T98" s="236">
        <v>1</v>
      </c>
      <c r="U98" s="236">
        <v>5</v>
      </c>
      <c r="V98" s="236">
        <v>99</v>
      </c>
      <c r="W98" s="18">
        <f t="shared" si="25"/>
        <v>118</v>
      </c>
      <c r="X98" s="84">
        <f t="shared" si="29"/>
        <v>1.9426566323695212E-2</v>
      </c>
      <c r="Y98" s="85">
        <f>T98*J98/$J$173</f>
        <v>1.5093615881036881E-4</v>
      </c>
      <c r="Z98" s="86">
        <v>11222</v>
      </c>
      <c r="AA98" s="77">
        <f t="shared" si="14"/>
        <v>0</v>
      </c>
      <c r="AB98" s="77">
        <f t="shared" si="15"/>
        <v>0</v>
      </c>
      <c r="AC98" s="162">
        <f t="shared" si="16"/>
        <v>0</v>
      </c>
      <c r="AD98" s="162">
        <f t="shared" si="17"/>
        <v>0</v>
      </c>
      <c r="AE98" s="162">
        <f t="shared" si="18"/>
        <v>0</v>
      </c>
      <c r="AF98" s="240">
        <f t="shared" si="26"/>
        <v>0.22049152777394065</v>
      </c>
      <c r="AG98" s="240">
        <f t="shared" si="27"/>
        <v>0.56123350109155468</v>
      </c>
      <c r="AH98" s="240">
        <f t="shared" si="28"/>
        <v>1.7718971143842401</v>
      </c>
    </row>
    <row r="99" spans="1:34" s="5" customFormat="1" x14ac:dyDescent="1.25">
      <c r="A99" s="83">
        <v>166</v>
      </c>
      <c r="B99" s="68">
        <v>11258</v>
      </c>
      <c r="C99" s="83">
        <v>166</v>
      </c>
      <c r="D99" s="16">
        <v>94</v>
      </c>
      <c r="E99" s="68" t="s">
        <v>508</v>
      </c>
      <c r="F99" s="10" t="s">
        <v>155</v>
      </c>
      <c r="G99" s="10" t="s">
        <v>25</v>
      </c>
      <c r="H99" s="11" t="s">
        <v>24</v>
      </c>
      <c r="I99" s="12">
        <v>58315.98861</v>
      </c>
      <c r="J99" s="12">
        <v>108080.544066</v>
      </c>
      <c r="K99" s="12" t="s">
        <v>167</v>
      </c>
      <c r="L99" s="189">
        <v>69.066666666666663</v>
      </c>
      <c r="M99" s="54">
        <v>37227</v>
      </c>
      <c r="N99" s="54">
        <v>200000</v>
      </c>
      <c r="O99" s="54">
        <v>2903283</v>
      </c>
      <c r="P99" s="224">
        <v>5.78</v>
      </c>
      <c r="Q99" s="224">
        <v>26.91</v>
      </c>
      <c r="R99" s="224">
        <v>75.819999999999993</v>
      </c>
      <c r="S99" s="53">
        <v>96</v>
      </c>
      <c r="T99" s="53">
        <v>4</v>
      </c>
      <c r="U99" s="53">
        <v>6</v>
      </c>
      <c r="V99" s="53">
        <v>96</v>
      </c>
      <c r="W99" s="12">
        <f t="shared" si="25"/>
        <v>102</v>
      </c>
      <c r="X99" s="84">
        <f t="shared" si="29"/>
        <v>2.9924165084801568E-2</v>
      </c>
      <c r="Y99" s="85">
        <f>T99*J99/$J$173</f>
        <v>2.3249803687634766E-4</v>
      </c>
      <c r="Z99" s="86">
        <v>11258</v>
      </c>
      <c r="AA99" s="77">
        <f t="shared" si="14"/>
        <v>0</v>
      </c>
      <c r="AB99" s="77">
        <f t="shared" si="15"/>
        <v>0</v>
      </c>
      <c r="AC99" s="162">
        <f t="shared" si="16"/>
        <v>0</v>
      </c>
      <c r="AD99" s="162">
        <f t="shared" si="17"/>
        <v>0</v>
      </c>
      <c r="AE99" s="162">
        <f t="shared" si="18"/>
        <v>0</v>
      </c>
      <c r="AF99" s="240">
        <f t="shared" si="26"/>
        <v>4.3240418547538267E-2</v>
      </c>
      <c r="AG99" s="240">
        <f t="shared" si="27"/>
        <v>0.20131482060800254</v>
      </c>
      <c r="AH99" s="240">
        <f t="shared" si="28"/>
        <v>0.56721254918241371</v>
      </c>
    </row>
    <row r="100" spans="1:34" s="8" customFormat="1" x14ac:dyDescent="1.25">
      <c r="A100" s="234">
        <v>179</v>
      </c>
      <c r="B100" s="68">
        <v>11304</v>
      </c>
      <c r="C100" s="234">
        <v>179</v>
      </c>
      <c r="D100" s="19">
        <v>95</v>
      </c>
      <c r="E100" s="69" t="s">
        <v>509</v>
      </c>
      <c r="F100" s="20" t="s">
        <v>38</v>
      </c>
      <c r="G100" s="20" t="s">
        <v>25</v>
      </c>
      <c r="H100" s="21" t="s">
        <v>24</v>
      </c>
      <c r="I100" s="18">
        <v>274152.70697599999</v>
      </c>
      <c r="J100" s="18">
        <v>451338.46981500002</v>
      </c>
      <c r="K100" s="18" t="s">
        <v>170</v>
      </c>
      <c r="L100" s="190">
        <v>61.333333333333329</v>
      </c>
      <c r="M100" s="56">
        <v>185661</v>
      </c>
      <c r="N100" s="55">
        <v>300000</v>
      </c>
      <c r="O100" s="56">
        <v>2430981</v>
      </c>
      <c r="P100" s="235">
        <v>14.23</v>
      </c>
      <c r="Q100" s="235">
        <v>40.42</v>
      </c>
      <c r="R100" s="235">
        <v>94.65</v>
      </c>
      <c r="S100" s="236">
        <v>111</v>
      </c>
      <c r="T100" s="236">
        <v>0</v>
      </c>
      <c r="U100" s="236">
        <v>18</v>
      </c>
      <c r="V100" s="236">
        <v>100</v>
      </c>
      <c r="W100" s="18">
        <f t="shared" si="25"/>
        <v>129</v>
      </c>
      <c r="X100" s="84">
        <f t="shared" si="29"/>
        <v>0</v>
      </c>
      <c r="Y100" s="85">
        <f>T100*J100/$J$173</f>
        <v>0</v>
      </c>
      <c r="Z100" s="86">
        <v>11304</v>
      </c>
      <c r="AA100" s="77">
        <f t="shared" si="14"/>
        <v>0</v>
      </c>
      <c r="AB100" s="77">
        <f t="shared" si="15"/>
        <v>0</v>
      </c>
      <c r="AC100" s="162">
        <f t="shared" si="16"/>
        <v>0</v>
      </c>
      <c r="AD100" s="162">
        <f t="shared" si="17"/>
        <v>0</v>
      </c>
      <c r="AE100" s="162">
        <f t="shared" si="18"/>
        <v>0</v>
      </c>
      <c r="AF100" s="240">
        <f t="shared" si="26"/>
        <v>0.44455119365222817</v>
      </c>
      <c r="AG100" s="240">
        <f t="shared" si="27"/>
        <v>1.2627378248364767</v>
      </c>
      <c r="AH100" s="240">
        <f t="shared" si="28"/>
        <v>2.9569058664218835</v>
      </c>
    </row>
    <row r="101" spans="1:34" s="5" customFormat="1" x14ac:dyDescent="1.25">
      <c r="A101" s="83">
        <v>180</v>
      </c>
      <c r="B101" s="68">
        <v>11305</v>
      </c>
      <c r="C101" s="83">
        <v>180</v>
      </c>
      <c r="D101" s="16">
        <v>96</v>
      </c>
      <c r="E101" s="68" t="s">
        <v>510</v>
      </c>
      <c r="F101" s="10" t="s">
        <v>173</v>
      </c>
      <c r="G101" s="10" t="s">
        <v>25</v>
      </c>
      <c r="H101" s="11" t="s">
        <v>24</v>
      </c>
      <c r="I101" s="12">
        <v>102563.336753</v>
      </c>
      <c r="J101" s="12">
        <v>178331.317751</v>
      </c>
      <c r="K101" s="12" t="s">
        <v>174</v>
      </c>
      <c r="L101" s="189">
        <v>60.966666666666669</v>
      </c>
      <c r="M101" s="54">
        <v>34309</v>
      </c>
      <c r="N101" s="54">
        <v>200000</v>
      </c>
      <c r="O101" s="54">
        <v>5197799</v>
      </c>
      <c r="P101" s="224">
        <v>10.35</v>
      </c>
      <c r="Q101" s="224">
        <v>40.1</v>
      </c>
      <c r="R101" s="224">
        <v>107.27</v>
      </c>
      <c r="S101" s="53">
        <v>1061</v>
      </c>
      <c r="T101" s="53">
        <v>40</v>
      </c>
      <c r="U101" s="53">
        <v>6</v>
      </c>
      <c r="V101" s="53">
        <v>60</v>
      </c>
      <c r="W101" s="12">
        <f t="shared" si="25"/>
        <v>1067</v>
      </c>
      <c r="X101" s="84">
        <f t="shared" si="29"/>
        <v>0.49374434948369755</v>
      </c>
      <c r="Y101" s="85">
        <f>T101*J101/$J$173</f>
        <v>3.8361836211113867E-3</v>
      </c>
      <c r="Z101" s="86">
        <v>11305</v>
      </c>
      <c r="AA101" s="77">
        <f t="shared" si="14"/>
        <v>0</v>
      </c>
      <c r="AB101" s="77">
        <f t="shared" si="15"/>
        <v>0</v>
      </c>
      <c r="AC101" s="162">
        <f t="shared" si="16"/>
        <v>0</v>
      </c>
      <c r="AD101" s="162">
        <f t="shared" si="17"/>
        <v>0</v>
      </c>
      <c r="AE101" s="162">
        <f t="shared" si="18"/>
        <v>0</v>
      </c>
      <c r="AF101" s="240">
        <f t="shared" si="26"/>
        <v>0.12775635042890676</v>
      </c>
      <c r="AG101" s="240">
        <f t="shared" si="27"/>
        <v>0.49497871035740687</v>
      </c>
      <c r="AH101" s="240">
        <f t="shared" si="28"/>
        <v>1.3240989092279061</v>
      </c>
    </row>
    <row r="102" spans="1:34" s="8" customFormat="1" x14ac:dyDescent="1.25">
      <c r="A102" s="234">
        <v>165</v>
      </c>
      <c r="B102" s="68">
        <v>11239</v>
      </c>
      <c r="C102" s="234">
        <v>165</v>
      </c>
      <c r="D102" s="19">
        <v>97</v>
      </c>
      <c r="E102" s="69" t="s">
        <v>511</v>
      </c>
      <c r="F102" s="20" t="s">
        <v>213</v>
      </c>
      <c r="G102" s="20" t="s">
        <v>25</v>
      </c>
      <c r="H102" s="21" t="s">
        <v>24</v>
      </c>
      <c r="I102" s="18">
        <v>138380.25870100001</v>
      </c>
      <c r="J102" s="18">
        <v>235336.06744899999</v>
      </c>
      <c r="K102" s="18" t="s">
        <v>154</v>
      </c>
      <c r="L102" s="190">
        <v>69.133333333333326</v>
      </c>
      <c r="M102" s="56">
        <v>134248</v>
      </c>
      <c r="N102" s="55">
        <v>500000</v>
      </c>
      <c r="O102" s="56">
        <v>1752994</v>
      </c>
      <c r="P102" s="235">
        <v>13.83</v>
      </c>
      <c r="Q102" s="235">
        <v>32.549999999999997</v>
      </c>
      <c r="R102" s="235">
        <v>93.6</v>
      </c>
      <c r="S102" s="236">
        <v>151</v>
      </c>
      <c r="T102" s="236">
        <v>4</v>
      </c>
      <c r="U102" s="236">
        <v>14</v>
      </c>
      <c r="V102" s="236">
        <v>96</v>
      </c>
      <c r="W102" s="18">
        <f t="shared" si="25"/>
        <v>165</v>
      </c>
      <c r="X102" s="84">
        <f t="shared" si="29"/>
        <v>6.5157289812045091E-2</v>
      </c>
      <c r="Y102" s="85">
        <f>T102*J102/$J$173</f>
        <v>5.0624443243624045E-4</v>
      </c>
      <c r="Z102" s="86">
        <v>11239</v>
      </c>
      <c r="AA102" s="77">
        <f t="shared" si="14"/>
        <v>0</v>
      </c>
      <c r="AB102" s="77">
        <f t="shared" si="15"/>
        <v>0</v>
      </c>
      <c r="AC102" s="162">
        <f t="shared" si="16"/>
        <v>0</v>
      </c>
      <c r="AD102" s="162">
        <f t="shared" si="17"/>
        <v>0</v>
      </c>
      <c r="AE102" s="162">
        <f t="shared" si="18"/>
        <v>0</v>
      </c>
      <c r="AF102" s="240">
        <f t="shared" si="26"/>
        <v>0.2252813295251459</v>
      </c>
      <c r="AG102" s="240">
        <f t="shared" si="27"/>
        <v>0.53021744584551689</v>
      </c>
      <c r="AH102" s="240">
        <f t="shared" si="28"/>
        <v>1.5246805816018549</v>
      </c>
    </row>
    <row r="103" spans="1:34" s="5" customFormat="1" x14ac:dyDescent="1.25">
      <c r="A103" s="83">
        <v>204</v>
      </c>
      <c r="B103" s="68">
        <v>11327</v>
      </c>
      <c r="C103" s="83">
        <v>204</v>
      </c>
      <c r="D103" s="16">
        <v>98</v>
      </c>
      <c r="E103" s="68" t="s">
        <v>512</v>
      </c>
      <c r="F103" s="10" t="s">
        <v>39</v>
      </c>
      <c r="G103" s="10" t="s">
        <v>45</v>
      </c>
      <c r="H103" s="11" t="s">
        <v>24</v>
      </c>
      <c r="I103" s="12">
        <v>759868.52394099999</v>
      </c>
      <c r="J103" s="12">
        <v>1435599.3835219999</v>
      </c>
      <c r="K103" s="12" t="s">
        <v>205</v>
      </c>
      <c r="L103" s="189">
        <v>54.2</v>
      </c>
      <c r="M103" s="54">
        <v>31160000</v>
      </c>
      <c r="N103" s="54">
        <v>50000000</v>
      </c>
      <c r="O103" s="54">
        <v>46072</v>
      </c>
      <c r="P103" s="224">
        <v>11.47</v>
      </c>
      <c r="Q103" s="224">
        <v>32.82</v>
      </c>
      <c r="R103" s="224">
        <v>84.44</v>
      </c>
      <c r="S103" s="53">
        <v>192</v>
      </c>
      <c r="T103" s="53">
        <v>0</v>
      </c>
      <c r="U103" s="53">
        <v>0</v>
      </c>
      <c r="V103" s="53">
        <v>0</v>
      </c>
      <c r="W103" s="12">
        <f t="shared" si="25"/>
        <v>192</v>
      </c>
      <c r="X103" s="84">
        <f t="shared" si="29"/>
        <v>0</v>
      </c>
      <c r="Y103" s="85">
        <f>T103*J103/$J$173</f>
        <v>0</v>
      </c>
      <c r="Z103" s="86">
        <v>11327</v>
      </c>
      <c r="AA103" s="77">
        <f t="shared" si="14"/>
        <v>0</v>
      </c>
      <c r="AB103" s="77">
        <f t="shared" si="15"/>
        <v>0</v>
      </c>
      <c r="AC103" s="162">
        <f t="shared" si="16"/>
        <v>1</v>
      </c>
      <c r="AD103" s="162">
        <f t="shared" si="17"/>
        <v>0</v>
      </c>
      <c r="AE103" s="162">
        <f t="shared" si="18"/>
        <v>0</v>
      </c>
      <c r="AF103" s="240">
        <f t="shared" si="26"/>
        <v>1.1397542216626999</v>
      </c>
      <c r="AG103" s="240">
        <f t="shared" si="27"/>
        <v>3.2612670928482834</v>
      </c>
      <c r="AH103" s="240">
        <f t="shared" si="28"/>
        <v>8.3906579317522549</v>
      </c>
    </row>
    <row r="104" spans="1:34" s="8" customFormat="1" x14ac:dyDescent="1.25">
      <c r="A104" s="234">
        <v>213</v>
      </c>
      <c r="B104" s="68">
        <v>11381</v>
      </c>
      <c r="C104" s="234">
        <v>213</v>
      </c>
      <c r="D104" s="19">
        <v>99</v>
      </c>
      <c r="E104" s="69" t="s">
        <v>513</v>
      </c>
      <c r="F104" s="20" t="s">
        <v>234</v>
      </c>
      <c r="G104" s="20" t="s">
        <v>25</v>
      </c>
      <c r="H104" s="21" t="s">
        <v>24</v>
      </c>
      <c r="I104" s="18">
        <v>294068.70712500002</v>
      </c>
      <c r="J104" s="18">
        <v>531521.679045</v>
      </c>
      <c r="K104" s="18" t="s">
        <v>221</v>
      </c>
      <c r="L104" s="190">
        <v>50.3</v>
      </c>
      <c r="M104" s="56">
        <v>236215</v>
      </c>
      <c r="N104" s="55">
        <v>500000</v>
      </c>
      <c r="O104" s="56">
        <v>2408654</v>
      </c>
      <c r="P104" s="235">
        <v>10.92</v>
      </c>
      <c r="Q104" s="235">
        <v>35.26</v>
      </c>
      <c r="R104" s="235">
        <v>128.46</v>
      </c>
      <c r="S104" s="236">
        <v>99</v>
      </c>
      <c r="T104" s="236">
        <v>0</v>
      </c>
      <c r="U104" s="236">
        <v>11</v>
      </c>
      <c r="V104" s="236">
        <v>100</v>
      </c>
      <c r="W104" s="18">
        <f t="shared" si="25"/>
        <v>110</v>
      </c>
      <c r="X104" s="84">
        <f t="shared" si="29"/>
        <v>0</v>
      </c>
      <c r="Y104" s="85">
        <f>T104*J104/$J$173</f>
        <v>0</v>
      </c>
      <c r="Z104" s="86">
        <v>11381</v>
      </c>
      <c r="AA104" s="77">
        <f>IF(M104&gt;N104,1,0)</f>
        <v>0</v>
      </c>
      <c r="AB104" s="77">
        <f>IF(W104=0,1,0)</f>
        <v>0</v>
      </c>
      <c r="AC104" s="162">
        <f>IF((T104+V104)=100,0,1)</f>
        <v>0</v>
      </c>
      <c r="AD104" s="162">
        <f>IF(J104=0,1,0)</f>
        <v>0</v>
      </c>
      <c r="AE104" s="162">
        <f>IF(M104=0,1,0)</f>
        <v>0</v>
      </c>
      <c r="AF104" s="240">
        <f t="shared" si="26"/>
        <v>0.40175209440372167</v>
      </c>
      <c r="AG104" s="240">
        <f t="shared" si="27"/>
        <v>1.297232495299929</v>
      </c>
      <c r="AH104" s="240">
        <f t="shared" si="28"/>
        <v>4.7261056819690559</v>
      </c>
    </row>
    <row r="105" spans="1:34" s="105" customFormat="1" x14ac:dyDescent="1.25">
      <c r="A105" s="109"/>
      <c r="B105" s="68"/>
      <c r="C105" s="109"/>
      <c r="D105" s="231"/>
      <c r="E105" s="110" t="s">
        <v>26</v>
      </c>
      <c r="F105" s="98"/>
      <c r="G105" s="99" t="s">
        <v>24</v>
      </c>
      <c r="H105" s="111" t="s">
        <v>22</v>
      </c>
      <c r="I105" s="104">
        <f>SUM(I85:I104)</f>
        <v>5114501.201702999</v>
      </c>
      <c r="J105" s="101">
        <f>SUM(J85:J104)</f>
        <v>14447259.431929003</v>
      </c>
      <c r="K105" s="112" t="s">
        <v>24</v>
      </c>
      <c r="L105" s="112" t="s">
        <v>24</v>
      </c>
      <c r="M105" s="104">
        <f>SUM(M85:M104)</f>
        <v>51073228</v>
      </c>
      <c r="N105" s="100" t="s">
        <v>24</v>
      </c>
      <c r="O105" s="100" t="s">
        <v>24</v>
      </c>
      <c r="P105" s="103">
        <f>AF105</f>
        <v>9.1708787499909388</v>
      </c>
      <c r="Q105" s="103">
        <f>AG105</f>
        <v>31.074319607797129</v>
      </c>
      <c r="R105" s="103">
        <f>AH105</f>
        <v>100.39631831745183</v>
      </c>
      <c r="S105" s="104">
        <f>SUM(S85:S104)</f>
        <v>13607</v>
      </c>
      <c r="T105" s="104">
        <f>X105</f>
        <v>36.523571678069317</v>
      </c>
      <c r="U105" s="104">
        <f>SUM(U85:U104)</f>
        <v>160</v>
      </c>
      <c r="V105" s="104">
        <f>100-T105</f>
        <v>63.476428321930683</v>
      </c>
      <c r="W105" s="104">
        <f>SUM(W85:W104)</f>
        <v>13767</v>
      </c>
      <c r="X105" s="84">
        <f>SUM(X85:X104)</f>
        <v>36.523571678069317</v>
      </c>
      <c r="Y105" s="85" t="s">
        <v>24</v>
      </c>
      <c r="Z105" s="86" t="e">
        <v>#N/A</v>
      </c>
      <c r="AA105" s="77">
        <f t="shared" ref="AA105" si="30">IF(M105&gt;N105,1,0)</f>
        <v>0</v>
      </c>
      <c r="AB105" s="77">
        <f t="shared" si="15"/>
        <v>0</v>
      </c>
      <c r="AC105" s="162">
        <f t="shared" si="16"/>
        <v>0</v>
      </c>
      <c r="AD105" s="162">
        <f t="shared" ref="AD105" si="31">IF(J105=0,1,0)</f>
        <v>0</v>
      </c>
      <c r="AE105" s="162">
        <f t="shared" ref="AE105" si="32">IF(M105=0,1,0)</f>
        <v>0</v>
      </c>
      <c r="AF105" s="242">
        <f>SUM(AF85:AF104)</f>
        <v>9.1708787499909388</v>
      </c>
      <c r="AG105" s="242">
        <f>SUM(AG85:AG104)</f>
        <v>31.074319607797129</v>
      </c>
      <c r="AH105" s="242">
        <f>SUM(AH85:AH104)</f>
        <v>100.39631831745183</v>
      </c>
    </row>
    <row r="106" spans="1:34" s="5" customFormat="1" x14ac:dyDescent="1.25">
      <c r="A106" s="83">
        <v>26</v>
      </c>
      <c r="B106" s="68">
        <v>10589</v>
      </c>
      <c r="C106" s="83">
        <v>26</v>
      </c>
      <c r="D106" s="16">
        <v>100</v>
      </c>
      <c r="E106" s="68" t="s">
        <v>514</v>
      </c>
      <c r="F106" s="10" t="s">
        <v>344</v>
      </c>
      <c r="G106" s="10" t="s">
        <v>229</v>
      </c>
      <c r="H106" s="11" t="s">
        <v>24</v>
      </c>
      <c r="I106" s="12">
        <v>257133.385725</v>
      </c>
      <c r="J106" s="12">
        <v>735654.78139799996</v>
      </c>
      <c r="K106" s="12" t="s">
        <v>116</v>
      </c>
      <c r="L106" s="189">
        <v>144.43333333333334</v>
      </c>
      <c r="M106" s="54">
        <v>11875</v>
      </c>
      <c r="N106" s="54">
        <v>50000</v>
      </c>
      <c r="O106" s="54">
        <v>61949876</v>
      </c>
      <c r="P106" s="224">
        <v>14.6</v>
      </c>
      <c r="Q106" s="224">
        <v>39.590000000000003</v>
      </c>
      <c r="R106" s="224">
        <v>164.65</v>
      </c>
      <c r="S106" s="53">
        <v>70</v>
      </c>
      <c r="T106" s="53">
        <v>95</v>
      </c>
      <c r="U106" s="53">
        <v>5</v>
      </c>
      <c r="V106" s="53">
        <v>5</v>
      </c>
      <c r="W106" s="12">
        <f t="shared" ref="W106:W142" si="33">S106+U106</f>
        <v>75</v>
      </c>
      <c r="X106" s="84">
        <f t="shared" ref="X106:X137" si="34">T106*J106/$J$172</f>
        <v>0.87704826052990026</v>
      </c>
      <c r="Y106" s="85">
        <f t="shared" ref="Y106:Y137" si="35">T106*J106/$J$173</f>
        <v>3.7584557718784183E-2</v>
      </c>
      <c r="Z106" s="86">
        <v>10589</v>
      </c>
      <c r="AA106" s="77">
        <f t="shared" ref="AA106:AA137" si="36">IF(M106&gt;N106,1,0)</f>
        <v>0</v>
      </c>
      <c r="AB106" s="77">
        <f t="shared" ref="AB106:AB137" si="37">IF(W106=0,1,0)</f>
        <v>0</v>
      </c>
      <c r="AC106" s="162">
        <f t="shared" ref="AC106:AC137" si="38">IF((T106+V106)=100,0,1)</f>
        <v>0</v>
      </c>
      <c r="AD106" s="162">
        <f t="shared" ref="AD106:AD137" si="39">IF(J106=0,1,0)</f>
        <v>0</v>
      </c>
      <c r="AE106" s="162">
        <f t="shared" ref="AE106:AE137" si="40">IF(M106=0,1,0)</f>
        <v>0</v>
      </c>
      <c r="AF106" s="240">
        <f t="shared" ref="AF106:AF137" si="41">$J106/$J$172*P106</f>
        <v>0.13478846951301626</v>
      </c>
      <c r="AG106" s="240">
        <f t="shared" ref="AG106:AG137" si="42">$J106/$J$172*Q106</f>
        <v>0.36549832246714481</v>
      </c>
      <c r="AH106" s="240">
        <f t="shared" ref="AH106:AH137" si="43">$J106/$J$172*R106</f>
        <v>1.5200631168026115</v>
      </c>
    </row>
    <row r="107" spans="1:34" s="8" customFormat="1" x14ac:dyDescent="1.25">
      <c r="A107" s="234">
        <v>44</v>
      </c>
      <c r="B107" s="68">
        <v>10591</v>
      </c>
      <c r="C107" s="234">
        <v>44</v>
      </c>
      <c r="D107" s="19">
        <v>101</v>
      </c>
      <c r="E107" s="69" t="s">
        <v>515</v>
      </c>
      <c r="F107" s="20" t="s">
        <v>321</v>
      </c>
      <c r="G107" s="20" t="s">
        <v>229</v>
      </c>
      <c r="H107" s="21" t="s">
        <v>24</v>
      </c>
      <c r="I107" s="18">
        <v>115813.352206</v>
      </c>
      <c r="J107" s="18">
        <v>462272.81304099999</v>
      </c>
      <c r="K107" s="18" t="s">
        <v>116</v>
      </c>
      <c r="L107" s="190">
        <v>144.43333333333334</v>
      </c>
      <c r="M107" s="56">
        <v>105036</v>
      </c>
      <c r="N107" s="55">
        <v>500000</v>
      </c>
      <c r="O107" s="56">
        <v>4401089</v>
      </c>
      <c r="P107" s="235">
        <v>14.19</v>
      </c>
      <c r="Q107" s="235">
        <v>51.18</v>
      </c>
      <c r="R107" s="235">
        <v>73.8</v>
      </c>
      <c r="S107" s="236">
        <v>124</v>
      </c>
      <c r="T107" s="236">
        <v>13</v>
      </c>
      <c r="U107" s="236">
        <v>9</v>
      </c>
      <c r="V107" s="236">
        <v>87</v>
      </c>
      <c r="W107" s="18">
        <f t="shared" si="33"/>
        <v>133</v>
      </c>
      <c r="X107" s="84">
        <f t="shared" si="34"/>
        <v>7.5416700714262153E-2</v>
      </c>
      <c r="Y107" s="85">
        <f t="shared" si="35"/>
        <v>3.2318670117912228E-3</v>
      </c>
      <c r="Z107" s="86">
        <v>10591</v>
      </c>
      <c r="AA107" s="77">
        <f t="shared" si="36"/>
        <v>0</v>
      </c>
      <c r="AB107" s="77">
        <f t="shared" si="37"/>
        <v>0</v>
      </c>
      <c r="AC107" s="162">
        <f t="shared" si="38"/>
        <v>0</v>
      </c>
      <c r="AD107" s="162">
        <f t="shared" si="39"/>
        <v>0</v>
      </c>
      <c r="AE107" s="162">
        <f t="shared" si="40"/>
        <v>0</v>
      </c>
      <c r="AF107" s="240">
        <f t="shared" si="41"/>
        <v>8.2320229471952305E-2</v>
      </c>
      <c r="AG107" s="240">
        <f t="shared" si="42"/>
        <v>0.2969097494273798</v>
      </c>
      <c r="AH107" s="240">
        <f t="shared" si="43"/>
        <v>0.42813480867019593</v>
      </c>
    </row>
    <row r="108" spans="1:34" s="5" customFormat="1" x14ac:dyDescent="1.25">
      <c r="A108" s="83">
        <v>36</v>
      </c>
      <c r="B108" s="68">
        <v>10596</v>
      </c>
      <c r="C108" s="83">
        <v>36</v>
      </c>
      <c r="D108" s="16">
        <v>102</v>
      </c>
      <c r="E108" s="68" t="s">
        <v>516</v>
      </c>
      <c r="F108" s="10" t="s">
        <v>44</v>
      </c>
      <c r="G108" s="10" t="s">
        <v>229</v>
      </c>
      <c r="H108" s="11" t="s">
        <v>24</v>
      </c>
      <c r="I108" s="12">
        <v>578155.70584399998</v>
      </c>
      <c r="J108" s="12">
        <v>1351934.5033179999</v>
      </c>
      <c r="K108" s="12" t="s">
        <v>117</v>
      </c>
      <c r="L108" s="189">
        <v>142.86666666666667</v>
      </c>
      <c r="M108" s="54">
        <v>11413</v>
      </c>
      <c r="N108" s="54">
        <v>50000</v>
      </c>
      <c r="O108" s="54">
        <v>118455664</v>
      </c>
      <c r="P108" s="224">
        <v>15.99</v>
      </c>
      <c r="Q108" s="224">
        <v>52.05</v>
      </c>
      <c r="R108" s="224">
        <v>199.38</v>
      </c>
      <c r="S108" s="53">
        <v>468</v>
      </c>
      <c r="T108" s="53">
        <v>67</v>
      </c>
      <c r="U108" s="53">
        <v>5</v>
      </c>
      <c r="V108" s="53">
        <v>33</v>
      </c>
      <c r="W108" s="12">
        <f t="shared" si="33"/>
        <v>473</v>
      </c>
      <c r="X108" s="84">
        <f t="shared" si="34"/>
        <v>1.1367272703581155</v>
      </c>
      <c r="Y108" s="85">
        <f t="shared" si="35"/>
        <v>4.8712703309482325E-2</v>
      </c>
      <c r="Z108" s="86">
        <v>10596</v>
      </c>
      <c r="AA108" s="77">
        <f t="shared" si="36"/>
        <v>0</v>
      </c>
      <c r="AB108" s="77">
        <f t="shared" si="37"/>
        <v>0</v>
      </c>
      <c r="AC108" s="162">
        <f t="shared" si="38"/>
        <v>0</v>
      </c>
      <c r="AD108" s="162">
        <f t="shared" si="39"/>
        <v>0</v>
      </c>
      <c r="AE108" s="162">
        <f t="shared" si="40"/>
        <v>0</v>
      </c>
      <c r="AF108" s="240">
        <f t="shared" si="41"/>
        <v>0.27128759780636219</v>
      </c>
      <c r="AG108" s="240">
        <f t="shared" si="42"/>
        <v>0.88308439436029718</v>
      </c>
      <c r="AH108" s="240">
        <f t="shared" si="43"/>
        <v>3.3826967636418068</v>
      </c>
    </row>
    <row r="109" spans="1:34" s="8" customFormat="1" x14ac:dyDescent="1.25">
      <c r="A109" s="234">
        <v>20</v>
      </c>
      <c r="B109" s="68">
        <v>10600</v>
      </c>
      <c r="C109" s="234">
        <v>20</v>
      </c>
      <c r="D109" s="19">
        <v>103</v>
      </c>
      <c r="E109" s="69" t="s">
        <v>517</v>
      </c>
      <c r="F109" s="20" t="s">
        <v>291</v>
      </c>
      <c r="G109" s="20" t="s">
        <v>229</v>
      </c>
      <c r="H109" s="21" t="s">
        <v>24</v>
      </c>
      <c r="I109" s="18">
        <v>1078104.8376800001</v>
      </c>
      <c r="J109" s="18">
        <v>5787668.3939610003</v>
      </c>
      <c r="K109" s="18" t="s">
        <v>118</v>
      </c>
      <c r="L109" s="190">
        <v>142.76666666666665</v>
      </c>
      <c r="M109" s="56">
        <v>64807</v>
      </c>
      <c r="N109" s="55">
        <v>500000</v>
      </c>
      <c r="O109" s="56">
        <v>89306223</v>
      </c>
      <c r="P109" s="235">
        <v>17.03</v>
      </c>
      <c r="Q109" s="235">
        <v>47.64</v>
      </c>
      <c r="R109" s="235">
        <v>172.01</v>
      </c>
      <c r="S109" s="236">
        <v>1581</v>
      </c>
      <c r="T109" s="236">
        <v>48</v>
      </c>
      <c r="U109" s="236">
        <v>7</v>
      </c>
      <c r="V109" s="236">
        <v>52</v>
      </c>
      <c r="W109" s="18">
        <f t="shared" si="33"/>
        <v>1588</v>
      </c>
      <c r="X109" s="84">
        <f t="shared" si="34"/>
        <v>3.4863477306348885</v>
      </c>
      <c r="Y109" s="85">
        <f t="shared" si="35"/>
        <v>0.14940208356451334</v>
      </c>
      <c r="Z109" s="86">
        <v>10600</v>
      </c>
      <c r="AA109" s="77">
        <f t="shared" si="36"/>
        <v>0</v>
      </c>
      <c r="AB109" s="77">
        <f t="shared" si="37"/>
        <v>0</v>
      </c>
      <c r="AC109" s="162">
        <f t="shared" si="38"/>
        <v>0</v>
      </c>
      <c r="AD109" s="162">
        <f t="shared" si="39"/>
        <v>0</v>
      </c>
      <c r="AE109" s="162">
        <f t="shared" si="40"/>
        <v>0</v>
      </c>
      <c r="AF109" s="240">
        <f t="shared" si="41"/>
        <v>1.2369271219315032</v>
      </c>
      <c r="AG109" s="240">
        <f t="shared" si="42"/>
        <v>3.4602001226551264</v>
      </c>
      <c r="AH109" s="240">
        <f t="shared" si="43"/>
        <v>12.493472357218899</v>
      </c>
    </row>
    <row r="110" spans="1:34" s="5" customFormat="1" x14ac:dyDescent="1.25">
      <c r="A110" s="83">
        <v>25</v>
      </c>
      <c r="B110" s="68">
        <v>10616</v>
      </c>
      <c r="C110" s="83">
        <v>25</v>
      </c>
      <c r="D110" s="16">
        <v>104</v>
      </c>
      <c r="E110" s="68" t="s">
        <v>518</v>
      </c>
      <c r="F110" s="10" t="s">
        <v>396</v>
      </c>
      <c r="G110" s="10" t="s">
        <v>229</v>
      </c>
      <c r="H110" s="11" t="s">
        <v>24</v>
      </c>
      <c r="I110" s="12">
        <v>365279.70959300001</v>
      </c>
      <c r="J110" s="12">
        <v>2835407.3118079999</v>
      </c>
      <c r="K110" s="12" t="s">
        <v>119</v>
      </c>
      <c r="L110" s="189">
        <v>139.93333333333334</v>
      </c>
      <c r="M110" s="54">
        <v>22190</v>
      </c>
      <c r="N110" s="54">
        <v>50000</v>
      </c>
      <c r="O110" s="54">
        <v>127778608</v>
      </c>
      <c r="P110" s="224">
        <v>15.31</v>
      </c>
      <c r="Q110" s="224">
        <v>53.09</v>
      </c>
      <c r="R110" s="224">
        <v>219.22</v>
      </c>
      <c r="S110" s="53">
        <v>1940</v>
      </c>
      <c r="T110" s="53">
        <v>95</v>
      </c>
      <c r="U110" s="53">
        <v>3</v>
      </c>
      <c r="V110" s="53">
        <v>5</v>
      </c>
      <c r="W110" s="12">
        <f t="shared" si="33"/>
        <v>1943</v>
      </c>
      <c r="X110" s="84">
        <f t="shared" si="34"/>
        <v>3.3803750258908165</v>
      </c>
      <c r="Y110" s="85">
        <f t="shared" si="35"/>
        <v>0.14486078587621645</v>
      </c>
      <c r="Z110" s="86">
        <v>10616</v>
      </c>
      <c r="AA110" s="77">
        <f t="shared" si="36"/>
        <v>0</v>
      </c>
      <c r="AB110" s="77">
        <f t="shared" si="37"/>
        <v>0</v>
      </c>
      <c r="AC110" s="162">
        <f t="shared" si="38"/>
        <v>0</v>
      </c>
      <c r="AD110" s="162">
        <f t="shared" si="39"/>
        <v>0</v>
      </c>
      <c r="AE110" s="162">
        <f t="shared" si="40"/>
        <v>0</v>
      </c>
      <c r="AF110" s="240">
        <f t="shared" si="41"/>
        <v>0.54477412259356217</v>
      </c>
      <c r="AG110" s="240">
        <f t="shared" si="42"/>
        <v>1.8890958960478259</v>
      </c>
      <c r="AH110" s="240">
        <f t="shared" si="43"/>
        <v>7.8004822439556296</v>
      </c>
    </row>
    <row r="111" spans="1:34" s="8" customFormat="1" x14ac:dyDescent="1.25">
      <c r="A111" s="234">
        <v>19</v>
      </c>
      <c r="B111" s="68">
        <v>10630</v>
      </c>
      <c r="C111" s="234">
        <v>19</v>
      </c>
      <c r="D111" s="19">
        <v>105</v>
      </c>
      <c r="E111" s="69" t="s">
        <v>519</v>
      </c>
      <c r="F111" s="20" t="s">
        <v>390</v>
      </c>
      <c r="G111" s="20" t="s">
        <v>229</v>
      </c>
      <c r="H111" s="21" t="s">
        <v>24</v>
      </c>
      <c r="I111" s="18">
        <v>41940.626287999999</v>
      </c>
      <c r="J111" s="18">
        <v>206010.39274000001</v>
      </c>
      <c r="K111" s="18" t="s">
        <v>121</v>
      </c>
      <c r="L111" s="190">
        <v>135.33333333333331</v>
      </c>
      <c r="M111" s="56">
        <v>113770</v>
      </c>
      <c r="N111" s="55">
        <v>500000</v>
      </c>
      <c r="O111" s="56">
        <v>1810762</v>
      </c>
      <c r="P111" s="235">
        <v>15.98</v>
      </c>
      <c r="Q111" s="235">
        <v>58.29</v>
      </c>
      <c r="R111" s="235">
        <v>166.77</v>
      </c>
      <c r="S111" s="236">
        <v>114</v>
      </c>
      <c r="T111" s="236">
        <v>24</v>
      </c>
      <c r="U111" s="236">
        <v>16</v>
      </c>
      <c r="V111" s="236">
        <v>76</v>
      </c>
      <c r="W111" s="18">
        <f t="shared" si="33"/>
        <v>130</v>
      </c>
      <c r="X111" s="84">
        <f t="shared" si="34"/>
        <v>6.2047772637225905E-2</v>
      </c>
      <c r="Y111" s="85">
        <f t="shared" si="35"/>
        <v>2.6589621084212975E-3</v>
      </c>
      <c r="Z111" s="86">
        <v>10630</v>
      </c>
      <c r="AA111" s="77">
        <f t="shared" si="36"/>
        <v>0</v>
      </c>
      <c r="AB111" s="77">
        <f t="shared" si="37"/>
        <v>0</v>
      </c>
      <c r="AC111" s="162">
        <f t="shared" si="38"/>
        <v>0</v>
      </c>
      <c r="AD111" s="162">
        <f t="shared" si="39"/>
        <v>0</v>
      </c>
      <c r="AE111" s="162">
        <f t="shared" si="40"/>
        <v>0</v>
      </c>
      <c r="AF111" s="240">
        <f t="shared" si="41"/>
        <v>4.1313475280952916E-2</v>
      </c>
      <c r="AG111" s="240">
        <f t="shared" si="42"/>
        <v>0.15069852779266243</v>
      </c>
      <c r="AH111" s="240">
        <f t="shared" si="43"/>
        <v>0.43115446011292358</v>
      </c>
    </row>
    <row r="112" spans="1:34" s="5" customFormat="1" x14ac:dyDescent="1.25">
      <c r="A112" s="83">
        <v>27</v>
      </c>
      <c r="B112" s="68">
        <v>10706</v>
      </c>
      <c r="C112" s="83">
        <v>27</v>
      </c>
      <c r="D112" s="16">
        <v>106</v>
      </c>
      <c r="E112" s="68" t="s">
        <v>520</v>
      </c>
      <c r="F112" s="10" t="s">
        <v>349</v>
      </c>
      <c r="G112" s="10" t="s">
        <v>229</v>
      </c>
      <c r="H112" s="11" t="s">
        <v>24</v>
      </c>
      <c r="I112" s="12">
        <v>198813.6925</v>
      </c>
      <c r="J112" s="12">
        <v>5748739.1280060001</v>
      </c>
      <c r="K112" s="12" t="s">
        <v>122</v>
      </c>
      <c r="L112" s="189">
        <v>130.5</v>
      </c>
      <c r="M112" s="54">
        <v>129242</v>
      </c>
      <c r="N112" s="54">
        <v>200000</v>
      </c>
      <c r="O112" s="54">
        <v>44480425</v>
      </c>
      <c r="P112" s="224">
        <v>23.66</v>
      </c>
      <c r="Q112" s="224">
        <v>86.18</v>
      </c>
      <c r="R112" s="224">
        <v>353.67</v>
      </c>
      <c r="S112" s="53">
        <v>1830</v>
      </c>
      <c r="T112" s="53">
        <v>65</v>
      </c>
      <c r="U112" s="53">
        <v>8</v>
      </c>
      <c r="V112" s="53">
        <v>35</v>
      </c>
      <c r="W112" s="12">
        <f t="shared" si="33"/>
        <v>1838</v>
      </c>
      <c r="X112" s="84">
        <f t="shared" si="34"/>
        <v>4.689340645506924</v>
      </c>
      <c r="Y112" s="85">
        <f t="shared" si="35"/>
        <v>0.20095449941102425</v>
      </c>
      <c r="Z112" s="86">
        <v>10706</v>
      </c>
      <c r="AA112" s="77">
        <f t="shared" si="36"/>
        <v>0</v>
      </c>
      <c r="AB112" s="77">
        <f t="shared" si="37"/>
        <v>0</v>
      </c>
      <c r="AC112" s="162">
        <f t="shared" si="38"/>
        <v>0</v>
      </c>
      <c r="AD112" s="162">
        <f t="shared" si="39"/>
        <v>0</v>
      </c>
      <c r="AE112" s="162">
        <f t="shared" si="40"/>
        <v>0</v>
      </c>
      <c r="AF112" s="240">
        <f t="shared" si="41"/>
        <v>1.7069199949645206</v>
      </c>
      <c r="AG112" s="240">
        <f t="shared" si="42"/>
        <v>6.2173442589197974</v>
      </c>
      <c r="AH112" s="240">
        <f t="shared" si="43"/>
        <v>25.51506317071437</v>
      </c>
    </row>
    <row r="113" spans="1:34" s="8" customFormat="1" x14ac:dyDescent="1.25">
      <c r="A113" s="234">
        <v>22</v>
      </c>
      <c r="B113" s="68">
        <v>10719</v>
      </c>
      <c r="C113" s="234">
        <v>22</v>
      </c>
      <c r="D113" s="19">
        <v>107</v>
      </c>
      <c r="E113" s="69" t="s">
        <v>521</v>
      </c>
      <c r="F113" s="20" t="s">
        <v>32</v>
      </c>
      <c r="G113" s="20" t="s">
        <v>229</v>
      </c>
      <c r="H113" s="21" t="s">
        <v>24</v>
      </c>
      <c r="I113" s="18">
        <v>1787160.177076</v>
      </c>
      <c r="J113" s="18">
        <v>6950378.6445490001</v>
      </c>
      <c r="K113" s="18" t="s">
        <v>124</v>
      </c>
      <c r="L113" s="190">
        <v>128.4</v>
      </c>
      <c r="M113" s="56">
        <v>66456</v>
      </c>
      <c r="N113" s="55">
        <v>100000</v>
      </c>
      <c r="O113" s="56">
        <v>104586171</v>
      </c>
      <c r="P113" s="235">
        <v>19.93</v>
      </c>
      <c r="Q113" s="235">
        <v>72.2</v>
      </c>
      <c r="R113" s="235">
        <v>349.09</v>
      </c>
      <c r="S113" s="236">
        <v>441</v>
      </c>
      <c r="T113" s="236">
        <v>96</v>
      </c>
      <c r="U113" s="236">
        <v>6</v>
      </c>
      <c r="V113" s="236">
        <v>4</v>
      </c>
      <c r="W113" s="18">
        <f t="shared" si="33"/>
        <v>447</v>
      </c>
      <c r="X113" s="84">
        <f t="shared" si="34"/>
        <v>8.373471030151034</v>
      </c>
      <c r="Y113" s="85">
        <f t="shared" si="35"/>
        <v>0.35883225519327006</v>
      </c>
      <c r="Z113" s="86">
        <v>10719</v>
      </c>
      <c r="AA113" s="77">
        <f t="shared" si="36"/>
        <v>0</v>
      </c>
      <c r="AB113" s="77">
        <f t="shared" si="37"/>
        <v>0</v>
      </c>
      <c r="AC113" s="162">
        <f t="shared" si="38"/>
        <v>0</v>
      </c>
      <c r="AD113" s="162">
        <f t="shared" si="39"/>
        <v>0</v>
      </c>
      <c r="AE113" s="162">
        <f t="shared" si="40"/>
        <v>0</v>
      </c>
      <c r="AF113" s="240">
        <f t="shared" si="41"/>
        <v>1.7383674753219802</v>
      </c>
      <c r="AG113" s="240">
        <f t="shared" si="42"/>
        <v>6.2975480039260905</v>
      </c>
      <c r="AH113" s="240">
        <f t="shared" si="43"/>
        <v>30.448906269952335</v>
      </c>
    </row>
    <row r="114" spans="1:34" s="5" customFormat="1" x14ac:dyDescent="1.25">
      <c r="A114" s="83">
        <v>21</v>
      </c>
      <c r="B114" s="68">
        <v>10743</v>
      </c>
      <c r="C114" s="83">
        <v>21</v>
      </c>
      <c r="D114" s="16">
        <v>108</v>
      </c>
      <c r="E114" s="68" t="s">
        <v>522</v>
      </c>
      <c r="F114" s="10" t="s">
        <v>33</v>
      </c>
      <c r="G114" s="10" t="s">
        <v>229</v>
      </c>
      <c r="H114" s="11" t="s">
        <v>24</v>
      </c>
      <c r="I114" s="12">
        <v>307493.60347500001</v>
      </c>
      <c r="J114" s="12">
        <v>2144512.8438980002</v>
      </c>
      <c r="K114" s="12" t="s">
        <v>125</v>
      </c>
      <c r="L114" s="189">
        <v>124.13333333333334</v>
      </c>
      <c r="M114" s="54">
        <v>45061</v>
      </c>
      <c r="N114" s="54">
        <v>100000</v>
      </c>
      <c r="O114" s="54">
        <v>47591328</v>
      </c>
      <c r="P114" s="224">
        <v>10.85</v>
      </c>
      <c r="Q114" s="224">
        <v>43.43</v>
      </c>
      <c r="R114" s="224">
        <v>202.18</v>
      </c>
      <c r="S114" s="53">
        <v>923</v>
      </c>
      <c r="T114" s="53">
        <v>82</v>
      </c>
      <c r="U114" s="53">
        <v>7</v>
      </c>
      <c r="V114" s="53">
        <v>18</v>
      </c>
      <c r="W114" s="12">
        <f t="shared" si="33"/>
        <v>930</v>
      </c>
      <c r="X114" s="84">
        <f t="shared" si="34"/>
        <v>2.2068272005710767</v>
      </c>
      <c r="Y114" s="85">
        <f t="shared" si="35"/>
        <v>9.4570194170539482E-2</v>
      </c>
      <c r="Z114" s="86">
        <v>10743</v>
      </c>
      <c r="AA114" s="77">
        <f t="shared" si="36"/>
        <v>0</v>
      </c>
      <c r="AB114" s="77">
        <f t="shared" si="37"/>
        <v>0</v>
      </c>
      <c r="AC114" s="162">
        <f t="shared" si="38"/>
        <v>0</v>
      </c>
      <c r="AD114" s="162">
        <f t="shared" si="39"/>
        <v>0</v>
      </c>
      <c r="AE114" s="162">
        <f t="shared" si="40"/>
        <v>0</v>
      </c>
      <c r="AF114" s="240">
        <f t="shared" si="41"/>
        <v>0.29200091617312418</v>
      </c>
      <c r="AG114" s="240">
        <f t="shared" si="42"/>
        <v>1.1688110404975838</v>
      </c>
      <c r="AH114" s="240">
        <f t="shared" si="43"/>
        <v>5.4411746757495161</v>
      </c>
    </row>
    <row r="115" spans="1:34" s="8" customFormat="1" x14ac:dyDescent="1.25">
      <c r="A115" s="234">
        <v>60</v>
      </c>
      <c r="B115" s="68">
        <v>10753</v>
      </c>
      <c r="C115" s="234">
        <v>60</v>
      </c>
      <c r="D115" s="19">
        <v>109</v>
      </c>
      <c r="E115" s="69" t="s">
        <v>523</v>
      </c>
      <c r="F115" s="20" t="s">
        <v>351</v>
      </c>
      <c r="G115" s="20" t="s">
        <v>229</v>
      </c>
      <c r="H115" s="21" t="s">
        <v>24</v>
      </c>
      <c r="I115" s="18">
        <v>121511.610288</v>
      </c>
      <c r="J115" s="18">
        <v>289521.81663999998</v>
      </c>
      <c r="K115" s="18" t="s">
        <v>126</v>
      </c>
      <c r="L115" s="190">
        <v>121.26666666666667</v>
      </c>
      <c r="M115" s="56">
        <v>22624</v>
      </c>
      <c r="N115" s="55">
        <v>100000</v>
      </c>
      <c r="O115" s="56">
        <v>12797110</v>
      </c>
      <c r="P115" s="235">
        <v>20.56</v>
      </c>
      <c r="Q115" s="235">
        <v>145.27000000000001</v>
      </c>
      <c r="R115" s="235">
        <v>344.63</v>
      </c>
      <c r="S115" s="236">
        <v>160</v>
      </c>
      <c r="T115" s="236">
        <v>55.000000000000007</v>
      </c>
      <c r="U115" s="236">
        <v>6</v>
      </c>
      <c r="V115" s="236">
        <v>45</v>
      </c>
      <c r="W115" s="18">
        <f t="shared" si="33"/>
        <v>166</v>
      </c>
      <c r="X115" s="84">
        <f t="shared" si="34"/>
        <v>0.19983419661921062</v>
      </c>
      <c r="Y115" s="85">
        <f t="shared" si="35"/>
        <v>8.5635879289969082E-3</v>
      </c>
      <c r="Z115" s="86">
        <v>10753</v>
      </c>
      <c r="AA115" s="77">
        <f t="shared" si="36"/>
        <v>0</v>
      </c>
      <c r="AB115" s="77">
        <f t="shared" si="37"/>
        <v>0</v>
      </c>
      <c r="AC115" s="162">
        <f t="shared" si="38"/>
        <v>0</v>
      </c>
      <c r="AD115" s="162">
        <f t="shared" si="39"/>
        <v>0</v>
      </c>
      <c r="AE115" s="162">
        <f t="shared" si="40"/>
        <v>0</v>
      </c>
      <c r="AF115" s="240">
        <f t="shared" si="41"/>
        <v>7.470165604529036E-2</v>
      </c>
      <c r="AG115" s="240">
        <f t="shared" si="42"/>
        <v>0.52781661350677678</v>
      </c>
      <c r="AH115" s="240">
        <f t="shared" si="43"/>
        <v>1.2521610760159736</v>
      </c>
    </row>
    <row r="116" spans="1:34" s="5" customFormat="1" x14ac:dyDescent="1.25">
      <c r="A116" s="83">
        <v>45</v>
      </c>
      <c r="B116" s="68">
        <v>10782</v>
      </c>
      <c r="C116" s="83">
        <v>45</v>
      </c>
      <c r="D116" s="16">
        <v>110</v>
      </c>
      <c r="E116" s="68" t="s">
        <v>524</v>
      </c>
      <c r="F116" s="10" t="s">
        <v>18</v>
      </c>
      <c r="G116" s="10" t="s">
        <v>229</v>
      </c>
      <c r="H116" s="11" t="s">
        <v>24</v>
      </c>
      <c r="I116" s="12">
        <v>184236.736038</v>
      </c>
      <c r="J116" s="12">
        <v>438881.902305</v>
      </c>
      <c r="K116" s="12" t="s">
        <v>127</v>
      </c>
      <c r="L116" s="189">
        <v>120.66666666666667</v>
      </c>
      <c r="M116" s="54">
        <v>26983</v>
      </c>
      <c r="N116" s="54">
        <v>50000</v>
      </c>
      <c r="O116" s="54">
        <v>16265126</v>
      </c>
      <c r="P116" s="224">
        <v>15.09</v>
      </c>
      <c r="Q116" s="224">
        <v>46.4</v>
      </c>
      <c r="R116" s="224">
        <v>179.06</v>
      </c>
      <c r="S116" s="53">
        <v>95</v>
      </c>
      <c r="T116" s="53">
        <v>3</v>
      </c>
      <c r="U116" s="53">
        <v>12</v>
      </c>
      <c r="V116" s="53">
        <v>97</v>
      </c>
      <c r="W116" s="12">
        <f t="shared" si="33"/>
        <v>107</v>
      </c>
      <c r="X116" s="84">
        <f t="shared" si="34"/>
        <v>1.652322252206842E-2</v>
      </c>
      <c r="Y116" s="85">
        <f t="shared" si="35"/>
        <v>7.0807735278533598E-4</v>
      </c>
      <c r="Z116" s="86">
        <v>10782</v>
      </c>
      <c r="AA116" s="77">
        <f t="shared" si="36"/>
        <v>0</v>
      </c>
      <c r="AB116" s="77">
        <f t="shared" si="37"/>
        <v>0</v>
      </c>
      <c r="AC116" s="162">
        <f t="shared" si="38"/>
        <v>0</v>
      </c>
      <c r="AD116" s="162">
        <f t="shared" si="39"/>
        <v>0</v>
      </c>
      <c r="AE116" s="162">
        <f t="shared" si="40"/>
        <v>0</v>
      </c>
      <c r="AF116" s="240">
        <f t="shared" si="41"/>
        <v>8.3111809286004174E-2</v>
      </c>
      <c r="AG116" s="240">
        <f t="shared" si="42"/>
        <v>0.25555917500799158</v>
      </c>
      <c r="AH116" s="240">
        <f t="shared" si="43"/>
        <v>0.98621607493385732</v>
      </c>
    </row>
    <row r="117" spans="1:34" s="8" customFormat="1" x14ac:dyDescent="1.25">
      <c r="A117" s="234">
        <v>33</v>
      </c>
      <c r="B117" s="68">
        <v>10764</v>
      </c>
      <c r="C117" s="234">
        <v>33</v>
      </c>
      <c r="D117" s="19">
        <v>111</v>
      </c>
      <c r="E117" s="69" t="s">
        <v>525</v>
      </c>
      <c r="F117" s="20" t="s">
        <v>215</v>
      </c>
      <c r="G117" s="20" t="s">
        <v>229</v>
      </c>
      <c r="H117" s="21" t="s">
        <v>24</v>
      </c>
      <c r="I117" s="18">
        <v>265166.26877000002</v>
      </c>
      <c r="J117" s="18">
        <v>513403.33824000001</v>
      </c>
      <c r="K117" s="18" t="s">
        <v>99</v>
      </c>
      <c r="L117" s="190">
        <v>120.4</v>
      </c>
      <c r="M117" s="56">
        <v>33618</v>
      </c>
      <c r="N117" s="55">
        <v>100000</v>
      </c>
      <c r="O117" s="56">
        <v>15271680</v>
      </c>
      <c r="P117" s="235">
        <v>17.2</v>
      </c>
      <c r="Q117" s="235">
        <v>53.9</v>
      </c>
      <c r="R117" s="235">
        <v>181.49</v>
      </c>
      <c r="S117" s="236">
        <v>108</v>
      </c>
      <c r="T117" s="236">
        <v>1</v>
      </c>
      <c r="U117" s="236">
        <v>6</v>
      </c>
      <c r="V117" s="236">
        <v>99</v>
      </c>
      <c r="W117" s="18">
        <f t="shared" si="33"/>
        <v>114</v>
      </c>
      <c r="X117" s="84">
        <f t="shared" si="34"/>
        <v>6.4429463117977037E-3</v>
      </c>
      <c r="Y117" s="85">
        <f t="shared" si="35"/>
        <v>2.7610258002049015E-4</v>
      </c>
      <c r="Z117" s="86">
        <v>10764</v>
      </c>
      <c r="AA117" s="77">
        <f t="shared" si="36"/>
        <v>0</v>
      </c>
      <c r="AB117" s="77">
        <f t="shared" si="37"/>
        <v>0</v>
      </c>
      <c r="AC117" s="162">
        <f t="shared" si="38"/>
        <v>0</v>
      </c>
      <c r="AD117" s="162">
        <f t="shared" si="39"/>
        <v>0</v>
      </c>
      <c r="AE117" s="162">
        <f t="shared" si="40"/>
        <v>0</v>
      </c>
      <c r="AF117" s="240">
        <f t="shared" si="41"/>
        <v>0.11081867656292049</v>
      </c>
      <c r="AG117" s="240">
        <f t="shared" si="42"/>
        <v>0.34727480620589624</v>
      </c>
      <c r="AH117" s="240">
        <f t="shared" si="43"/>
        <v>1.1693303261281653</v>
      </c>
    </row>
    <row r="118" spans="1:34" s="5" customFormat="1" x14ac:dyDescent="1.25">
      <c r="A118" s="83">
        <v>49</v>
      </c>
      <c r="B118" s="68">
        <v>10771</v>
      </c>
      <c r="C118" s="83">
        <v>49</v>
      </c>
      <c r="D118" s="16">
        <v>112</v>
      </c>
      <c r="E118" s="68" t="s">
        <v>526</v>
      </c>
      <c r="F118" s="10" t="s">
        <v>35</v>
      </c>
      <c r="G118" s="10" t="s">
        <v>229</v>
      </c>
      <c r="H118" s="11" t="s">
        <v>24</v>
      </c>
      <c r="I118" s="12">
        <v>189398.97521800001</v>
      </c>
      <c r="J118" s="12">
        <v>400083.04719399998</v>
      </c>
      <c r="K118" s="12" t="s">
        <v>75</v>
      </c>
      <c r="L118" s="189">
        <v>120.33333333333333</v>
      </c>
      <c r="M118" s="54">
        <v>15183</v>
      </c>
      <c r="N118" s="54">
        <v>50000</v>
      </c>
      <c r="O118" s="54">
        <v>26350724</v>
      </c>
      <c r="P118" s="224">
        <v>14.03</v>
      </c>
      <c r="Q118" s="224">
        <v>41.69</v>
      </c>
      <c r="R118" s="224">
        <v>138.47999999999999</v>
      </c>
      <c r="S118" s="53">
        <v>108</v>
      </c>
      <c r="T118" s="53">
        <v>18</v>
      </c>
      <c r="U118" s="53">
        <v>3</v>
      </c>
      <c r="V118" s="53">
        <v>82</v>
      </c>
      <c r="W118" s="12">
        <f t="shared" si="33"/>
        <v>111</v>
      </c>
      <c r="X118" s="84">
        <f t="shared" si="34"/>
        <v>9.0375035033906675E-2</v>
      </c>
      <c r="Y118" s="85">
        <f t="shared" si="35"/>
        <v>3.8728834813682505E-3</v>
      </c>
      <c r="Z118" s="86">
        <v>10771</v>
      </c>
      <c r="AA118" s="77">
        <f t="shared" si="36"/>
        <v>0</v>
      </c>
      <c r="AB118" s="77">
        <f t="shared" si="37"/>
        <v>0</v>
      </c>
      <c r="AC118" s="162">
        <f t="shared" si="38"/>
        <v>0</v>
      </c>
      <c r="AD118" s="162">
        <f t="shared" si="39"/>
        <v>0</v>
      </c>
      <c r="AE118" s="162">
        <f t="shared" si="40"/>
        <v>0</v>
      </c>
      <c r="AF118" s="240">
        <f t="shared" si="41"/>
        <v>7.0442318973650581E-2</v>
      </c>
      <c r="AG118" s="240">
        <f t="shared" si="42"/>
        <v>0.20931862280908717</v>
      </c>
      <c r="AH118" s="240">
        <f t="shared" si="43"/>
        <v>0.69528526952752201</v>
      </c>
    </row>
    <row r="119" spans="1:34" s="8" customFormat="1" x14ac:dyDescent="1.25">
      <c r="A119" s="234">
        <v>51</v>
      </c>
      <c r="B119" s="68">
        <v>10781</v>
      </c>
      <c r="C119" s="234">
        <v>51</v>
      </c>
      <c r="D119" s="19">
        <v>113</v>
      </c>
      <c r="E119" s="69" t="s">
        <v>527</v>
      </c>
      <c r="F119" s="20" t="s">
        <v>37</v>
      </c>
      <c r="G119" s="20" t="s">
        <v>229</v>
      </c>
      <c r="H119" s="21" t="s">
        <v>24</v>
      </c>
      <c r="I119" s="18">
        <v>201594.75006200001</v>
      </c>
      <c r="J119" s="18">
        <v>1618524.24284</v>
      </c>
      <c r="K119" s="18" t="s">
        <v>129</v>
      </c>
      <c r="L119" s="190">
        <v>116.6</v>
      </c>
      <c r="M119" s="56">
        <v>61058</v>
      </c>
      <c r="N119" s="55">
        <v>200000</v>
      </c>
      <c r="O119" s="56">
        <v>26507980</v>
      </c>
      <c r="P119" s="235">
        <v>17.96</v>
      </c>
      <c r="Q119" s="235">
        <v>66.42</v>
      </c>
      <c r="R119" s="235">
        <v>282.98</v>
      </c>
      <c r="S119" s="236">
        <v>802</v>
      </c>
      <c r="T119" s="236">
        <v>59</v>
      </c>
      <c r="U119" s="236">
        <v>4</v>
      </c>
      <c r="V119" s="236">
        <v>41</v>
      </c>
      <c r="W119" s="18">
        <f t="shared" si="33"/>
        <v>806</v>
      </c>
      <c r="X119" s="84">
        <f t="shared" si="34"/>
        <v>1.1983868771984785</v>
      </c>
      <c r="Y119" s="85">
        <f t="shared" si="35"/>
        <v>5.135503116816708E-2</v>
      </c>
      <c r="Z119" s="86">
        <v>10781</v>
      </c>
      <c r="AA119" s="77">
        <f t="shared" si="36"/>
        <v>0</v>
      </c>
      <c r="AB119" s="77">
        <f t="shared" si="37"/>
        <v>0</v>
      </c>
      <c r="AC119" s="162">
        <f t="shared" si="38"/>
        <v>0</v>
      </c>
      <c r="AD119" s="162">
        <f t="shared" si="39"/>
        <v>0</v>
      </c>
      <c r="AE119" s="162">
        <f t="shared" si="40"/>
        <v>0</v>
      </c>
      <c r="AF119" s="240">
        <f t="shared" si="41"/>
        <v>0.36479709007601141</v>
      </c>
      <c r="AG119" s="240">
        <f t="shared" si="42"/>
        <v>1.3490992607376771</v>
      </c>
      <c r="AH119" s="240">
        <f t="shared" si="43"/>
        <v>5.7477884493156859</v>
      </c>
    </row>
    <row r="120" spans="1:34" s="5" customFormat="1" x14ac:dyDescent="1.25">
      <c r="A120" s="83">
        <v>43</v>
      </c>
      <c r="B120" s="68">
        <v>10789</v>
      </c>
      <c r="C120" s="83">
        <v>43</v>
      </c>
      <c r="D120" s="16">
        <v>114</v>
      </c>
      <c r="E120" s="68" t="s">
        <v>528</v>
      </c>
      <c r="F120" s="10" t="s">
        <v>153</v>
      </c>
      <c r="G120" s="10" t="s">
        <v>229</v>
      </c>
      <c r="H120" s="11" t="s">
        <v>24</v>
      </c>
      <c r="I120" s="12">
        <v>542000.91599999997</v>
      </c>
      <c r="J120" s="12">
        <v>1228939.313998</v>
      </c>
      <c r="K120" s="12" t="s">
        <v>131</v>
      </c>
      <c r="L120" s="189">
        <v>115.3</v>
      </c>
      <c r="M120" s="54">
        <v>37703</v>
      </c>
      <c r="N120" s="54">
        <v>200000</v>
      </c>
      <c r="O120" s="54">
        <v>32595266</v>
      </c>
      <c r="P120" s="224">
        <v>13.4</v>
      </c>
      <c r="Q120" s="224">
        <v>43.46</v>
      </c>
      <c r="R120" s="224">
        <v>169.77</v>
      </c>
      <c r="S120" s="53">
        <v>197</v>
      </c>
      <c r="T120" s="53">
        <v>69</v>
      </c>
      <c r="U120" s="53">
        <v>6</v>
      </c>
      <c r="V120" s="53">
        <v>31</v>
      </c>
      <c r="W120" s="12">
        <f t="shared" si="33"/>
        <v>203</v>
      </c>
      <c r="X120" s="84">
        <f t="shared" si="34"/>
        <v>1.0641561336368228</v>
      </c>
      <c r="Y120" s="85">
        <f t="shared" si="35"/>
        <v>4.5602778577209034E-2</v>
      </c>
      <c r="Z120" s="86">
        <v>10789</v>
      </c>
      <c r="AA120" s="77">
        <f t="shared" si="36"/>
        <v>0</v>
      </c>
      <c r="AB120" s="77">
        <f t="shared" si="37"/>
        <v>0</v>
      </c>
      <c r="AC120" s="162">
        <f t="shared" si="38"/>
        <v>0</v>
      </c>
      <c r="AD120" s="162">
        <f t="shared" si="39"/>
        <v>0</v>
      </c>
      <c r="AE120" s="162">
        <f t="shared" si="40"/>
        <v>0</v>
      </c>
      <c r="AF120" s="240">
        <f t="shared" si="41"/>
        <v>0.20666220566280327</v>
      </c>
      <c r="AG120" s="240">
        <f t="shared" si="42"/>
        <v>0.67026413866458434</v>
      </c>
      <c r="AH120" s="240">
        <f t="shared" si="43"/>
        <v>2.6182867653264266</v>
      </c>
    </row>
    <row r="121" spans="1:34" s="8" customFormat="1" x14ac:dyDescent="1.25">
      <c r="A121" s="234">
        <v>54</v>
      </c>
      <c r="B121" s="68">
        <v>10787</v>
      </c>
      <c r="C121" s="234">
        <v>54</v>
      </c>
      <c r="D121" s="19">
        <v>115</v>
      </c>
      <c r="E121" s="69" t="s">
        <v>529</v>
      </c>
      <c r="F121" s="20" t="s">
        <v>295</v>
      </c>
      <c r="G121" s="20" t="s">
        <v>229</v>
      </c>
      <c r="H121" s="21" t="s">
        <v>24</v>
      </c>
      <c r="I121" s="18">
        <v>168566.09376799999</v>
      </c>
      <c r="J121" s="18">
        <v>538317.17853200005</v>
      </c>
      <c r="K121" s="18" t="s">
        <v>132</v>
      </c>
      <c r="L121" s="190">
        <v>113.36666666666666</v>
      </c>
      <c r="M121" s="56">
        <v>19667</v>
      </c>
      <c r="N121" s="55">
        <v>50000</v>
      </c>
      <c r="O121" s="56">
        <v>27371596</v>
      </c>
      <c r="P121" s="235">
        <v>16.239999999999998</v>
      </c>
      <c r="Q121" s="235">
        <v>68</v>
      </c>
      <c r="R121" s="235">
        <v>224.53</v>
      </c>
      <c r="S121" s="236">
        <v>171</v>
      </c>
      <c r="T121" s="236">
        <v>21</v>
      </c>
      <c r="U121" s="236">
        <v>7</v>
      </c>
      <c r="V121" s="236">
        <v>79</v>
      </c>
      <c r="W121" s="18">
        <f t="shared" si="33"/>
        <v>178</v>
      </c>
      <c r="X121" s="84">
        <f t="shared" si="34"/>
        <v>0.14186764451062797</v>
      </c>
      <c r="Y121" s="85">
        <f t="shared" si="35"/>
        <v>6.0795202653000117E-3</v>
      </c>
      <c r="Z121" s="86">
        <v>10787</v>
      </c>
      <c r="AA121" s="77">
        <f t="shared" si="36"/>
        <v>0</v>
      </c>
      <c r="AB121" s="77">
        <f t="shared" si="37"/>
        <v>0</v>
      </c>
      <c r="AC121" s="162">
        <f t="shared" si="38"/>
        <v>0</v>
      </c>
      <c r="AD121" s="162">
        <f t="shared" si="39"/>
        <v>0</v>
      </c>
      <c r="AE121" s="162">
        <f t="shared" si="40"/>
        <v>0</v>
      </c>
      <c r="AF121" s="240">
        <f t="shared" si="41"/>
        <v>0.10971097842155228</v>
      </c>
      <c r="AG121" s="240">
        <f t="shared" si="42"/>
        <v>0.45938094412965247</v>
      </c>
      <c r="AH121" s="240">
        <f t="shared" si="43"/>
        <v>1.516835343903395</v>
      </c>
    </row>
    <row r="122" spans="1:34" s="5" customFormat="1" x14ac:dyDescent="1.25">
      <c r="A122" s="83">
        <v>46</v>
      </c>
      <c r="B122" s="68">
        <v>10801</v>
      </c>
      <c r="C122" s="83">
        <v>46</v>
      </c>
      <c r="D122" s="16">
        <v>116</v>
      </c>
      <c r="E122" s="68" t="s">
        <v>530</v>
      </c>
      <c r="F122" s="10" t="s">
        <v>38</v>
      </c>
      <c r="G122" s="10" t="s">
        <v>229</v>
      </c>
      <c r="H122" s="11" t="s">
        <v>24</v>
      </c>
      <c r="I122" s="12">
        <v>118367.47749</v>
      </c>
      <c r="J122" s="12">
        <v>258409.34186799999</v>
      </c>
      <c r="K122" s="12" t="s">
        <v>133</v>
      </c>
      <c r="L122" s="189">
        <v>111.73333333333333</v>
      </c>
      <c r="M122" s="54">
        <v>12046</v>
      </c>
      <c r="N122" s="54">
        <v>100000</v>
      </c>
      <c r="O122" s="54">
        <v>21451879</v>
      </c>
      <c r="P122" s="224">
        <v>16.100000000000001</v>
      </c>
      <c r="Q122" s="224">
        <v>49.57</v>
      </c>
      <c r="R122" s="224">
        <v>142.69999999999999</v>
      </c>
      <c r="S122" s="53">
        <v>176</v>
      </c>
      <c r="T122" s="53">
        <v>28</v>
      </c>
      <c r="U122" s="53">
        <v>5</v>
      </c>
      <c r="V122" s="53">
        <v>72</v>
      </c>
      <c r="W122" s="12">
        <f t="shared" si="33"/>
        <v>181</v>
      </c>
      <c r="X122" s="84">
        <f t="shared" si="34"/>
        <v>9.0801299834240179E-2</v>
      </c>
      <c r="Y122" s="85">
        <f t="shared" si="35"/>
        <v>3.8911504054505593E-3</v>
      </c>
      <c r="Z122" s="86">
        <v>10801</v>
      </c>
      <c r="AA122" s="77">
        <f t="shared" si="36"/>
        <v>0</v>
      </c>
      <c r="AB122" s="77">
        <f t="shared" si="37"/>
        <v>0</v>
      </c>
      <c r="AC122" s="162">
        <f t="shared" si="38"/>
        <v>0</v>
      </c>
      <c r="AD122" s="162">
        <f t="shared" si="39"/>
        <v>0</v>
      </c>
      <c r="AE122" s="162">
        <f t="shared" si="40"/>
        <v>0</v>
      </c>
      <c r="AF122" s="240">
        <f t="shared" si="41"/>
        <v>5.2210747404688111E-2</v>
      </c>
      <c r="AG122" s="240">
        <f t="shared" si="42"/>
        <v>0.16075072974226021</v>
      </c>
      <c r="AH122" s="240">
        <f t="shared" si="43"/>
        <v>0.46276233879807405</v>
      </c>
    </row>
    <row r="123" spans="1:34" s="8" customFormat="1" x14ac:dyDescent="1.25">
      <c r="A123" s="234">
        <v>61</v>
      </c>
      <c r="B123" s="68">
        <v>10825</v>
      </c>
      <c r="C123" s="234">
        <v>61</v>
      </c>
      <c r="D123" s="19">
        <v>117</v>
      </c>
      <c r="E123" s="69" t="s">
        <v>531</v>
      </c>
      <c r="F123" s="20" t="s">
        <v>71</v>
      </c>
      <c r="G123" s="20" t="s">
        <v>229</v>
      </c>
      <c r="H123" s="21" t="s">
        <v>24</v>
      </c>
      <c r="I123" s="18">
        <v>84902.890612999996</v>
      </c>
      <c r="J123" s="18">
        <v>134854.240085</v>
      </c>
      <c r="K123" s="18" t="s">
        <v>134</v>
      </c>
      <c r="L123" s="190">
        <v>109.66666666666667</v>
      </c>
      <c r="M123" s="56">
        <v>5298</v>
      </c>
      <c r="N123" s="55">
        <v>150000</v>
      </c>
      <c r="O123" s="56">
        <v>25453801</v>
      </c>
      <c r="P123" s="235">
        <v>10.75</v>
      </c>
      <c r="Q123" s="235">
        <v>42.56</v>
      </c>
      <c r="R123" s="235">
        <v>153.87</v>
      </c>
      <c r="S123" s="236">
        <v>46</v>
      </c>
      <c r="T123" s="236">
        <v>27</v>
      </c>
      <c r="U123" s="236">
        <v>5</v>
      </c>
      <c r="V123" s="236">
        <v>73</v>
      </c>
      <c r="W123" s="18">
        <f t="shared" si="33"/>
        <v>51</v>
      </c>
      <c r="X123" s="84">
        <f t="shared" si="34"/>
        <v>4.569347573321339E-2</v>
      </c>
      <c r="Y123" s="85">
        <f t="shared" si="35"/>
        <v>1.9581238038477071E-3</v>
      </c>
      <c r="Z123" s="86">
        <v>10825</v>
      </c>
      <c r="AA123" s="77">
        <f t="shared" si="36"/>
        <v>0</v>
      </c>
      <c r="AB123" s="77">
        <f t="shared" si="37"/>
        <v>0</v>
      </c>
      <c r="AC123" s="162">
        <f t="shared" si="38"/>
        <v>0</v>
      </c>
      <c r="AD123" s="162">
        <f t="shared" si="39"/>
        <v>0</v>
      </c>
      <c r="AE123" s="162">
        <f t="shared" si="40"/>
        <v>0</v>
      </c>
      <c r="AF123" s="240">
        <f t="shared" si="41"/>
        <v>1.8192772745631258E-2</v>
      </c>
      <c r="AG123" s="240">
        <f t="shared" si="42"/>
        <v>7.2026456563168972E-2</v>
      </c>
      <c r="AH123" s="240">
        <f t="shared" si="43"/>
        <v>0.26040204115072391</v>
      </c>
    </row>
    <row r="124" spans="1:34" s="5" customFormat="1" x14ac:dyDescent="1.25">
      <c r="A124" s="83">
        <v>38</v>
      </c>
      <c r="B124" s="68">
        <v>10830</v>
      </c>
      <c r="C124" s="83">
        <v>38</v>
      </c>
      <c r="D124" s="16">
        <v>118</v>
      </c>
      <c r="E124" s="68" t="s">
        <v>532</v>
      </c>
      <c r="F124" s="10" t="s">
        <v>396</v>
      </c>
      <c r="G124" s="10" t="s">
        <v>229</v>
      </c>
      <c r="H124" s="11" t="s">
        <v>24</v>
      </c>
      <c r="I124" s="12">
        <v>149992.75738200001</v>
      </c>
      <c r="J124" s="12">
        <v>399930.80988299998</v>
      </c>
      <c r="K124" s="12" t="s">
        <v>135</v>
      </c>
      <c r="L124" s="189">
        <v>108.83333333333333</v>
      </c>
      <c r="M124" s="54">
        <v>13885</v>
      </c>
      <c r="N124" s="54">
        <v>100000</v>
      </c>
      <c r="O124" s="54">
        <v>28803083</v>
      </c>
      <c r="P124" s="224">
        <v>17.82</v>
      </c>
      <c r="Q124" s="224">
        <v>52.25</v>
      </c>
      <c r="R124" s="224">
        <v>196.73</v>
      </c>
      <c r="S124" s="53">
        <v>354</v>
      </c>
      <c r="T124" s="53">
        <v>86</v>
      </c>
      <c r="U124" s="53">
        <v>4</v>
      </c>
      <c r="V124" s="53">
        <v>14</v>
      </c>
      <c r="W124" s="12">
        <f t="shared" si="33"/>
        <v>358</v>
      </c>
      <c r="X124" s="84">
        <f t="shared" si="34"/>
        <v>0.43162753109381713</v>
      </c>
      <c r="Y124" s="85">
        <f t="shared" si="35"/>
        <v>1.8496735682036997E-2</v>
      </c>
      <c r="Z124" s="86">
        <v>10830</v>
      </c>
      <c r="AA124" s="77">
        <f t="shared" si="36"/>
        <v>0</v>
      </c>
      <c r="AB124" s="77">
        <f t="shared" si="37"/>
        <v>0</v>
      </c>
      <c r="AC124" s="162">
        <f t="shared" si="38"/>
        <v>0</v>
      </c>
      <c r="AD124" s="162">
        <f t="shared" si="39"/>
        <v>0</v>
      </c>
      <c r="AE124" s="162">
        <f t="shared" si="40"/>
        <v>0</v>
      </c>
      <c r="AF124" s="240">
        <f t="shared" si="41"/>
        <v>8.9437239582463038E-2</v>
      </c>
      <c r="AG124" s="240">
        <f t="shared" si="42"/>
        <v>0.26223881976339469</v>
      </c>
      <c r="AH124" s="240">
        <f t="shared" si="43"/>
        <v>0.98737307200100743</v>
      </c>
    </row>
    <row r="125" spans="1:34" s="8" customFormat="1" x14ac:dyDescent="1.25">
      <c r="A125" s="234">
        <v>18</v>
      </c>
      <c r="B125" s="68">
        <v>10835</v>
      </c>
      <c r="C125" s="234">
        <v>18</v>
      </c>
      <c r="D125" s="19">
        <v>119</v>
      </c>
      <c r="E125" s="69" t="s">
        <v>533</v>
      </c>
      <c r="F125" s="20" t="s">
        <v>15</v>
      </c>
      <c r="G125" s="20" t="s">
        <v>229</v>
      </c>
      <c r="H125" s="21"/>
      <c r="I125" s="18">
        <v>172337.00752399999</v>
      </c>
      <c r="J125" s="18">
        <v>399008.31739699998</v>
      </c>
      <c r="K125" s="18" t="s">
        <v>115</v>
      </c>
      <c r="L125" s="190">
        <v>108.23333333333333</v>
      </c>
      <c r="M125" s="56">
        <v>34818</v>
      </c>
      <c r="N125" s="55">
        <v>500000</v>
      </c>
      <c r="O125" s="56">
        <v>11459828</v>
      </c>
      <c r="P125" s="235">
        <v>15.25</v>
      </c>
      <c r="Q125" s="235">
        <v>52.03</v>
      </c>
      <c r="R125" s="235">
        <v>156.5</v>
      </c>
      <c r="S125" s="236">
        <v>20</v>
      </c>
      <c r="T125" s="236">
        <v>5</v>
      </c>
      <c r="U125" s="236">
        <v>4</v>
      </c>
      <c r="V125" s="236">
        <v>95</v>
      </c>
      <c r="W125" s="18">
        <f t="shared" si="33"/>
        <v>24</v>
      </c>
      <c r="X125" s="84">
        <f t="shared" si="34"/>
        <v>2.5036739883329752E-2</v>
      </c>
      <c r="Y125" s="85">
        <f t="shared" si="35"/>
        <v>1.0729110786522253E-3</v>
      </c>
      <c r="Z125" s="86">
        <v>10835</v>
      </c>
      <c r="AA125" s="77">
        <f t="shared" si="36"/>
        <v>0</v>
      </c>
      <c r="AB125" s="77">
        <f t="shared" si="37"/>
        <v>0</v>
      </c>
      <c r="AC125" s="162">
        <f t="shared" si="38"/>
        <v>0</v>
      </c>
      <c r="AD125" s="162">
        <f t="shared" si="39"/>
        <v>0</v>
      </c>
      <c r="AE125" s="162">
        <f t="shared" si="40"/>
        <v>0</v>
      </c>
      <c r="AF125" s="240">
        <f t="shared" si="41"/>
        <v>7.6362056644155754E-2</v>
      </c>
      <c r="AG125" s="240">
        <f t="shared" si="42"/>
        <v>0.26053231522592946</v>
      </c>
      <c r="AH125" s="240">
        <f t="shared" si="43"/>
        <v>0.78364995834822126</v>
      </c>
    </row>
    <row r="126" spans="1:34" s="5" customFormat="1" x14ac:dyDescent="1.25">
      <c r="A126" s="83">
        <v>4</v>
      </c>
      <c r="B126" s="68">
        <v>10843</v>
      </c>
      <c r="C126" s="83">
        <v>4</v>
      </c>
      <c r="D126" s="16">
        <v>120</v>
      </c>
      <c r="E126" s="68" t="s">
        <v>534</v>
      </c>
      <c r="F126" s="10" t="s">
        <v>19</v>
      </c>
      <c r="G126" s="10" t="s">
        <v>229</v>
      </c>
      <c r="H126" s="11" t="s">
        <v>24</v>
      </c>
      <c r="I126" s="12">
        <v>220403.650876</v>
      </c>
      <c r="J126" s="12">
        <v>606241.07283900003</v>
      </c>
      <c r="K126" s="12" t="s">
        <v>136</v>
      </c>
      <c r="L126" s="189">
        <v>107.13333333333334</v>
      </c>
      <c r="M126" s="54">
        <v>57474</v>
      </c>
      <c r="N126" s="54">
        <v>100000</v>
      </c>
      <c r="O126" s="54">
        <v>10548092</v>
      </c>
      <c r="P126" s="224">
        <v>15.15</v>
      </c>
      <c r="Q126" s="224">
        <v>54.14</v>
      </c>
      <c r="R126" s="224">
        <v>221.08</v>
      </c>
      <c r="S126" s="53">
        <v>363</v>
      </c>
      <c r="T126" s="53">
        <v>31</v>
      </c>
      <c r="U126" s="53">
        <v>7</v>
      </c>
      <c r="V126" s="53">
        <v>69</v>
      </c>
      <c r="W126" s="12">
        <f t="shared" si="33"/>
        <v>370</v>
      </c>
      <c r="X126" s="84">
        <f t="shared" si="34"/>
        <v>0.23584836754013133</v>
      </c>
      <c r="Y126" s="85">
        <f t="shared" si="35"/>
        <v>1.0106919974206929E-2</v>
      </c>
      <c r="Z126" s="86">
        <v>10843</v>
      </c>
      <c r="AA126" s="77">
        <f t="shared" si="36"/>
        <v>0</v>
      </c>
      <c r="AB126" s="77">
        <f t="shared" si="37"/>
        <v>0</v>
      </c>
      <c r="AC126" s="162">
        <f t="shared" si="38"/>
        <v>0</v>
      </c>
      <c r="AD126" s="162">
        <f t="shared" si="39"/>
        <v>0</v>
      </c>
      <c r="AE126" s="162">
        <f t="shared" si="40"/>
        <v>0</v>
      </c>
      <c r="AF126" s="240">
        <f t="shared" si="41"/>
        <v>0.11526137962041902</v>
      </c>
      <c r="AG126" s="240">
        <f t="shared" si="42"/>
        <v>0.41189776189105515</v>
      </c>
      <c r="AH126" s="240">
        <f t="shared" si="43"/>
        <v>1.681979261153943</v>
      </c>
    </row>
    <row r="127" spans="1:34" s="8" customFormat="1" x14ac:dyDescent="1.25">
      <c r="A127" s="234">
        <v>9</v>
      </c>
      <c r="B127" s="68">
        <v>10851</v>
      </c>
      <c r="C127" s="234">
        <v>9</v>
      </c>
      <c r="D127" s="19">
        <v>121</v>
      </c>
      <c r="E127" s="69" t="s">
        <v>535</v>
      </c>
      <c r="F127" s="20" t="s">
        <v>291</v>
      </c>
      <c r="G127" s="20" t="s">
        <v>229</v>
      </c>
      <c r="H127" s="21" t="s">
        <v>22</v>
      </c>
      <c r="I127" s="18">
        <v>1372462.966948</v>
      </c>
      <c r="J127" s="18">
        <v>9708202.5820080005</v>
      </c>
      <c r="K127" s="18" t="s">
        <v>110</v>
      </c>
      <c r="L127" s="190">
        <v>107.03333333333333</v>
      </c>
      <c r="M127" s="56">
        <v>432467</v>
      </c>
      <c r="N127" s="55">
        <v>500000</v>
      </c>
      <c r="O127" s="56">
        <v>22448424</v>
      </c>
      <c r="P127" s="235">
        <v>14.84</v>
      </c>
      <c r="Q127" s="235">
        <v>50.43</v>
      </c>
      <c r="R127" s="235">
        <v>183.07</v>
      </c>
      <c r="S127" s="236">
        <v>5418</v>
      </c>
      <c r="T127" s="236">
        <v>68</v>
      </c>
      <c r="U127" s="236">
        <v>9</v>
      </c>
      <c r="V127" s="236">
        <v>32</v>
      </c>
      <c r="W127" s="18">
        <f t="shared" si="33"/>
        <v>5427</v>
      </c>
      <c r="X127" s="84">
        <f t="shared" si="34"/>
        <v>8.2846385844245471</v>
      </c>
      <c r="Y127" s="85">
        <f t="shared" si="35"/>
        <v>0.35502547701017367</v>
      </c>
      <c r="Z127" s="86">
        <v>10851</v>
      </c>
      <c r="AA127" s="77">
        <f t="shared" si="36"/>
        <v>0</v>
      </c>
      <c r="AB127" s="77">
        <f t="shared" si="37"/>
        <v>0</v>
      </c>
      <c r="AC127" s="162">
        <f t="shared" si="38"/>
        <v>0</v>
      </c>
      <c r="AD127" s="162">
        <f t="shared" si="39"/>
        <v>0</v>
      </c>
      <c r="AE127" s="162">
        <f t="shared" si="40"/>
        <v>0</v>
      </c>
      <c r="AF127" s="240">
        <f t="shared" si="41"/>
        <v>1.8080005381302984</v>
      </c>
      <c r="AG127" s="240">
        <f t="shared" si="42"/>
        <v>6.1440341737136759</v>
      </c>
      <c r="AH127" s="240">
        <f t="shared" si="43"/>
        <v>22.30395273015591</v>
      </c>
    </row>
    <row r="128" spans="1:34" s="5" customFormat="1" x14ac:dyDescent="1.25">
      <c r="A128" s="83">
        <v>8</v>
      </c>
      <c r="B128" s="68">
        <v>10855</v>
      </c>
      <c r="C128" s="83">
        <v>8</v>
      </c>
      <c r="D128" s="16">
        <v>122</v>
      </c>
      <c r="E128" s="68" t="s">
        <v>536</v>
      </c>
      <c r="F128" s="10" t="s">
        <v>27</v>
      </c>
      <c r="G128" s="10" t="s">
        <v>229</v>
      </c>
      <c r="H128" s="11" t="s">
        <v>22</v>
      </c>
      <c r="I128" s="12">
        <v>370078.342022</v>
      </c>
      <c r="J128" s="12">
        <v>1080412.868148</v>
      </c>
      <c r="K128" s="12" t="s">
        <v>109</v>
      </c>
      <c r="L128" s="189">
        <v>106.6</v>
      </c>
      <c r="M128" s="54">
        <v>120466</v>
      </c>
      <c r="N128" s="54">
        <v>1500000</v>
      </c>
      <c r="O128" s="54">
        <v>8968612</v>
      </c>
      <c r="P128" s="224">
        <v>16.22</v>
      </c>
      <c r="Q128" s="224">
        <v>59.64</v>
      </c>
      <c r="R128" s="224">
        <v>189.81</v>
      </c>
      <c r="S128" s="53">
        <v>880</v>
      </c>
      <c r="T128" s="53">
        <v>17</v>
      </c>
      <c r="U128" s="53">
        <v>4</v>
      </c>
      <c r="V128" s="53">
        <v>83</v>
      </c>
      <c r="W128" s="12">
        <f t="shared" si="33"/>
        <v>884</v>
      </c>
      <c r="X128" s="84">
        <f t="shared" si="34"/>
        <v>0.2304965841760474</v>
      </c>
      <c r="Y128" s="85">
        <f t="shared" si="35"/>
        <v>9.8775775083495641E-3</v>
      </c>
      <c r="Z128" s="86">
        <v>10855</v>
      </c>
      <c r="AA128" s="77">
        <f t="shared" si="36"/>
        <v>0</v>
      </c>
      <c r="AB128" s="77">
        <f t="shared" si="37"/>
        <v>0</v>
      </c>
      <c r="AC128" s="162">
        <f t="shared" si="38"/>
        <v>0</v>
      </c>
      <c r="AD128" s="162">
        <f t="shared" si="39"/>
        <v>0</v>
      </c>
      <c r="AE128" s="162">
        <f t="shared" si="40"/>
        <v>0</v>
      </c>
      <c r="AF128" s="240">
        <f t="shared" si="41"/>
        <v>0.21992085854914642</v>
      </c>
      <c r="AG128" s="240">
        <f t="shared" si="42"/>
        <v>0.80863625177996878</v>
      </c>
      <c r="AH128" s="240">
        <f t="shared" si="43"/>
        <v>2.5735621554385624</v>
      </c>
    </row>
    <row r="129" spans="1:34" s="8" customFormat="1" x14ac:dyDescent="1.25">
      <c r="A129" s="234">
        <v>64</v>
      </c>
      <c r="B129" s="68">
        <v>10864</v>
      </c>
      <c r="C129" s="234">
        <v>64</v>
      </c>
      <c r="D129" s="19">
        <v>123</v>
      </c>
      <c r="E129" s="69" t="s">
        <v>537</v>
      </c>
      <c r="F129" s="20" t="s">
        <v>173</v>
      </c>
      <c r="G129" s="20" t="s">
        <v>229</v>
      </c>
      <c r="H129" s="21" t="s">
        <v>24</v>
      </c>
      <c r="I129" s="18">
        <v>90714.425948000004</v>
      </c>
      <c r="J129" s="18">
        <v>223211.94792800001</v>
      </c>
      <c r="K129" s="18" t="s">
        <v>137</v>
      </c>
      <c r="L129" s="190">
        <v>106.23333333333333</v>
      </c>
      <c r="M129" s="56">
        <v>10819</v>
      </c>
      <c r="N129" s="55">
        <v>50000</v>
      </c>
      <c r="O129" s="56">
        <v>20631476</v>
      </c>
      <c r="P129" s="235">
        <v>19.13</v>
      </c>
      <c r="Q129" s="235">
        <v>68.27</v>
      </c>
      <c r="R129" s="235">
        <v>184.61</v>
      </c>
      <c r="S129" s="236">
        <v>148</v>
      </c>
      <c r="T129" s="236">
        <v>45</v>
      </c>
      <c r="U129" s="236">
        <v>5</v>
      </c>
      <c r="V129" s="236">
        <v>55</v>
      </c>
      <c r="W129" s="18">
        <f t="shared" si="33"/>
        <v>153</v>
      </c>
      <c r="X129" s="84">
        <f t="shared" si="34"/>
        <v>0.12605375156147133</v>
      </c>
      <c r="Y129" s="85">
        <f t="shared" si="35"/>
        <v>5.4018401431740653E-3</v>
      </c>
      <c r="Z129" s="86">
        <v>10864</v>
      </c>
      <c r="AA129" s="77">
        <f t="shared" si="36"/>
        <v>0</v>
      </c>
      <c r="AB129" s="77">
        <f t="shared" si="37"/>
        <v>0</v>
      </c>
      <c r="AC129" s="162">
        <f t="shared" si="38"/>
        <v>0</v>
      </c>
      <c r="AD129" s="162">
        <f t="shared" si="39"/>
        <v>0</v>
      </c>
      <c r="AE129" s="162">
        <f t="shared" si="40"/>
        <v>0</v>
      </c>
      <c r="AF129" s="240">
        <f t="shared" si="41"/>
        <v>5.3586850386021033E-2</v>
      </c>
      <c r="AG129" s="240">
        <f t="shared" si="42"/>
        <v>0.19123754709114774</v>
      </c>
      <c r="AH129" s="240">
        <f t="shared" si="43"/>
        <v>0.51712851279473837</v>
      </c>
    </row>
    <row r="130" spans="1:34" s="5" customFormat="1" x14ac:dyDescent="1.25">
      <c r="A130" s="83">
        <v>15</v>
      </c>
      <c r="B130" s="68">
        <v>10872</v>
      </c>
      <c r="C130" s="83">
        <v>15</v>
      </c>
      <c r="D130" s="16">
        <v>124</v>
      </c>
      <c r="E130" s="68" t="s">
        <v>538</v>
      </c>
      <c r="F130" s="10" t="s">
        <v>28</v>
      </c>
      <c r="G130" s="10" t="s">
        <v>229</v>
      </c>
      <c r="H130" s="11" t="s">
        <v>22</v>
      </c>
      <c r="I130" s="12">
        <v>116470.978006</v>
      </c>
      <c r="J130" s="12">
        <v>435291.75692399999</v>
      </c>
      <c r="K130" s="12" t="s">
        <v>112</v>
      </c>
      <c r="L130" s="189">
        <v>104.96666666666667</v>
      </c>
      <c r="M130" s="54">
        <v>40519</v>
      </c>
      <c r="N130" s="54">
        <v>500000</v>
      </c>
      <c r="O130" s="54">
        <v>10742904</v>
      </c>
      <c r="P130" s="224">
        <v>24.97</v>
      </c>
      <c r="Q130" s="224">
        <v>65.25</v>
      </c>
      <c r="R130" s="224">
        <v>188.23</v>
      </c>
      <c r="S130" s="53">
        <v>314</v>
      </c>
      <c r="T130" s="53">
        <v>29</v>
      </c>
      <c r="U130" s="53">
        <v>4</v>
      </c>
      <c r="V130" s="53">
        <v>71</v>
      </c>
      <c r="W130" s="12">
        <f t="shared" si="33"/>
        <v>318</v>
      </c>
      <c r="X130" s="84">
        <f t="shared" si="34"/>
        <v>0.15841790482677601</v>
      </c>
      <c r="Y130" s="85">
        <f t="shared" si="35"/>
        <v>6.7887562812717506E-3</v>
      </c>
      <c r="Z130" s="86">
        <v>10872</v>
      </c>
      <c r="AA130" s="77">
        <f t="shared" si="36"/>
        <v>0</v>
      </c>
      <c r="AB130" s="77">
        <f t="shared" si="37"/>
        <v>0</v>
      </c>
      <c r="AC130" s="162">
        <f t="shared" si="38"/>
        <v>0</v>
      </c>
      <c r="AD130" s="162">
        <f t="shared" si="39"/>
        <v>0</v>
      </c>
      <c r="AE130" s="162">
        <f t="shared" si="40"/>
        <v>0</v>
      </c>
      <c r="AF130" s="240">
        <f t="shared" si="41"/>
        <v>0.13640327874222749</v>
      </c>
      <c r="AG130" s="240">
        <f t="shared" si="42"/>
        <v>0.35644028586024606</v>
      </c>
      <c r="AH130" s="240">
        <f t="shared" si="43"/>
        <v>1.0282414560532431</v>
      </c>
    </row>
    <row r="131" spans="1:34" s="8" customFormat="1" x14ac:dyDescent="1.25">
      <c r="A131" s="234">
        <v>12</v>
      </c>
      <c r="B131" s="68">
        <v>10869</v>
      </c>
      <c r="C131" s="234">
        <v>12</v>
      </c>
      <c r="D131" s="19">
        <v>125</v>
      </c>
      <c r="E131" s="69" t="s">
        <v>539</v>
      </c>
      <c r="F131" s="20" t="s">
        <v>43</v>
      </c>
      <c r="G131" s="20" t="s">
        <v>229</v>
      </c>
      <c r="H131" s="21" t="s">
        <v>22</v>
      </c>
      <c r="I131" s="18">
        <v>325322.23883500003</v>
      </c>
      <c r="J131" s="18">
        <v>592003.91061699996</v>
      </c>
      <c r="K131" s="18" t="s">
        <v>111</v>
      </c>
      <c r="L131" s="190">
        <v>105.23333333333333</v>
      </c>
      <c r="M131" s="56">
        <v>52407</v>
      </c>
      <c r="N131" s="55">
        <v>500000</v>
      </c>
      <c r="O131" s="56">
        <v>11296275</v>
      </c>
      <c r="P131" s="235">
        <v>17.649999999999999</v>
      </c>
      <c r="Q131" s="235">
        <v>50.73</v>
      </c>
      <c r="R131" s="235">
        <v>122.2</v>
      </c>
      <c r="S131" s="236">
        <v>71</v>
      </c>
      <c r="T131" s="236">
        <v>4</v>
      </c>
      <c r="U131" s="236">
        <v>3</v>
      </c>
      <c r="V131" s="236">
        <v>96</v>
      </c>
      <c r="W131" s="18">
        <f t="shared" si="33"/>
        <v>74</v>
      </c>
      <c r="X131" s="84">
        <f t="shared" si="34"/>
        <v>2.9717371340476754E-2</v>
      </c>
      <c r="Y131" s="85">
        <f t="shared" si="35"/>
        <v>1.2734923591569153E-3</v>
      </c>
      <c r="Z131" s="86">
        <v>10869</v>
      </c>
      <c r="AA131" s="77">
        <f t="shared" si="36"/>
        <v>0</v>
      </c>
      <c r="AB131" s="77">
        <f t="shared" si="37"/>
        <v>0</v>
      </c>
      <c r="AC131" s="162">
        <f t="shared" si="38"/>
        <v>0</v>
      </c>
      <c r="AD131" s="162">
        <f t="shared" si="39"/>
        <v>0</v>
      </c>
      <c r="AE131" s="162">
        <f t="shared" si="40"/>
        <v>0</v>
      </c>
      <c r="AF131" s="240">
        <f t="shared" si="41"/>
        <v>0.13112790103985367</v>
      </c>
      <c r="AG131" s="240">
        <f t="shared" si="42"/>
        <v>0.3768905620255964</v>
      </c>
      <c r="AH131" s="240">
        <f t="shared" si="43"/>
        <v>0.90786569445156484</v>
      </c>
    </row>
    <row r="132" spans="1:34" s="5" customFormat="1" x14ac:dyDescent="1.25">
      <c r="A132" s="83">
        <v>103</v>
      </c>
      <c r="B132" s="68">
        <v>10896</v>
      </c>
      <c r="C132" s="83">
        <v>103</v>
      </c>
      <c r="D132" s="16">
        <v>126</v>
      </c>
      <c r="E132" s="68" t="s">
        <v>540</v>
      </c>
      <c r="F132" s="10" t="s">
        <v>334</v>
      </c>
      <c r="G132" s="10" t="s">
        <v>229</v>
      </c>
      <c r="H132" s="11" t="s">
        <v>24</v>
      </c>
      <c r="I132" s="12">
        <v>287415.12978999998</v>
      </c>
      <c r="J132" s="12">
        <v>728127.99798400002</v>
      </c>
      <c r="K132" s="12" t="s">
        <v>138</v>
      </c>
      <c r="L132" s="189">
        <v>103.13333333333334</v>
      </c>
      <c r="M132" s="54">
        <v>38977</v>
      </c>
      <c r="N132" s="54">
        <v>100000</v>
      </c>
      <c r="O132" s="54">
        <v>18680965</v>
      </c>
      <c r="P132" s="224">
        <v>18.3</v>
      </c>
      <c r="Q132" s="224">
        <v>56.42</v>
      </c>
      <c r="R132" s="224">
        <v>173.63</v>
      </c>
      <c r="S132" s="53">
        <v>108</v>
      </c>
      <c r="T132" s="53">
        <v>5</v>
      </c>
      <c r="U132" s="53">
        <v>11</v>
      </c>
      <c r="V132" s="53">
        <v>95</v>
      </c>
      <c r="W132" s="12">
        <f t="shared" si="33"/>
        <v>119</v>
      </c>
      <c r="X132" s="84">
        <f t="shared" si="34"/>
        <v>4.5688148573496692E-2</v>
      </c>
      <c r="Y132" s="85">
        <f t="shared" si="35"/>
        <v>1.9578955165904829E-3</v>
      </c>
      <c r="Z132" s="86">
        <v>10896</v>
      </c>
      <c r="AA132" s="77">
        <f t="shared" si="36"/>
        <v>0</v>
      </c>
      <c r="AB132" s="77">
        <f t="shared" si="37"/>
        <v>0</v>
      </c>
      <c r="AC132" s="162">
        <f t="shared" si="38"/>
        <v>0</v>
      </c>
      <c r="AD132" s="162">
        <f t="shared" si="39"/>
        <v>0</v>
      </c>
      <c r="AE132" s="162">
        <f t="shared" si="40"/>
        <v>0</v>
      </c>
      <c r="AF132" s="240">
        <f t="shared" si="41"/>
        <v>0.16721862377899788</v>
      </c>
      <c r="AG132" s="240">
        <f t="shared" si="42"/>
        <v>0.51554506850333659</v>
      </c>
      <c r="AH132" s="240">
        <f t="shared" si="43"/>
        <v>1.5865666473632458</v>
      </c>
    </row>
    <row r="133" spans="1:34" s="8" customFormat="1" x14ac:dyDescent="1.25">
      <c r="A133" s="234">
        <v>116</v>
      </c>
      <c r="B133" s="68">
        <v>11055</v>
      </c>
      <c r="C133" s="234">
        <v>116</v>
      </c>
      <c r="D133" s="19">
        <v>127</v>
      </c>
      <c r="E133" s="69" t="s">
        <v>541</v>
      </c>
      <c r="F133" s="20" t="s">
        <v>37</v>
      </c>
      <c r="G133" s="20" t="s">
        <v>229</v>
      </c>
      <c r="H133" s="21" t="s">
        <v>24</v>
      </c>
      <c r="I133" s="18">
        <v>172820.990666</v>
      </c>
      <c r="J133" s="18">
        <v>1270539.51927</v>
      </c>
      <c r="K133" s="18" t="s">
        <v>139</v>
      </c>
      <c r="L133" s="190">
        <v>93.733333333333334</v>
      </c>
      <c r="M133" s="56">
        <v>58434</v>
      </c>
      <c r="N133" s="55">
        <v>200000</v>
      </c>
      <c r="O133" s="56">
        <v>21743155</v>
      </c>
      <c r="P133" s="235">
        <v>18.02</v>
      </c>
      <c r="Q133" s="235">
        <v>65.319999999999993</v>
      </c>
      <c r="R133" s="235">
        <v>276.5</v>
      </c>
      <c r="S133" s="236">
        <v>880</v>
      </c>
      <c r="T133" s="236">
        <v>59</v>
      </c>
      <c r="U133" s="236">
        <v>8</v>
      </c>
      <c r="V133" s="236">
        <v>41</v>
      </c>
      <c r="W133" s="18">
        <f t="shared" si="33"/>
        <v>888</v>
      </c>
      <c r="X133" s="84">
        <f t="shared" si="34"/>
        <v>0.940732209351126</v>
      </c>
      <c r="Y133" s="85">
        <f t="shared" si="35"/>
        <v>4.0313635647500803E-2</v>
      </c>
      <c r="Z133" s="86">
        <v>11055</v>
      </c>
      <c r="AA133" s="77">
        <f t="shared" si="36"/>
        <v>0</v>
      </c>
      <c r="AB133" s="77">
        <f t="shared" si="37"/>
        <v>0</v>
      </c>
      <c r="AC133" s="162">
        <f t="shared" si="38"/>
        <v>0</v>
      </c>
      <c r="AD133" s="162">
        <f t="shared" si="39"/>
        <v>0</v>
      </c>
      <c r="AE133" s="162">
        <f t="shared" si="40"/>
        <v>0</v>
      </c>
      <c r="AF133" s="240">
        <f t="shared" si="41"/>
        <v>0.28732193919503884</v>
      </c>
      <c r="AG133" s="240">
        <f t="shared" si="42"/>
        <v>1.0415021680477212</v>
      </c>
      <c r="AH133" s="240">
        <f t="shared" si="43"/>
        <v>4.4086856929760394</v>
      </c>
    </row>
    <row r="134" spans="1:34" s="5" customFormat="1" x14ac:dyDescent="1.25">
      <c r="A134" s="83">
        <v>119</v>
      </c>
      <c r="B134" s="68">
        <v>11087</v>
      </c>
      <c r="C134" s="83">
        <v>119</v>
      </c>
      <c r="D134" s="16">
        <v>128</v>
      </c>
      <c r="E134" s="68" t="s">
        <v>542</v>
      </c>
      <c r="F134" s="10" t="s">
        <v>47</v>
      </c>
      <c r="G134" s="10" t="s">
        <v>229</v>
      </c>
      <c r="H134" s="11" t="s">
        <v>24</v>
      </c>
      <c r="I134" s="12">
        <v>93313.103910000005</v>
      </c>
      <c r="J134" s="12">
        <v>321445.55783499999</v>
      </c>
      <c r="K134" s="12" t="s">
        <v>140</v>
      </c>
      <c r="L134" s="189">
        <v>90.3</v>
      </c>
      <c r="M134" s="54">
        <v>12295</v>
      </c>
      <c r="N134" s="54">
        <v>500000</v>
      </c>
      <c r="O134" s="54">
        <v>26144413</v>
      </c>
      <c r="P134" s="224">
        <v>14.48</v>
      </c>
      <c r="Q134" s="224">
        <v>63.3</v>
      </c>
      <c r="R134" s="224">
        <v>227.85</v>
      </c>
      <c r="S134" s="53">
        <v>248</v>
      </c>
      <c r="T134" s="53">
        <v>96</v>
      </c>
      <c r="U134" s="53">
        <v>1</v>
      </c>
      <c r="V134" s="53">
        <v>4</v>
      </c>
      <c r="W134" s="12">
        <f t="shared" si="33"/>
        <v>249</v>
      </c>
      <c r="X134" s="84">
        <f t="shared" si="34"/>
        <v>0.38726164486204995</v>
      </c>
      <c r="Y134" s="85">
        <f t="shared" si="35"/>
        <v>1.6595503689608892E-2</v>
      </c>
      <c r="Z134" s="86">
        <v>11087</v>
      </c>
      <c r="AA134" s="77">
        <f t="shared" si="36"/>
        <v>0</v>
      </c>
      <c r="AB134" s="77">
        <f t="shared" si="37"/>
        <v>0</v>
      </c>
      <c r="AC134" s="162">
        <f t="shared" si="38"/>
        <v>0</v>
      </c>
      <c r="AD134" s="162">
        <f t="shared" si="39"/>
        <v>0</v>
      </c>
      <c r="AE134" s="162">
        <f t="shared" si="40"/>
        <v>0</v>
      </c>
      <c r="AF134" s="240">
        <f t="shared" si="41"/>
        <v>5.8411964766692533E-2</v>
      </c>
      <c r="AG134" s="240">
        <f t="shared" si="42"/>
        <v>0.25535064708091415</v>
      </c>
      <c r="AH134" s="240">
        <f t="shared" si="43"/>
        <v>0.91914131022727164</v>
      </c>
    </row>
    <row r="135" spans="1:34" s="8" customFormat="1" x14ac:dyDescent="1.25">
      <c r="A135" s="234">
        <v>122</v>
      </c>
      <c r="B135" s="68">
        <v>11095</v>
      </c>
      <c r="C135" s="234">
        <v>122</v>
      </c>
      <c r="D135" s="19">
        <v>129</v>
      </c>
      <c r="E135" s="69" t="s">
        <v>543</v>
      </c>
      <c r="F135" s="20" t="s">
        <v>41</v>
      </c>
      <c r="G135" s="20" t="s">
        <v>229</v>
      </c>
      <c r="H135" s="21" t="s">
        <v>24</v>
      </c>
      <c r="I135" s="18">
        <v>177609.73182099999</v>
      </c>
      <c r="J135" s="18">
        <v>448642.25812900002</v>
      </c>
      <c r="K135" s="18" t="s">
        <v>141</v>
      </c>
      <c r="L135" s="190">
        <v>89.1</v>
      </c>
      <c r="M135" s="56">
        <v>25243</v>
      </c>
      <c r="N135" s="55">
        <v>100000</v>
      </c>
      <c r="O135" s="56">
        <v>17772937</v>
      </c>
      <c r="P135" s="235">
        <v>13.35</v>
      </c>
      <c r="Q135" s="235">
        <v>53.5</v>
      </c>
      <c r="R135" s="235">
        <v>192.64</v>
      </c>
      <c r="S135" s="236">
        <v>256</v>
      </c>
      <c r="T135" s="236">
        <v>54</v>
      </c>
      <c r="U135" s="236">
        <v>7</v>
      </c>
      <c r="V135" s="236">
        <v>46</v>
      </c>
      <c r="W135" s="18">
        <f t="shared" si="33"/>
        <v>263</v>
      </c>
      <c r="X135" s="84">
        <f t="shared" si="34"/>
        <v>0.30403232589186885</v>
      </c>
      <c r="Y135" s="85">
        <f t="shared" si="35"/>
        <v>1.3028838907855724E-2</v>
      </c>
      <c r="Z135" s="86">
        <v>11095</v>
      </c>
      <c r="AA135" s="77">
        <f t="shared" si="36"/>
        <v>0</v>
      </c>
      <c r="AB135" s="77">
        <f t="shared" si="37"/>
        <v>0</v>
      </c>
      <c r="AC135" s="162">
        <f t="shared" si="38"/>
        <v>0</v>
      </c>
      <c r="AD135" s="162">
        <f t="shared" si="39"/>
        <v>0</v>
      </c>
      <c r="AE135" s="162">
        <f t="shared" si="40"/>
        <v>0</v>
      </c>
      <c r="AF135" s="240">
        <f t="shared" si="41"/>
        <v>7.516354723437868E-2</v>
      </c>
      <c r="AG135" s="240">
        <f t="shared" si="42"/>
        <v>0.30121721176324046</v>
      </c>
      <c r="AH135" s="240">
        <f t="shared" si="43"/>
        <v>1.0846071714779557</v>
      </c>
    </row>
    <row r="136" spans="1:34" s="5" customFormat="1" x14ac:dyDescent="1.25">
      <c r="A136" s="83">
        <v>124</v>
      </c>
      <c r="B136" s="68">
        <v>11099</v>
      </c>
      <c r="C136" s="83">
        <v>124</v>
      </c>
      <c r="D136" s="16">
        <v>130</v>
      </c>
      <c r="E136" s="68" t="s">
        <v>544</v>
      </c>
      <c r="F136" s="10" t="s">
        <v>310</v>
      </c>
      <c r="G136" s="10" t="s">
        <v>229</v>
      </c>
      <c r="H136" s="11" t="s">
        <v>24</v>
      </c>
      <c r="I136" s="12">
        <v>885217.30168300006</v>
      </c>
      <c r="J136" s="12">
        <v>2877610.3406210002</v>
      </c>
      <c r="K136" s="12" t="s">
        <v>142</v>
      </c>
      <c r="L136" s="189">
        <v>88.666666666666657</v>
      </c>
      <c r="M136" s="54">
        <v>163231</v>
      </c>
      <c r="N136" s="54">
        <v>300000</v>
      </c>
      <c r="O136" s="54">
        <v>17629067</v>
      </c>
      <c r="P136" s="224">
        <v>9.99</v>
      </c>
      <c r="Q136" s="224">
        <v>47.53</v>
      </c>
      <c r="R136" s="224">
        <v>165.7</v>
      </c>
      <c r="S136" s="53">
        <v>4122</v>
      </c>
      <c r="T136" s="53">
        <v>89</v>
      </c>
      <c r="U136" s="53">
        <v>3</v>
      </c>
      <c r="V136" s="53">
        <v>11</v>
      </c>
      <c r="W136" s="12">
        <f t="shared" si="33"/>
        <v>4125</v>
      </c>
      <c r="X136" s="84">
        <f t="shared" si="34"/>
        <v>3.2140143858556143</v>
      </c>
      <c r="Y136" s="85">
        <f t="shared" si="35"/>
        <v>0.13773165586259642</v>
      </c>
      <c r="Z136" s="86">
        <v>11099</v>
      </c>
      <c r="AA136" s="77">
        <f t="shared" si="36"/>
        <v>0</v>
      </c>
      <c r="AB136" s="77">
        <f t="shared" si="37"/>
        <v>0</v>
      </c>
      <c r="AC136" s="162">
        <f t="shared" si="38"/>
        <v>0</v>
      </c>
      <c r="AD136" s="162">
        <f t="shared" si="39"/>
        <v>0</v>
      </c>
      <c r="AE136" s="162">
        <f t="shared" si="40"/>
        <v>0</v>
      </c>
      <c r="AF136" s="240">
        <f t="shared" si="41"/>
        <v>0.36076408668199533</v>
      </c>
      <c r="AG136" s="240">
        <f t="shared" si="42"/>
        <v>1.7164281321316555</v>
      </c>
      <c r="AH136" s="240">
        <f t="shared" si="43"/>
        <v>5.9838447610817438</v>
      </c>
    </row>
    <row r="137" spans="1:34" s="8" customFormat="1" x14ac:dyDescent="1.25">
      <c r="A137" s="234">
        <v>126</v>
      </c>
      <c r="B137" s="68">
        <v>11132</v>
      </c>
      <c r="C137" s="234">
        <v>126</v>
      </c>
      <c r="D137" s="19">
        <v>131</v>
      </c>
      <c r="E137" s="69" t="s">
        <v>545</v>
      </c>
      <c r="F137" s="20" t="s">
        <v>291</v>
      </c>
      <c r="G137" s="20" t="s">
        <v>229</v>
      </c>
      <c r="H137" s="21" t="s">
        <v>24</v>
      </c>
      <c r="I137" s="18">
        <v>215131.55300000001</v>
      </c>
      <c r="J137" s="18">
        <v>1687022.2527999999</v>
      </c>
      <c r="K137" s="18" t="s">
        <v>143</v>
      </c>
      <c r="L137" s="190">
        <v>84.3</v>
      </c>
      <c r="M137" s="56">
        <v>196696</v>
      </c>
      <c r="N137" s="55">
        <v>200000</v>
      </c>
      <c r="O137" s="56">
        <v>8576800</v>
      </c>
      <c r="P137" s="235">
        <v>17.97</v>
      </c>
      <c r="Q137" s="235">
        <v>51.65</v>
      </c>
      <c r="R137" s="235">
        <v>176.52</v>
      </c>
      <c r="S137" s="236">
        <v>1381</v>
      </c>
      <c r="T137" s="236">
        <v>85</v>
      </c>
      <c r="U137" s="236">
        <v>3</v>
      </c>
      <c r="V137" s="236">
        <v>15</v>
      </c>
      <c r="W137" s="18">
        <f t="shared" si="33"/>
        <v>1384</v>
      </c>
      <c r="X137" s="84">
        <f t="shared" si="34"/>
        <v>1.7995568090832545</v>
      </c>
      <c r="Y137" s="85">
        <f t="shared" si="35"/>
        <v>7.711724633984933E-2</v>
      </c>
      <c r="Z137" s="86">
        <v>11132</v>
      </c>
      <c r="AA137" s="77">
        <f t="shared" si="36"/>
        <v>0</v>
      </c>
      <c r="AB137" s="77">
        <f t="shared" si="37"/>
        <v>0</v>
      </c>
      <c r="AC137" s="162">
        <f t="shared" si="38"/>
        <v>0</v>
      </c>
      <c r="AD137" s="162">
        <f t="shared" si="39"/>
        <v>0</v>
      </c>
      <c r="AE137" s="162">
        <f t="shared" si="40"/>
        <v>0</v>
      </c>
      <c r="AF137" s="240">
        <f t="shared" si="41"/>
        <v>0.38044748069677736</v>
      </c>
      <c r="AG137" s="240">
        <f t="shared" si="42"/>
        <v>1.093495402225295</v>
      </c>
      <c r="AH137" s="240">
        <f t="shared" si="43"/>
        <v>3.7371502110514827</v>
      </c>
    </row>
    <row r="138" spans="1:34" s="5" customFormat="1" x14ac:dyDescent="1.25">
      <c r="A138" s="83">
        <v>129</v>
      </c>
      <c r="B138" s="68">
        <v>11141</v>
      </c>
      <c r="C138" s="83">
        <v>129</v>
      </c>
      <c r="D138" s="16">
        <v>132</v>
      </c>
      <c r="E138" s="68" t="s">
        <v>546</v>
      </c>
      <c r="F138" s="10" t="s">
        <v>292</v>
      </c>
      <c r="G138" s="10" t="s">
        <v>229</v>
      </c>
      <c r="H138" s="11" t="s">
        <v>24</v>
      </c>
      <c r="I138" s="12">
        <v>155044.91282</v>
      </c>
      <c r="J138" s="12">
        <v>206448.748475</v>
      </c>
      <c r="K138" s="12" t="s">
        <v>105</v>
      </c>
      <c r="L138" s="189">
        <v>83.933333333333337</v>
      </c>
      <c r="M138" s="54">
        <v>25579</v>
      </c>
      <c r="N138" s="54">
        <v>100000</v>
      </c>
      <c r="O138" s="54">
        <v>8071025</v>
      </c>
      <c r="P138" s="224">
        <v>19.760000000000002</v>
      </c>
      <c r="Q138" s="224">
        <v>58.6</v>
      </c>
      <c r="R138" s="224">
        <v>198.56</v>
      </c>
      <c r="S138" s="53">
        <v>237</v>
      </c>
      <c r="T138" s="53">
        <v>60</v>
      </c>
      <c r="U138" s="53">
        <v>3</v>
      </c>
      <c r="V138" s="53">
        <v>40</v>
      </c>
      <c r="W138" s="12">
        <f t="shared" si="33"/>
        <v>240</v>
      </c>
      <c r="X138" s="84">
        <f t="shared" ref="X138:X171" si="44">T138*J138/$J$172</f>
        <v>0.15544949985585663</v>
      </c>
      <c r="Y138" s="85">
        <f t="shared" ref="Y138:Y171" si="45">T138*J138/$J$173</f>
        <v>6.6615498400950258E-3</v>
      </c>
      <c r="Z138" s="86">
        <v>11141</v>
      </c>
      <c r="AA138" s="77">
        <f t="shared" ref="AA138:AA171" si="46">IF(M138&gt;N138,1,0)</f>
        <v>0</v>
      </c>
      <c r="AB138" s="77">
        <f t="shared" ref="AB138:AB171" si="47">IF(W138=0,1,0)</f>
        <v>0</v>
      </c>
      <c r="AC138" s="162">
        <f t="shared" ref="AC138:AC171" si="48">IF((T138+V138)=100,0,1)</f>
        <v>0</v>
      </c>
      <c r="AD138" s="162">
        <f t="shared" ref="AD138:AD171" si="49">IF(J138=0,1,0)</f>
        <v>0</v>
      </c>
      <c r="AE138" s="162">
        <f t="shared" ref="AE138:AE171" si="50">IF(M138=0,1,0)</f>
        <v>0</v>
      </c>
      <c r="AF138" s="240">
        <f t="shared" ref="AF138:AF171" si="51">$J138/$J$172*P138</f>
        <v>5.119470195252878E-2</v>
      </c>
      <c r="AG138" s="240">
        <f t="shared" ref="AG138:AG171" si="52">$J138/$J$172*Q138</f>
        <v>0.15182234485921997</v>
      </c>
      <c r="AH138" s="240">
        <f t="shared" ref="AH138:AH171" si="53">$J138/$J$172*R138</f>
        <v>0.51443421152298152</v>
      </c>
    </row>
    <row r="139" spans="1:34" s="8" customFormat="1" x14ac:dyDescent="1.25">
      <c r="A139" s="234">
        <v>133</v>
      </c>
      <c r="B139" s="68">
        <v>11149</v>
      </c>
      <c r="C139" s="234">
        <v>133</v>
      </c>
      <c r="D139" s="19">
        <v>133</v>
      </c>
      <c r="E139" s="69" t="s">
        <v>547</v>
      </c>
      <c r="F139" s="20" t="s">
        <v>40</v>
      </c>
      <c r="G139" s="20" t="s">
        <v>229</v>
      </c>
      <c r="H139" s="21" t="s">
        <v>24</v>
      </c>
      <c r="I139" s="18">
        <v>45815.037920000002</v>
      </c>
      <c r="J139" s="18">
        <v>74955.784463999997</v>
      </c>
      <c r="K139" s="18" t="s">
        <v>145</v>
      </c>
      <c r="L139" s="190">
        <v>80.966666666666669</v>
      </c>
      <c r="M139" s="56">
        <v>10512</v>
      </c>
      <c r="N139" s="55">
        <v>200000</v>
      </c>
      <c r="O139" s="56">
        <v>7130497</v>
      </c>
      <c r="P139" s="235">
        <v>10.83</v>
      </c>
      <c r="Q139" s="235">
        <v>32.19</v>
      </c>
      <c r="R139" s="235">
        <v>112.59</v>
      </c>
      <c r="S139" s="236">
        <v>99</v>
      </c>
      <c r="T139" s="236">
        <v>19</v>
      </c>
      <c r="U139" s="236">
        <v>2</v>
      </c>
      <c r="V139" s="236">
        <v>81</v>
      </c>
      <c r="W139" s="18">
        <f t="shared" si="33"/>
        <v>101</v>
      </c>
      <c r="X139" s="84">
        <f t="shared" si="44"/>
        <v>1.7872470088721986E-2</v>
      </c>
      <c r="Y139" s="85">
        <f t="shared" si="45"/>
        <v>7.6589728736360099E-4</v>
      </c>
      <c r="Z139" s="86">
        <v>11149</v>
      </c>
      <c r="AA139" s="77">
        <f t="shared" si="46"/>
        <v>0</v>
      </c>
      <c r="AB139" s="77">
        <f t="shared" si="47"/>
        <v>0</v>
      </c>
      <c r="AC139" s="162">
        <f t="shared" si="48"/>
        <v>0</v>
      </c>
      <c r="AD139" s="162">
        <f t="shared" si="49"/>
        <v>0</v>
      </c>
      <c r="AE139" s="162">
        <f t="shared" si="50"/>
        <v>0</v>
      </c>
      <c r="AF139" s="240">
        <f t="shared" si="51"/>
        <v>1.0187307950571533E-2</v>
      </c>
      <c r="AG139" s="240">
        <f t="shared" si="52"/>
        <v>3.0279726955576878E-2</v>
      </c>
      <c r="AH139" s="240">
        <f t="shared" si="53"/>
        <v>0.10590849512048466</v>
      </c>
    </row>
    <row r="140" spans="1:34" s="5" customFormat="1" x14ac:dyDescent="1.25">
      <c r="A140" s="83">
        <v>140</v>
      </c>
      <c r="B140" s="68">
        <v>11173</v>
      </c>
      <c r="C140" s="83">
        <v>140</v>
      </c>
      <c r="D140" s="16">
        <v>134</v>
      </c>
      <c r="E140" s="68" t="s">
        <v>548</v>
      </c>
      <c r="F140" s="10" t="s">
        <v>16</v>
      </c>
      <c r="G140" s="10" t="s">
        <v>229</v>
      </c>
      <c r="H140" s="11" t="s">
        <v>24</v>
      </c>
      <c r="I140" s="12">
        <v>158516.27018399999</v>
      </c>
      <c r="J140" s="12">
        <v>398972.07218999998</v>
      </c>
      <c r="K140" s="12" t="s">
        <v>146</v>
      </c>
      <c r="L140" s="189">
        <v>79.766666666666666</v>
      </c>
      <c r="M140" s="54">
        <v>55010</v>
      </c>
      <c r="N140" s="54">
        <v>200000</v>
      </c>
      <c r="O140" s="54">
        <v>7252719</v>
      </c>
      <c r="P140" s="224">
        <v>12.09</v>
      </c>
      <c r="Q140" s="224">
        <v>43.41</v>
      </c>
      <c r="R140" s="224">
        <v>162.51</v>
      </c>
      <c r="S140" s="53">
        <v>64</v>
      </c>
      <c r="T140" s="53">
        <v>5</v>
      </c>
      <c r="U140" s="53">
        <v>6</v>
      </c>
      <c r="V140" s="53">
        <v>95</v>
      </c>
      <c r="W140" s="12">
        <f t="shared" si="33"/>
        <v>70</v>
      </c>
      <c r="X140" s="84">
        <f t="shared" si="44"/>
        <v>2.5034465590338579E-2</v>
      </c>
      <c r="Y140" s="85">
        <f t="shared" si="45"/>
        <v>1.0728136173150981E-3</v>
      </c>
      <c r="Z140" s="86">
        <v>11173</v>
      </c>
      <c r="AA140" s="77">
        <f t="shared" si="46"/>
        <v>0</v>
      </c>
      <c r="AB140" s="77">
        <f t="shared" si="47"/>
        <v>0</v>
      </c>
      <c r="AC140" s="162">
        <f t="shared" si="48"/>
        <v>0</v>
      </c>
      <c r="AD140" s="162">
        <f t="shared" si="49"/>
        <v>0</v>
      </c>
      <c r="AE140" s="162">
        <f t="shared" si="50"/>
        <v>0</v>
      </c>
      <c r="AF140" s="240">
        <f t="shared" si="51"/>
        <v>6.0533337797438677E-2</v>
      </c>
      <c r="AG140" s="240">
        <f t="shared" si="52"/>
        <v>0.21734923025531952</v>
      </c>
      <c r="AH140" s="240">
        <f t="shared" si="53"/>
        <v>0.81367020061718442</v>
      </c>
    </row>
    <row r="141" spans="1:34" s="8" customFormat="1" x14ac:dyDescent="1.25">
      <c r="A141" s="234">
        <v>141</v>
      </c>
      <c r="B141" s="68">
        <v>11182</v>
      </c>
      <c r="C141" s="234">
        <v>141</v>
      </c>
      <c r="D141" s="19">
        <v>135</v>
      </c>
      <c r="E141" s="69" t="s">
        <v>549</v>
      </c>
      <c r="F141" s="20" t="s">
        <v>44</v>
      </c>
      <c r="G141" s="20" t="s">
        <v>229</v>
      </c>
      <c r="H141" s="21" t="s">
        <v>24</v>
      </c>
      <c r="I141" s="18">
        <v>217047.84946100001</v>
      </c>
      <c r="J141" s="18">
        <v>1241152.8736380001</v>
      </c>
      <c r="K141" s="18" t="s">
        <v>113</v>
      </c>
      <c r="L141" s="190">
        <v>76.599999999999994</v>
      </c>
      <c r="M141" s="56">
        <v>155898</v>
      </c>
      <c r="N141" s="55">
        <v>750000</v>
      </c>
      <c r="O141" s="56">
        <v>7961313</v>
      </c>
      <c r="P141" s="235">
        <v>18.829999999999998</v>
      </c>
      <c r="Q141" s="235">
        <v>54.06</v>
      </c>
      <c r="R141" s="235">
        <v>252.03</v>
      </c>
      <c r="S141" s="236">
        <v>766</v>
      </c>
      <c r="T141" s="236">
        <v>62</v>
      </c>
      <c r="U141" s="236">
        <v>7</v>
      </c>
      <c r="V141" s="236">
        <v>38</v>
      </c>
      <c r="W141" s="18">
        <f t="shared" si="33"/>
        <v>773</v>
      </c>
      <c r="X141" s="84">
        <f t="shared" si="44"/>
        <v>0.96570124404290958</v>
      </c>
      <c r="Y141" s="85">
        <f t="shared" si="45"/>
        <v>4.1383645324036357E-2</v>
      </c>
      <c r="Z141" s="86">
        <v>11182</v>
      </c>
      <c r="AA141" s="77">
        <f t="shared" si="46"/>
        <v>0</v>
      </c>
      <c r="AB141" s="77">
        <f t="shared" si="47"/>
        <v>0</v>
      </c>
      <c r="AC141" s="162">
        <f t="shared" si="48"/>
        <v>0</v>
      </c>
      <c r="AD141" s="162">
        <f t="shared" si="49"/>
        <v>0</v>
      </c>
      <c r="AE141" s="162">
        <f t="shared" si="50"/>
        <v>0</v>
      </c>
      <c r="AF141" s="240">
        <f t="shared" si="51"/>
        <v>0.29329281331174167</v>
      </c>
      <c r="AG141" s="240">
        <f t="shared" si="52"/>
        <v>0.8420291814993498</v>
      </c>
      <c r="AH141" s="240">
        <f t="shared" si="53"/>
        <v>3.9255755570344268</v>
      </c>
    </row>
    <row r="142" spans="1:34" s="5" customFormat="1" x14ac:dyDescent="1.25">
      <c r="A142" s="83">
        <v>144</v>
      </c>
      <c r="B142" s="68">
        <v>11183</v>
      </c>
      <c r="C142" s="83">
        <v>144</v>
      </c>
      <c r="D142" s="16">
        <v>136</v>
      </c>
      <c r="E142" s="68" t="s">
        <v>550</v>
      </c>
      <c r="F142" s="10" t="s">
        <v>41</v>
      </c>
      <c r="G142" s="10" t="s">
        <v>46</v>
      </c>
      <c r="H142" s="11" t="s">
        <v>24</v>
      </c>
      <c r="I142" s="12">
        <v>466753.87345399999</v>
      </c>
      <c r="J142" s="12">
        <v>1878181.137815</v>
      </c>
      <c r="K142" s="12" t="s">
        <v>113</v>
      </c>
      <c r="L142" s="189">
        <v>76.599999999999994</v>
      </c>
      <c r="M142" s="54">
        <v>29704985</v>
      </c>
      <c r="N142" s="54">
        <v>50000000</v>
      </c>
      <c r="O142" s="54">
        <v>63228</v>
      </c>
      <c r="P142" s="224">
        <v>13.31</v>
      </c>
      <c r="Q142" s="224">
        <v>54.96</v>
      </c>
      <c r="R142" s="224">
        <v>201.82</v>
      </c>
      <c r="S142" s="53">
        <v>1174</v>
      </c>
      <c r="T142" s="53">
        <v>0</v>
      </c>
      <c r="U142" s="53">
        <v>0</v>
      </c>
      <c r="V142" s="53">
        <v>0</v>
      </c>
      <c r="W142" s="12">
        <f t="shared" si="33"/>
        <v>1174</v>
      </c>
      <c r="X142" s="84">
        <f t="shared" si="44"/>
        <v>0</v>
      </c>
      <c r="Y142" s="85">
        <f t="shared" si="45"/>
        <v>0</v>
      </c>
      <c r="Z142" s="86">
        <v>11183</v>
      </c>
      <c r="AA142" s="77">
        <f t="shared" si="46"/>
        <v>0</v>
      </c>
      <c r="AB142" s="77">
        <f t="shared" si="47"/>
        <v>0</v>
      </c>
      <c r="AC142" s="162">
        <f t="shared" si="48"/>
        <v>1</v>
      </c>
      <c r="AD142" s="162">
        <f t="shared" si="49"/>
        <v>0</v>
      </c>
      <c r="AE142" s="162">
        <f t="shared" si="50"/>
        <v>0</v>
      </c>
      <c r="AF142" s="240">
        <f t="shared" si="51"/>
        <v>0.31371938460115395</v>
      </c>
      <c r="AG142" s="240">
        <f t="shared" si="52"/>
        <v>1.2954182853252758</v>
      </c>
      <c r="AH142" s="240">
        <f t="shared" si="53"/>
        <v>4.756938106702095</v>
      </c>
    </row>
    <row r="143" spans="1:34" s="8" customFormat="1" x14ac:dyDescent="1.25">
      <c r="A143" s="234">
        <v>142</v>
      </c>
      <c r="B143" s="68">
        <v>11186</v>
      </c>
      <c r="C143" s="234">
        <v>142</v>
      </c>
      <c r="D143" s="19">
        <v>137</v>
      </c>
      <c r="E143" s="69" t="s">
        <v>551</v>
      </c>
      <c r="F143" s="20" t="s">
        <v>32</v>
      </c>
      <c r="G143" s="20" t="s">
        <v>229</v>
      </c>
      <c r="H143" s="21" t="s">
        <v>24</v>
      </c>
      <c r="I143" s="18">
        <v>183036.896679</v>
      </c>
      <c r="J143" s="18">
        <v>464832</v>
      </c>
      <c r="K143" s="18" t="s">
        <v>147</v>
      </c>
      <c r="L143" s="190">
        <v>76.566666666666663</v>
      </c>
      <c r="M143" s="56">
        <v>73072</v>
      </c>
      <c r="N143" s="55">
        <v>100000</v>
      </c>
      <c r="O143" s="56">
        <v>6361290</v>
      </c>
      <c r="P143" s="235">
        <v>0</v>
      </c>
      <c r="Q143" s="235">
        <v>0</v>
      </c>
      <c r="R143" s="235">
        <v>0</v>
      </c>
      <c r="S143" s="236">
        <v>0</v>
      </c>
      <c r="T143" s="236">
        <v>0</v>
      </c>
      <c r="U143" s="236">
        <v>0</v>
      </c>
      <c r="V143" s="236">
        <v>0</v>
      </c>
      <c r="W143" s="18">
        <v>0</v>
      </c>
      <c r="X143" s="84">
        <f t="shared" si="44"/>
        <v>0</v>
      </c>
      <c r="Y143" s="85">
        <f t="shared" si="45"/>
        <v>0</v>
      </c>
      <c r="Z143" s="86">
        <v>11186</v>
      </c>
      <c r="AA143" s="77">
        <f t="shared" si="46"/>
        <v>0</v>
      </c>
      <c r="AB143" s="77">
        <f t="shared" si="47"/>
        <v>1</v>
      </c>
      <c r="AC143" s="162">
        <f t="shared" si="48"/>
        <v>1</v>
      </c>
      <c r="AD143" s="162">
        <f t="shared" si="49"/>
        <v>0</v>
      </c>
      <c r="AE143" s="162">
        <f t="shared" si="50"/>
        <v>0</v>
      </c>
      <c r="AF143" s="240">
        <f t="shared" si="51"/>
        <v>0</v>
      </c>
      <c r="AG143" s="240">
        <f t="shared" si="52"/>
        <v>0</v>
      </c>
      <c r="AH143" s="240">
        <f t="shared" si="53"/>
        <v>0</v>
      </c>
    </row>
    <row r="144" spans="1:34" s="5" customFormat="1" x14ac:dyDescent="1.25">
      <c r="A144" s="83">
        <v>147</v>
      </c>
      <c r="B144" s="68">
        <v>11197</v>
      </c>
      <c r="C144" s="83">
        <v>147</v>
      </c>
      <c r="D144" s="16">
        <v>138</v>
      </c>
      <c r="E144" s="68" t="s">
        <v>552</v>
      </c>
      <c r="F144" s="10" t="s">
        <v>190</v>
      </c>
      <c r="G144" s="10" t="s">
        <v>46</v>
      </c>
      <c r="H144" s="11" t="s">
        <v>24</v>
      </c>
      <c r="I144" s="12">
        <v>300716.644286</v>
      </c>
      <c r="J144" s="12">
        <v>802166.03328500001</v>
      </c>
      <c r="K144" s="12" t="s">
        <v>148</v>
      </c>
      <c r="L144" s="189">
        <v>74.866666666666674</v>
      </c>
      <c r="M144" s="54">
        <v>20928400</v>
      </c>
      <c r="N144" s="54">
        <v>700000000</v>
      </c>
      <c r="O144" s="54">
        <v>38330</v>
      </c>
      <c r="P144" s="224">
        <v>13.47</v>
      </c>
      <c r="Q144" s="224">
        <v>45.75</v>
      </c>
      <c r="R144" s="224">
        <v>-97.74</v>
      </c>
      <c r="S144" s="53">
        <v>249</v>
      </c>
      <c r="T144" s="53">
        <v>0</v>
      </c>
      <c r="U144" s="53">
        <v>0</v>
      </c>
      <c r="V144" s="53">
        <v>0</v>
      </c>
      <c r="W144" s="12">
        <f t="shared" ref="W144:W171" si="54">S144+U144</f>
        <v>249</v>
      </c>
      <c r="X144" s="84">
        <f t="shared" si="44"/>
        <v>0</v>
      </c>
      <c r="Y144" s="85">
        <f t="shared" si="45"/>
        <v>0</v>
      </c>
      <c r="Z144" s="86">
        <v>11197</v>
      </c>
      <c r="AA144" s="77">
        <f t="shared" si="46"/>
        <v>0</v>
      </c>
      <c r="AB144" s="77">
        <f t="shared" si="47"/>
        <v>0</v>
      </c>
      <c r="AC144" s="162">
        <f t="shared" si="48"/>
        <v>1</v>
      </c>
      <c r="AD144" s="162">
        <f t="shared" si="49"/>
        <v>0</v>
      </c>
      <c r="AE144" s="162">
        <f t="shared" si="50"/>
        <v>0</v>
      </c>
      <c r="AF144" s="240">
        <f t="shared" si="51"/>
        <v>0.13559937516909631</v>
      </c>
      <c r="AG144" s="240">
        <f t="shared" si="52"/>
        <v>0.46055467067454758</v>
      </c>
      <c r="AH144" s="240">
        <f t="shared" si="53"/>
        <v>-0.98392597839847606</v>
      </c>
    </row>
    <row r="145" spans="1:34" s="8" customFormat="1" x14ac:dyDescent="1.25">
      <c r="A145" s="234">
        <v>148</v>
      </c>
      <c r="B145" s="68">
        <v>11195</v>
      </c>
      <c r="C145" s="234">
        <v>148</v>
      </c>
      <c r="D145" s="19">
        <v>139</v>
      </c>
      <c r="E145" s="69" t="s">
        <v>553</v>
      </c>
      <c r="F145" s="20" t="s">
        <v>47</v>
      </c>
      <c r="G145" s="20" t="s">
        <v>46</v>
      </c>
      <c r="H145" s="21" t="s">
        <v>24</v>
      </c>
      <c r="I145" s="18">
        <v>148296.891168</v>
      </c>
      <c r="J145" s="18">
        <v>418123.22492000001</v>
      </c>
      <c r="K145" s="18" t="s">
        <v>151</v>
      </c>
      <c r="L145" s="190">
        <v>74.733333333333334</v>
      </c>
      <c r="M145" s="56">
        <v>8390152</v>
      </c>
      <c r="N145" s="55">
        <v>50000000</v>
      </c>
      <c r="O145" s="56">
        <v>49835</v>
      </c>
      <c r="P145" s="235">
        <v>15</v>
      </c>
      <c r="Q145" s="235">
        <v>56.96</v>
      </c>
      <c r="R145" s="235">
        <v>201.41</v>
      </c>
      <c r="S145" s="236">
        <v>999</v>
      </c>
      <c r="T145" s="236">
        <v>0</v>
      </c>
      <c r="U145" s="236">
        <v>0</v>
      </c>
      <c r="V145" s="236">
        <v>0</v>
      </c>
      <c r="W145" s="18">
        <f t="shared" si="54"/>
        <v>999</v>
      </c>
      <c r="X145" s="84">
        <f t="shared" si="44"/>
        <v>0</v>
      </c>
      <c r="Y145" s="85">
        <f t="shared" si="45"/>
        <v>0</v>
      </c>
      <c r="Z145" s="86">
        <v>11195</v>
      </c>
      <c r="AA145" s="77">
        <f t="shared" si="46"/>
        <v>0</v>
      </c>
      <c r="AB145" s="77">
        <f t="shared" si="47"/>
        <v>0</v>
      </c>
      <c r="AC145" s="162">
        <f t="shared" si="48"/>
        <v>1</v>
      </c>
      <c r="AD145" s="162">
        <f t="shared" si="49"/>
        <v>0</v>
      </c>
      <c r="AE145" s="162">
        <f t="shared" si="50"/>
        <v>0</v>
      </c>
      <c r="AF145" s="240">
        <f t="shared" si="51"/>
        <v>7.8708452669310675E-2</v>
      </c>
      <c r="AG145" s="240">
        <f t="shared" si="52"/>
        <v>0.29888223093626243</v>
      </c>
      <c r="AH145" s="240">
        <f t="shared" si="53"/>
        <v>1.0568446301417243</v>
      </c>
    </row>
    <row r="146" spans="1:34" s="5" customFormat="1" x14ac:dyDescent="1.25">
      <c r="A146" s="83">
        <v>149</v>
      </c>
      <c r="B146" s="68">
        <v>11215</v>
      </c>
      <c r="C146" s="83">
        <v>149</v>
      </c>
      <c r="D146" s="16">
        <v>140</v>
      </c>
      <c r="E146" s="68" t="s">
        <v>554</v>
      </c>
      <c r="F146" s="10" t="s">
        <v>291</v>
      </c>
      <c r="G146" s="10" t="s">
        <v>46</v>
      </c>
      <c r="H146" s="11" t="s">
        <v>24</v>
      </c>
      <c r="I146" s="12">
        <v>315966.42698400002</v>
      </c>
      <c r="J146" s="12">
        <v>1203878.9897479999</v>
      </c>
      <c r="K146" s="12" t="s">
        <v>152</v>
      </c>
      <c r="L146" s="189">
        <v>74.366666666666674</v>
      </c>
      <c r="M146" s="54">
        <v>17203924</v>
      </c>
      <c r="N146" s="54">
        <v>100000000</v>
      </c>
      <c r="O146" s="54">
        <v>69977</v>
      </c>
      <c r="P146" s="224">
        <v>16.71</v>
      </c>
      <c r="Q146" s="224">
        <v>52.12</v>
      </c>
      <c r="R146" s="224">
        <v>201.57</v>
      </c>
      <c r="S146" s="53">
        <v>2312</v>
      </c>
      <c r="T146" s="53">
        <v>0</v>
      </c>
      <c r="U146" s="53">
        <v>0</v>
      </c>
      <c r="V146" s="53">
        <v>0</v>
      </c>
      <c r="W146" s="12">
        <f t="shared" si="54"/>
        <v>2312</v>
      </c>
      <c r="X146" s="84">
        <f t="shared" si="44"/>
        <v>0</v>
      </c>
      <c r="Y146" s="85">
        <f t="shared" si="45"/>
        <v>0</v>
      </c>
      <c r="Z146" s="86">
        <v>11215</v>
      </c>
      <c r="AA146" s="77">
        <f t="shared" si="46"/>
        <v>0</v>
      </c>
      <c r="AB146" s="77">
        <f t="shared" si="47"/>
        <v>0</v>
      </c>
      <c r="AC146" s="162">
        <f t="shared" si="48"/>
        <v>1</v>
      </c>
      <c r="AD146" s="162">
        <f t="shared" si="49"/>
        <v>0</v>
      </c>
      <c r="AE146" s="162">
        <f t="shared" si="50"/>
        <v>0</v>
      </c>
      <c r="AF146" s="240">
        <f t="shared" si="51"/>
        <v>0.25245565846658835</v>
      </c>
      <c r="AG146" s="240">
        <f t="shared" si="52"/>
        <v>0.78743201192570811</v>
      </c>
      <c r="AH146" s="240">
        <f t="shared" si="53"/>
        <v>3.0453313630825978</v>
      </c>
    </row>
    <row r="147" spans="1:34" s="8" customFormat="1" x14ac:dyDescent="1.25">
      <c r="A147" s="234">
        <v>152</v>
      </c>
      <c r="B147" s="68">
        <v>11220</v>
      </c>
      <c r="C147" s="234">
        <v>152</v>
      </c>
      <c r="D147" s="19">
        <v>141</v>
      </c>
      <c r="E147" s="69" t="s">
        <v>555</v>
      </c>
      <c r="F147" s="20" t="s">
        <v>201</v>
      </c>
      <c r="G147" s="20" t="s">
        <v>229</v>
      </c>
      <c r="H147" s="21" t="s">
        <v>24</v>
      </c>
      <c r="I147" s="18">
        <v>122708.270363</v>
      </c>
      <c r="J147" s="18">
        <v>371963.07803500001</v>
      </c>
      <c r="K147" s="18" t="s">
        <v>208</v>
      </c>
      <c r="L147" s="190">
        <v>73.266666666666666</v>
      </c>
      <c r="M147" s="56">
        <v>87862</v>
      </c>
      <c r="N147" s="55">
        <v>150000</v>
      </c>
      <c r="O147" s="56">
        <v>4233492</v>
      </c>
      <c r="P147" s="235">
        <v>12.38</v>
      </c>
      <c r="Q147" s="235">
        <v>39.31</v>
      </c>
      <c r="R147" s="235">
        <v>163.69</v>
      </c>
      <c r="S147" s="236">
        <v>418</v>
      </c>
      <c r="T147" s="236">
        <v>92</v>
      </c>
      <c r="U147" s="236">
        <v>3</v>
      </c>
      <c r="V147" s="236">
        <v>8</v>
      </c>
      <c r="W147" s="18">
        <f t="shared" si="54"/>
        <v>421</v>
      </c>
      <c r="X147" s="84">
        <f t="shared" si="44"/>
        <v>0.42945086761001944</v>
      </c>
      <c r="Y147" s="85">
        <f t="shared" si="45"/>
        <v>1.8403458107674398E-2</v>
      </c>
      <c r="Z147" s="86">
        <v>11220</v>
      </c>
      <c r="AA147" s="77">
        <f t="shared" si="46"/>
        <v>0</v>
      </c>
      <c r="AB147" s="77">
        <f t="shared" si="47"/>
        <v>0</v>
      </c>
      <c r="AC147" s="162">
        <f t="shared" si="48"/>
        <v>0</v>
      </c>
      <c r="AD147" s="162">
        <f t="shared" si="49"/>
        <v>0</v>
      </c>
      <c r="AE147" s="162">
        <f t="shared" si="50"/>
        <v>0</v>
      </c>
      <c r="AF147" s="240">
        <f t="shared" si="51"/>
        <v>5.7789149358826536E-2</v>
      </c>
      <c r="AG147" s="240">
        <f t="shared" si="52"/>
        <v>0.18349688701902028</v>
      </c>
      <c r="AH147" s="240">
        <f t="shared" si="53"/>
        <v>0.76409578825091407</v>
      </c>
    </row>
    <row r="148" spans="1:34" s="5" customFormat="1" x14ac:dyDescent="1.25">
      <c r="A148" s="83">
        <v>155</v>
      </c>
      <c r="B148" s="68">
        <v>11235</v>
      </c>
      <c r="C148" s="83">
        <v>155</v>
      </c>
      <c r="D148" s="16">
        <v>142</v>
      </c>
      <c r="E148" s="68" t="s">
        <v>556</v>
      </c>
      <c r="F148" s="10" t="s">
        <v>28</v>
      </c>
      <c r="G148" s="10" t="s">
        <v>229</v>
      </c>
      <c r="H148" s="11" t="s">
        <v>24</v>
      </c>
      <c r="I148" s="12">
        <v>167993.220814</v>
      </c>
      <c r="J148" s="12">
        <v>865057.30581699999</v>
      </c>
      <c r="K148" s="12" t="s">
        <v>209</v>
      </c>
      <c r="L148" s="189">
        <v>72.266666666666666</v>
      </c>
      <c r="M148" s="54">
        <v>174484</v>
      </c>
      <c r="N148" s="54">
        <v>1000000</v>
      </c>
      <c r="O148" s="54">
        <v>4957803</v>
      </c>
      <c r="P148" s="224">
        <v>19.38</v>
      </c>
      <c r="Q148" s="224">
        <v>66.66</v>
      </c>
      <c r="R148" s="224">
        <v>200.94</v>
      </c>
      <c r="S148" s="53">
        <v>436</v>
      </c>
      <c r="T148" s="53">
        <v>44</v>
      </c>
      <c r="U148" s="53">
        <v>2</v>
      </c>
      <c r="V148" s="53">
        <v>56</v>
      </c>
      <c r="W148" s="12">
        <f t="shared" si="54"/>
        <v>438</v>
      </c>
      <c r="X148" s="84">
        <f t="shared" si="44"/>
        <v>0.47766495456186842</v>
      </c>
      <c r="Y148" s="85">
        <f t="shared" si="45"/>
        <v>2.0469598838408418E-2</v>
      </c>
      <c r="Z148" s="86">
        <v>11235</v>
      </c>
      <c r="AA148" s="77">
        <f t="shared" si="46"/>
        <v>0</v>
      </c>
      <c r="AB148" s="77">
        <f t="shared" si="47"/>
        <v>0</v>
      </c>
      <c r="AC148" s="162">
        <f t="shared" si="48"/>
        <v>0</v>
      </c>
      <c r="AD148" s="162">
        <f t="shared" si="49"/>
        <v>0</v>
      </c>
      <c r="AE148" s="162">
        <f t="shared" si="50"/>
        <v>0</v>
      </c>
      <c r="AF148" s="240">
        <f t="shared" si="51"/>
        <v>0.21038970044111382</v>
      </c>
      <c r="AG148" s="240">
        <f t="shared" si="52"/>
        <v>0.72366240616123056</v>
      </c>
      <c r="AH148" s="240">
        <f t="shared" si="53"/>
        <v>2.1814089993104959</v>
      </c>
    </row>
    <row r="149" spans="1:34" s="8" customFormat="1" x14ac:dyDescent="1.25">
      <c r="A149" s="234">
        <v>156</v>
      </c>
      <c r="B149" s="68">
        <v>11234</v>
      </c>
      <c r="C149" s="234">
        <v>156</v>
      </c>
      <c r="D149" s="19">
        <v>143</v>
      </c>
      <c r="E149" s="69" t="s">
        <v>557</v>
      </c>
      <c r="F149" s="20" t="s">
        <v>32</v>
      </c>
      <c r="G149" s="20" t="s">
        <v>229</v>
      </c>
      <c r="H149" s="21" t="s">
        <v>24</v>
      </c>
      <c r="I149" s="18">
        <v>189067.033665</v>
      </c>
      <c r="J149" s="18">
        <v>820808.79494399996</v>
      </c>
      <c r="K149" s="18" t="s">
        <v>114</v>
      </c>
      <c r="L149" s="190">
        <v>72.133333333333326</v>
      </c>
      <c r="M149" s="56">
        <v>109711</v>
      </c>
      <c r="N149" s="55">
        <v>500000</v>
      </c>
      <c r="O149" s="56">
        <v>7481554</v>
      </c>
      <c r="P149" s="235">
        <v>20.3</v>
      </c>
      <c r="Q149" s="235">
        <v>65.260000000000005</v>
      </c>
      <c r="R149" s="235">
        <v>298.85000000000002</v>
      </c>
      <c r="S149" s="236">
        <v>228</v>
      </c>
      <c r="T149" s="236">
        <v>93</v>
      </c>
      <c r="U149" s="236">
        <v>4</v>
      </c>
      <c r="V149" s="236">
        <v>7</v>
      </c>
      <c r="W149" s="18">
        <f t="shared" si="54"/>
        <v>232</v>
      </c>
      <c r="X149" s="84">
        <f t="shared" si="44"/>
        <v>0.95796749687497185</v>
      </c>
      <c r="Y149" s="85">
        <f t="shared" si="45"/>
        <v>4.1052227453553129E-2</v>
      </c>
      <c r="Z149" s="86">
        <v>11234</v>
      </c>
      <c r="AA149" s="77">
        <f t="shared" si="46"/>
        <v>0</v>
      </c>
      <c r="AB149" s="77">
        <f t="shared" si="47"/>
        <v>0</v>
      </c>
      <c r="AC149" s="162">
        <f t="shared" si="48"/>
        <v>0</v>
      </c>
      <c r="AD149" s="162">
        <f t="shared" si="49"/>
        <v>0</v>
      </c>
      <c r="AE149" s="162">
        <f t="shared" si="50"/>
        <v>0</v>
      </c>
      <c r="AF149" s="240">
        <f t="shared" si="51"/>
        <v>0.20910473318883796</v>
      </c>
      <c r="AG149" s="240">
        <f t="shared" si="52"/>
        <v>0.67222536393613619</v>
      </c>
      <c r="AH149" s="240">
        <f t="shared" si="53"/>
        <v>3.0783718972159715</v>
      </c>
    </row>
    <row r="150" spans="1:34" s="5" customFormat="1" x14ac:dyDescent="1.25">
      <c r="A150" s="83">
        <v>160</v>
      </c>
      <c r="B150" s="68">
        <v>11223</v>
      </c>
      <c r="C150" s="83">
        <v>160</v>
      </c>
      <c r="D150" s="16">
        <v>144</v>
      </c>
      <c r="E150" s="68" t="s">
        <v>558</v>
      </c>
      <c r="F150" s="10" t="s">
        <v>326</v>
      </c>
      <c r="G150" s="10" t="s">
        <v>229</v>
      </c>
      <c r="H150" s="11" t="s">
        <v>24</v>
      </c>
      <c r="I150" s="12">
        <v>297543.95619699999</v>
      </c>
      <c r="J150" s="12">
        <v>4260959.5812520003</v>
      </c>
      <c r="K150" s="12" t="s">
        <v>149</v>
      </c>
      <c r="L150" s="189">
        <v>71.599999999999994</v>
      </c>
      <c r="M150" s="54">
        <v>650511</v>
      </c>
      <c r="N150" s="54">
        <v>1000000</v>
      </c>
      <c r="O150" s="54">
        <v>6550172</v>
      </c>
      <c r="P150" s="224">
        <v>17.440000000000001</v>
      </c>
      <c r="Q150" s="224">
        <v>55.83</v>
      </c>
      <c r="R150" s="224">
        <v>226.37</v>
      </c>
      <c r="S150" s="53">
        <v>3128</v>
      </c>
      <c r="T150" s="53">
        <v>89</v>
      </c>
      <c r="U150" s="53">
        <v>11</v>
      </c>
      <c r="V150" s="53">
        <v>11</v>
      </c>
      <c r="W150" s="12">
        <f t="shared" si="54"/>
        <v>3139</v>
      </c>
      <c r="X150" s="84">
        <f t="shared" si="44"/>
        <v>4.7590826312981109</v>
      </c>
      <c r="Y150" s="85">
        <f t="shared" si="45"/>
        <v>0.20394318522040922</v>
      </c>
      <c r="Z150" s="86">
        <v>11223</v>
      </c>
      <c r="AA150" s="77">
        <f t="shared" si="46"/>
        <v>0</v>
      </c>
      <c r="AB150" s="77">
        <f t="shared" si="47"/>
        <v>0</v>
      </c>
      <c r="AC150" s="162">
        <f t="shared" si="48"/>
        <v>0</v>
      </c>
      <c r="AD150" s="162">
        <f t="shared" si="49"/>
        <v>0</v>
      </c>
      <c r="AE150" s="162">
        <f t="shared" si="50"/>
        <v>0</v>
      </c>
      <c r="AF150" s="240">
        <f t="shared" si="51"/>
        <v>0.93256630438021415</v>
      </c>
      <c r="AG150" s="240">
        <f t="shared" si="52"/>
        <v>2.9853885764648709</v>
      </c>
      <c r="AH150" s="240">
        <f t="shared" si="53"/>
        <v>12.104646463448914</v>
      </c>
    </row>
    <row r="151" spans="1:34" s="8" customFormat="1" x14ac:dyDescent="1.25">
      <c r="A151" s="234">
        <v>167</v>
      </c>
      <c r="B151" s="68">
        <v>11268</v>
      </c>
      <c r="C151" s="234">
        <v>167</v>
      </c>
      <c r="D151" s="19">
        <v>145</v>
      </c>
      <c r="E151" s="69" t="s">
        <v>559</v>
      </c>
      <c r="F151" s="20" t="s">
        <v>308</v>
      </c>
      <c r="G151" s="20" t="s">
        <v>229</v>
      </c>
      <c r="H151" s="21" t="s">
        <v>24</v>
      </c>
      <c r="I151" s="18">
        <v>209295.01123400001</v>
      </c>
      <c r="J151" s="18">
        <v>782714.41188499995</v>
      </c>
      <c r="K151" s="18" t="s">
        <v>156</v>
      </c>
      <c r="L151" s="190">
        <v>66.933333333333337</v>
      </c>
      <c r="M151" s="56">
        <v>118532</v>
      </c>
      <c r="N151" s="55">
        <v>200000</v>
      </c>
      <c r="O151" s="56">
        <v>6603401</v>
      </c>
      <c r="P151" s="235">
        <v>15.59</v>
      </c>
      <c r="Q151" s="235">
        <v>54.15</v>
      </c>
      <c r="R151" s="235">
        <v>201.35</v>
      </c>
      <c r="S151" s="236">
        <v>188</v>
      </c>
      <c r="T151" s="236">
        <v>33</v>
      </c>
      <c r="U151" s="236">
        <v>5</v>
      </c>
      <c r="V151" s="236">
        <v>67</v>
      </c>
      <c r="W151" s="18">
        <f t="shared" si="54"/>
        <v>193</v>
      </c>
      <c r="X151" s="84">
        <f t="shared" si="44"/>
        <v>0.32414781206448195</v>
      </c>
      <c r="Y151" s="85">
        <f t="shared" si="45"/>
        <v>1.3890857208466913E-2</v>
      </c>
      <c r="Z151" s="86">
        <v>11268</v>
      </c>
      <c r="AA151" s="77">
        <f t="shared" si="46"/>
        <v>0</v>
      </c>
      <c r="AB151" s="77">
        <f t="shared" si="47"/>
        <v>0</v>
      </c>
      <c r="AC151" s="162">
        <f t="shared" si="48"/>
        <v>0</v>
      </c>
      <c r="AD151" s="162">
        <f t="shared" si="49"/>
        <v>0</v>
      </c>
      <c r="AE151" s="162">
        <f t="shared" si="50"/>
        <v>0</v>
      </c>
      <c r="AF151" s="240">
        <f t="shared" si="51"/>
        <v>0.1531352845480386</v>
      </c>
      <c r="AG151" s="240">
        <f t="shared" si="52"/>
        <v>0.53189709161489995</v>
      </c>
      <c r="AH151" s="240">
        <f t="shared" si="53"/>
        <v>1.9777927866419225</v>
      </c>
    </row>
    <row r="152" spans="1:34" s="5" customFormat="1" x14ac:dyDescent="1.25">
      <c r="A152" s="83">
        <v>168</v>
      </c>
      <c r="B152" s="68">
        <v>11273</v>
      </c>
      <c r="C152" s="83">
        <v>168</v>
      </c>
      <c r="D152" s="16">
        <v>146</v>
      </c>
      <c r="E152" s="68" t="s">
        <v>560</v>
      </c>
      <c r="F152" s="10" t="s">
        <v>213</v>
      </c>
      <c r="G152" s="10" t="s">
        <v>229</v>
      </c>
      <c r="H152" s="11" t="s">
        <v>24</v>
      </c>
      <c r="I152" s="12">
        <v>153694.07204699999</v>
      </c>
      <c r="J152" s="12">
        <v>556383.31056699995</v>
      </c>
      <c r="K152" s="12" t="s">
        <v>157</v>
      </c>
      <c r="L152" s="189">
        <v>66.533333333333331</v>
      </c>
      <c r="M152" s="54">
        <v>129956</v>
      </c>
      <c r="N152" s="54">
        <v>200000</v>
      </c>
      <c r="O152" s="54">
        <v>4281320</v>
      </c>
      <c r="P152" s="224">
        <v>24.02</v>
      </c>
      <c r="Q152" s="224">
        <v>65.760000000000005</v>
      </c>
      <c r="R152" s="224">
        <v>199.95</v>
      </c>
      <c r="S152" s="53">
        <v>166</v>
      </c>
      <c r="T152" s="53">
        <v>3</v>
      </c>
      <c r="U152" s="53">
        <v>19</v>
      </c>
      <c r="V152" s="53">
        <v>97</v>
      </c>
      <c r="W152" s="12">
        <f t="shared" si="54"/>
        <v>185</v>
      </c>
      <c r="X152" s="84">
        <f t="shared" si="44"/>
        <v>2.0946968192994245E-2</v>
      </c>
      <c r="Y152" s="85">
        <f t="shared" si="45"/>
        <v>8.9765018701190244E-4</v>
      </c>
      <c r="Z152" s="86">
        <v>11273</v>
      </c>
      <c r="AA152" s="77">
        <f t="shared" si="46"/>
        <v>0</v>
      </c>
      <c r="AB152" s="77">
        <f t="shared" si="47"/>
        <v>0</v>
      </c>
      <c r="AC152" s="162">
        <f t="shared" si="48"/>
        <v>0</v>
      </c>
      <c r="AD152" s="162">
        <f t="shared" si="49"/>
        <v>0</v>
      </c>
      <c r="AE152" s="162">
        <f t="shared" si="50"/>
        <v>0</v>
      </c>
      <c r="AF152" s="240">
        <f t="shared" si="51"/>
        <v>0.16771539199857394</v>
      </c>
      <c r="AG152" s="240">
        <f t="shared" si="52"/>
        <v>0.45915754279043391</v>
      </c>
      <c r="AH152" s="240">
        <f t="shared" si="53"/>
        <v>1.3961154300630665</v>
      </c>
    </row>
    <row r="153" spans="1:34" s="8" customFormat="1" x14ac:dyDescent="1.25">
      <c r="A153" s="234">
        <v>169</v>
      </c>
      <c r="B153" s="68">
        <v>11260</v>
      </c>
      <c r="C153" s="234">
        <v>169</v>
      </c>
      <c r="D153" s="19">
        <v>147</v>
      </c>
      <c r="E153" s="69" t="s">
        <v>561</v>
      </c>
      <c r="F153" s="20" t="s">
        <v>38</v>
      </c>
      <c r="G153" s="20" t="s">
        <v>46</v>
      </c>
      <c r="H153" s="21" t="s">
        <v>24</v>
      </c>
      <c r="I153" s="18">
        <v>267353.16610999999</v>
      </c>
      <c r="J153" s="18">
        <v>486671.07617800002</v>
      </c>
      <c r="K153" s="18" t="s">
        <v>161</v>
      </c>
      <c r="L153" s="190">
        <v>66</v>
      </c>
      <c r="M153" s="56">
        <v>9678690</v>
      </c>
      <c r="N153" s="55">
        <v>50000000</v>
      </c>
      <c r="O153" s="56">
        <v>50283</v>
      </c>
      <c r="P153" s="235">
        <v>11.83</v>
      </c>
      <c r="Q153" s="235">
        <v>40.380000000000003</v>
      </c>
      <c r="R153" s="235">
        <v>122.96</v>
      </c>
      <c r="S153" s="236">
        <v>185</v>
      </c>
      <c r="T153" s="236">
        <v>0</v>
      </c>
      <c r="U153" s="236">
        <v>0</v>
      </c>
      <c r="V153" s="236">
        <v>0</v>
      </c>
      <c r="W153" s="18">
        <f t="shared" si="54"/>
        <v>185</v>
      </c>
      <c r="X153" s="84">
        <f t="shared" si="44"/>
        <v>0</v>
      </c>
      <c r="Y153" s="85">
        <f t="shared" si="45"/>
        <v>0</v>
      </c>
      <c r="Z153" s="86">
        <v>11260</v>
      </c>
      <c r="AA153" s="77">
        <f t="shared" si="46"/>
        <v>0</v>
      </c>
      <c r="AB153" s="77">
        <f t="shared" si="47"/>
        <v>0</v>
      </c>
      <c r="AC153" s="162">
        <f t="shared" si="48"/>
        <v>1</v>
      </c>
      <c r="AD153" s="162">
        <f t="shared" si="49"/>
        <v>0</v>
      </c>
      <c r="AE153" s="162">
        <f t="shared" si="50"/>
        <v>0</v>
      </c>
      <c r="AF153" s="240">
        <f t="shared" si="51"/>
        <v>7.2251373075200576E-2</v>
      </c>
      <c r="AG153" s="240">
        <f t="shared" si="52"/>
        <v>0.24661964875541839</v>
      </c>
      <c r="AH153" s="240">
        <f t="shared" si="53"/>
        <v>0.75097454212397829</v>
      </c>
    </row>
    <row r="154" spans="1:34" s="5" customFormat="1" x14ac:dyDescent="1.25">
      <c r="A154" s="83">
        <v>170</v>
      </c>
      <c r="B154" s="68">
        <v>11280</v>
      </c>
      <c r="C154" s="83">
        <v>170</v>
      </c>
      <c r="D154" s="16">
        <v>148</v>
      </c>
      <c r="E154" s="68" t="s">
        <v>562</v>
      </c>
      <c r="F154" s="10" t="s">
        <v>17</v>
      </c>
      <c r="G154" s="10" t="s">
        <v>229</v>
      </c>
      <c r="H154" s="11" t="s">
        <v>24</v>
      </c>
      <c r="I154" s="12">
        <v>71436.297497000007</v>
      </c>
      <c r="J154" s="12">
        <v>197176.05462400001</v>
      </c>
      <c r="K154" s="12" t="s">
        <v>158</v>
      </c>
      <c r="L154" s="189">
        <v>65.766666666666666</v>
      </c>
      <c r="M154" s="54">
        <v>62880</v>
      </c>
      <c r="N154" s="54">
        <v>500000</v>
      </c>
      <c r="O154" s="54">
        <v>3135751</v>
      </c>
      <c r="P154" s="224">
        <v>11.92</v>
      </c>
      <c r="Q154" s="224">
        <v>39.950000000000003</v>
      </c>
      <c r="R154" s="224">
        <v>131.33000000000001</v>
      </c>
      <c r="S154" s="53">
        <v>397</v>
      </c>
      <c r="T154" s="53">
        <v>56</v>
      </c>
      <c r="U154" s="53">
        <v>6</v>
      </c>
      <c r="V154" s="53">
        <v>44</v>
      </c>
      <c r="W154" s="12">
        <f t="shared" si="54"/>
        <v>403</v>
      </c>
      <c r="X154" s="84">
        <f t="shared" si="44"/>
        <v>0.13856961924535949</v>
      </c>
      <c r="Y154" s="85">
        <f t="shared" si="45"/>
        <v>5.9381884520818889E-3</v>
      </c>
      <c r="Z154" s="86">
        <v>11280</v>
      </c>
      <c r="AA154" s="77">
        <f t="shared" si="46"/>
        <v>0</v>
      </c>
      <c r="AB154" s="77">
        <f t="shared" si="47"/>
        <v>0</v>
      </c>
      <c r="AC154" s="162">
        <f t="shared" si="48"/>
        <v>0</v>
      </c>
      <c r="AD154" s="162">
        <f t="shared" si="49"/>
        <v>0</v>
      </c>
      <c r="AE154" s="162">
        <f t="shared" si="50"/>
        <v>0</v>
      </c>
      <c r="AF154" s="240">
        <f t="shared" si="51"/>
        <v>2.9495533239369379E-2</v>
      </c>
      <c r="AG154" s="240">
        <f t="shared" si="52"/>
        <v>9.8854576586644871E-2</v>
      </c>
      <c r="AH154" s="240">
        <f t="shared" si="53"/>
        <v>0.32497050170523328</v>
      </c>
    </row>
    <row r="155" spans="1:34" s="8" customFormat="1" x14ac:dyDescent="1.25">
      <c r="A155" s="234">
        <v>174</v>
      </c>
      <c r="B155" s="68">
        <v>11285</v>
      </c>
      <c r="C155" s="234">
        <v>174</v>
      </c>
      <c r="D155" s="19">
        <v>149</v>
      </c>
      <c r="E155" s="69" t="s">
        <v>563</v>
      </c>
      <c r="F155" s="20" t="s">
        <v>39</v>
      </c>
      <c r="G155" s="20" t="s">
        <v>229</v>
      </c>
      <c r="H155" s="21" t="s">
        <v>24</v>
      </c>
      <c r="I155" s="18">
        <v>509694.73941899999</v>
      </c>
      <c r="J155" s="18">
        <v>1850186.249483</v>
      </c>
      <c r="K155" s="18" t="s">
        <v>166</v>
      </c>
      <c r="L155" s="190">
        <v>64.599999999999994</v>
      </c>
      <c r="M155" s="56">
        <v>274708</v>
      </c>
      <c r="N155" s="55">
        <v>500000</v>
      </c>
      <c r="O155" s="56">
        <v>6735101</v>
      </c>
      <c r="P155" s="235">
        <v>17.86</v>
      </c>
      <c r="Q155" s="235">
        <v>51.9</v>
      </c>
      <c r="R155" s="235">
        <v>183.62</v>
      </c>
      <c r="S155" s="236">
        <v>1002</v>
      </c>
      <c r="T155" s="236">
        <v>29</v>
      </c>
      <c r="U155" s="236">
        <v>7</v>
      </c>
      <c r="V155" s="236">
        <v>71</v>
      </c>
      <c r="W155" s="18">
        <f t="shared" si="54"/>
        <v>1009</v>
      </c>
      <c r="X155" s="84">
        <f t="shared" si="44"/>
        <v>0.67334752960548716</v>
      </c>
      <c r="Y155" s="85">
        <f t="shared" si="45"/>
        <v>2.8855275393816708E-2</v>
      </c>
      <c r="Z155" s="86">
        <v>11285</v>
      </c>
      <c r="AA155" s="77">
        <f t="shared" si="46"/>
        <v>0</v>
      </c>
      <c r="AB155" s="77">
        <f t="shared" si="47"/>
        <v>0</v>
      </c>
      <c r="AC155" s="162">
        <f t="shared" si="48"/>
        <v>0</v>
      </c>
      <c r="AD155" s="162">
        <f t="shared" si="49"/>
        <v>0</v>
      </c>
      <c r="AE155" s="162">
        <f t="shared" si="50"/>
        <v>0</v>
      </c>
      <c r="AF155" s="240">
        <f t="shared" si="51"/>
        <v>0.41468920271565518</v>
      </c>
      <c r="AG155" s="240">
        <f t="shared" si="52"/>
        <v>1.2050598891905098</v>
      </c>
      <c r="AH155" s="240">
        <f t="shared" si="53"/>
        <v>4.2634508064192946</v>
      </c>
    </row>
    <row r="156" spans="1:34" s="5" customFormat="1" x14ac:dyDescent="1.25">
      <c r="A156" s="83">
        <v>177</v>
      </c>
      <c r="B156" s="68">
        <v>11297</v>
      </c>
      <c r="C156" s="83">
        <v>177</v>
      </c>
      <c r="D156" s="16">
        <v>150</v>
      </c>
      <c r="E156" s="68" t="s">
        <v>564</v>
      </c>
      <c r="F156" s="10" t="s">
        <v>235</v>
      </c>
      <c r="G156" s="10" t="s">
        <v>229</v>
      </c>
      <c r="H156" s="11" t="s">
        <v>24</v>
      </c>
      <c r="I156" s="12">
        <v>104551.57389299999</v>
      </c>
      <c r="J156" s="12">
        <v>271257.13330500002</v>
      </c>
      <c r="K156" s="12" t="s">
        <v>168</v>
      </c>
      <c r="L156" s="189">
        <v>63.033333333333331</v>
      </c>
      <c r="M156" s="54">
        <v>42285</v>
      </c>
      <c r="N156" s="54">
        <v>200000</v>
      </c>
      <c r="O156" s="54">
        <v>6414973</v>
      </c>
      <c r="P156" s="224">
        <v>17.440000000000001</v>
      </c>
      <c r="Q156" s="224">
        <v>55.37</v>
      </c>
      <c r="R156" s="224">
        <v>184.5</v>
      </c>
      <c r="S156" s="53">
        <v>114</v>
      </c>
      <c r="T156" s="53">
        <v>41</v>
      </c>
      <c r="U156" s="53">
        <v>2</v>
      </c>
      <c r="V156" s="53">
        <v>59</v>
      </c>
      <c r="W156" s="12">
        <f t="shared" si="54"/>
        <v>116</v>
      </c>
      <c r="X156" s="84">
        <f t="shared" si="44"/>
        <v>0.13956960477754096</v>
      </c>
      <c r="Y156" s="85">
        <f t="shared" si="45"/>
        <v>5.9810412979783237E-3</v>
      </c>
      <c r="Z156" s="86">
        <v>11297</v>
      </c>
      <c r="AA156" s="77">
        <f t="shared" si="46"/>
        <v>0</v>
      </c>
      <c r="AB156" s="77">
        <f t="shared" si="47"/>
        <v>0</v>
      </c>
      <c r="AC156" s="162">
        <f t="shared" si="48"/>
        <v>0</v>
      </c>
      <c r="AD156" s="162">
        <f t="shared" si="49"/>
        <v>0</v>
      </c>
      <c r="AE156" s="162">
        <f t="shared" si="50"/>
        <v>0</v>
      </c>
      <c r="AF156" s="240">
        <f t="shared" si="51"/>
        <v>5.9368144080983287E-2</v>
      </c>
      <c r="AG156" s="240">
        <f t="shared" si="52"/>
        <v>0.18848704918371814</v>
      </c>
      <c r="AH156" s="240">
        <f t="shared" si="53"/>
        <v>0.62806322149893445</v>
      </c>
    </row>
    <row r="157" spans="1:34" s="8" customFormat="1" x14ac:dyDescent="1.25">
      <c r="A157" s="234">
        <v>181</v>
      </c>
      <c r="B157" s="68">
        <v>11308</v>
      </c>
      <c r="C157" s="234">
        <v>181</v>
      </c>
      <c r="D157" s="19">
        <v>151</v>
      </c>
      <c r="E157" s="69" t="s">
        <v>565</v>
      </c>
      <c r="F157" s="20" t="s">
        <v>153</v>
      </c>
      <c r="G157" s="20" t="s">
        <v>176</v>
      </c>
      <c r="H157" s="21" t="s">
        <v>24</v>
      </c>
      <c r="I157" s="18">
        <v>249950.74231599999</v>
      </c>
      <c r="J157" s="18">
        <v>565576.497508</v>
      </c>
      <c r="K157" s="18" t="s">
        <v>175</v>
      </c>
      <c r="L157" s="190">
        <v>60.4</v>
      </c>
      <c r="M157" s="56">
        <v>9739732</v>
      </c>
      <c r="N157" s="55">
        <v>50000000</v>
      </c>
      <c r="O157" s="56">
        <v>58069</v>
      </c>
      <c r="P157" s="235">
        <v>13.14</v>
      </c>
      <c r="Q157" s="235">
        <v>46.72</v>
      </c>
      <c r="R157" s="235">
        <v>161.94</v>
      </c>
      <c r="S157" s="236">
        <v>565</v>
      </c>
      <c r="T157" s="236">
        <v>0</v>
      </c>
      <c r="U157" s="236">
        <v>0</v>
      </c>
      <c r="V157" s="236">
        <v>0</v>
      </c>
      <c r="W157" s="18">
        <f t="shared" si="54"/>
        <v>565</v>
      </c>
      <c r="X157" s="84">
        <f t="shared" si="44"/>
        <v>0</v>
      </c>
      <c r="Y157" s="85">
        <f t="shared" si="45"/>
        <v>0</v>
      </c>
      <c r="Z157" s="86">
        <v>11308</v>
      </c>
      <c r="AA157" s="77">
        <f t="shared" si="46"/>
        <v>0</v>
      </c>
      <c r="AB157" s="77">
        <f t="shared" si="47"/>
        <v>0</v>
      </c>
      <c r="AC157" s="162">
        <f t="shared" si="48"/>
        <v>1</v>
      </c>
      <c r="AD157" s="162">
        <f t="shared" si="49"/>
        <v>0</v>
      </c>
      <c r="AE157" s="162">
        <f t="shared" si="50"/>
        <v>0</v>
      </c>
      <c r="AF157" s="240">
        <f t="shared" si="51"/>
        <v>9.326367907524423E-2</v>
      </c>
      <c r="AG157" s="240">
        <f t="shared" si="52"/>
        <v>0.33160419226753501</v>
      </c>
      <c r="AH157" s="240">
        <f t="shared" si="53"/>
        <v>1.1494003188314346</v>
      </c>
    </row>
    <row r="158" spans="1:34" s="5" customFormat="1" x14ac:dyDescent="1.25">
      <c r="A158" s="83">
        <v>182</v>
      </c>
      <c r="B158" s="68">
        <v>11314</v>
      </c>
      <c r="C158" s="83">
        <v>182</v>
      </c>
      <c r="D158" s="16">
        <v>152</v>
      </c>
      <c r="E158" s="68" t="s">
        <v>566</v>
      </c>
      <c r="F158" s="10" t="s">
        <v>235</v>
      </c>
      <c r="G158" s="10" t="s">
        <v>229</v>
      </c>
      <c r="H158" s="11" t="s">
        <v>24</v>
      </c>
      <c r="I158" s="12">
        <v>11061.576435000001</v>
      </c>
      <c r="J158" s="12">
        <v>19454.714018999999</v>
      </c>
      <c r="K158" s="12" t="s">
        <v>177</v>
      </c>
      <c r="L158" s="189">
        <v>59.466666666666669</v>
      </c>
      <c r="M158" s="54">
        <v>6591</v>
      </c>
      <c r="N158" s="54">
        <v>200000</v>
      </c>
      <c r="O158" s="54">
        <v>2951709</v>
      </c>
      <c r="P158" s="224">
        <v>0</v>
      </c>
      <c r="Q158" s="224">
        <v>0</v>
      </c>
      <c r="R158" s="224">
        <v>0</v>
      </c>
      <c r="S158" s="53">
        <v>5</v>
      </c>
      <c r="T158" s="53">
        <v>42</v>
      </c>
      <c r="U158" s="53">
        <v>4</v>
      </c>
      <c r="V158" s="53">
        <v>57.999999999999993</v>
      </c>
      <c r="W158" s="12">
        <f t="shared" si="54"/>
        <v>9</v>
      </c>
      <c r="X158" s="84">
        <f t="shared" si="44"/>
        <v>1.0254157075313752E-2</v>
      </c>
      <c r="Y158" s="85">
        <f t="shared" si="45"/>
        <v>4.3942617048434358E-4</v>
      </c>
      <c r="Z158" s="86">
        <v>11314</v>
      </c>
      <c r="AA158" s="77">
        <f t="shared" si="46"/>
        <v>0</v>
      </c>
      <c r="AB158" s="77">
        <f t="shared" si="47"/>
        <v>0</v>
      </c>
      <c r="AC158" s="162">
        <f t="shared" si="48"/>
        <v>0</v>
      </c>
      <c r="AD158" s="162">
        <f t="shared" si="49"/>
        <v>0</v>
      </c>
      <c r="AE158" s="162">
        <f t="shared" si="50"/>
        <v>0</v>
      </c>
      <c r="AF158" s="240">
        <f t="shared" si="51"/>
        <v>0</v>
      </c>
      <c r="AG158" s="240">
        <f t="shared" si="52"/>
        <v>0</v>
      </c>
      <c r="AH158" s="240">
        <f t="shared" si="53"/>
        <v>0</v>
      </c>
    </row>
    <row r="159" spans="1:34" s="8" customFormat="1" x14ac:dyDescent="1.25">
      <c r="A159" s="234">
        <v>184</v>
      </c>
      <c r="B159" s="68">
        <v>11312</v>
      </c>
      <c r="C159" s="234">
        <v>184</v>
      </c>
      <c r="D159" s="19">
        <v>153</v>
      </c>
      <c r="E159" s="69" t="s">
        <v>567</v>
      </c>
      <c r="F159" s="20" t="s">
        <v>178</v>
      </c>
      <c r="G159" s="20" t="s">
        <v>176</v>
      </c>
      <c r="H159" s="21" t="s">
        <v>24</v>
      </c>
      <c r="I159" s="18">
        <v>269053.36396500003</v>
      </c>
      <c r="J159" s="18">
        <v>663938.86282000004</v>
      </c>
      <c r="K159" s="18" t="s">
        <v>179</v>
      </c>
      <c r="L159" s="190">
        <v>58.8</v>
      </c>
      <c r="M159" s="56">
        <v>11508335</v>
      </c>
      <c r="N159" s="55">
        <v>100000000</v>
      </c>
      <c r="O159" s="56">
        <v>57692</v>
      </c>
      <c r="P159" s="235">
        <v>13.65</v>
      </c>
      <c r="Q159" s="235">
        <v>50.15</v>
      </c>
      <c r="R159" s="235">
        <v>181.36</v>
      </c>
      <c r="S159" s="236">
        <v>0</v>
      </c>
      <c r="T159" s="236">
        <v>0</v>
      </c>
      <c r="U159" s="236">
        <v>0</v>
      </c>
      <c r="V159" s="236">
        <v>0</v>
      </c>
      <c r="W159" s="18">
        <f t="shared" si="54"/>
        <v>0</v>
      </c>
      <c r="X159" s="84">
        <f t="shared" si="44"/>
        <v>0</v>
      </c>
      <c r="Y159" s="85">
        <f t="shared" si="45"/>
        <v>0</v>
      </c>
      <c r="Z159" s="86">
        <v>11312</v>
      </c>
      <c r="AA159" s="77">
        <f t="shared" si="46"/>
        <v>0</v>
      </c>
      <c r="AB159" s="77">
        <f t="shared" si="47"/>
        <v>1</v>
      </c>
      <c r="AC159" s="162">
        <f t="shared" si="48"/>
        <v>1</v>
      </c>
      <c r="AD159" s="162">
        <f t="shared" si="49"/>
        <v>0</v>
      </c>
      <c r="AE159" s="162">
        <f t="shared" si="50"/>
        <v>0</v>
      </c>
      <c r="AF159" s="240">
        <f t="shared" si="51"/>
        <v>0.11373301858159161</v>
      </c>
      <c r="AG159" s="240">
        <f t="shared" si="52"/>
        <v>0.41785427705984024</v>
      </c>
      <c r="AH159" s="240">
        <f t="shared" si="53"/>
        <v>1.5111077106195938</v>
      </c>
    </row>
    <row r="160" spans="1:34" s="5" customFormat="1" x14ac:dyDescent="1.25">
      <c r="A160" s="83">
        <v>185</v>
      </c>
      <c r="B160" s="68">
        <v>11309</v>
      </c>
      <c r="C160" s="83">
        <v>185</v>
      </c>
      <c r="D160" s="16">
        <v>154</v>
      </c>
      <c r="E160" s="68" t="s">
        <v>568</v>
      </c>
      <c r="F160" s="10" t="s">
        <v>178</v>
      </c>
      <c r="G160" s="10" t="s">
        <v>229</v>
      </c>
      <c r="H160" s="11" t="s">
        <v>24</v>
      </c>
      <c r="I160" s="12">
        <v>108793.698988</v>
      </c>
      <c r="J160" s="12">
        <v>362639.35089</v>
      </c>
      <c r="K160" s="12" t="s">
        <v>179</v>
      </c>
      <c r="L160" s="189">
        <v>58.8</v>
      </c>
      <c r="M160" s="54">
        <v>104810</v>
      </c>
      <c r="N160" s="54">
        <v>500000</v>
      </c>
      <c r="O160" s="54">
        <v>3459969</v>
      </c>
      <c r="P160" s="224">
        <v>15.29</v>
      </c>
      <c r="Q160" s="224">
        <v>45.08</v>
      </c>
      <c r="R160" s="224">
        <v>204.57</v>
      </c>
      <c r="S160" s="53">
        <v>141</v>
      </c>
      <c r="T160" s="53">
        <v>17</v>
      </c>
      <c r="U160" s="53">
        <v>6</v>
      </c>
      <c r="V160" s="53">
        <v>83</v>
      </c>
      <c r="W160" s="12">
        <f t="shared" si="54"/>
        <v>147</v>
      </c>
      <c r="X160" s="84">
        <f t="shared" si="44"/>
        <v>7.7365916430860146E-2</v>
      </c>
      <c r="Y160" s="85">
        <f t="shared" si="45"/>
        <v>3.3153976610197787E-3</v>
      </c>
      <c r="Z160" s="86">
        <v>11309</v>
      </c>
      <c r="AA160" s="77">
        <f t="shared" si="46"/>
        <v>0</v>
      </c>
      <c r="AB160" s="77">
        <f t="shared" si="47"/>
        <v>0</v>
      </c>
      <c r="AC160" s="162">
        <f t="shared" si="48"/>
        <v>0</v>
      </c>
      <c r="AD160" s="162">
        <f t="shared" si="49"/>
        <v>0</v>
      </c>
      <c r="AE160" s="162">
        <f t="shared" si="50"/>
        <v>0</v>
      </c>
      <c r="AF160" s="240">
        <f t="shared" si="51"/>
        <v>6.9583815425167742E-2</v>
      </c>
      <c r="AG160" s="240">
        <f t="shared" si="52"/>
        <v>0.20515620662959855</v>
      </c>
      <c r="AH160" s="240">
        <f t="shared" si="53"/>
        <v>0.93098503083888584</v>
      </c>
    </row>
    <row r="161" spans="1:34" s="8" customFormat="1" x14ac:dyDescent="1.25">
      <c r="A161" s="234">
        <v>194</v>
      </c>
      <c r="B161" s="68">
        <v>11334</v>
      </c>
      <c r="C161" s="234">
        <v>194</v>
      </c>
      <c r="D161" s="19">
        <v>155</v>
      </c>
      <c r="E161" s="69" t="s">
        <v>569</v>
      </c>
      <c r="F161" s="20" t="s">
        <v>202</v>
      </c>
      <c r="G161" s="20" t="s">
        <v>229</v>
      </c>
      <c r="H161" s="21" t="s">
        <v>24</v>
      </c>
      <c r="I161" s="18">
        <v>114288.31303</v>
      </c>
      <c r="J161" s="18">
        <v>253468.71414600001</v>
      </c>
      <c r="K161" s="18" t="s">
        <v>193</v>
      </c>
      <c r="L161" s="190">
        <v>57</v>
      </c>
      <c r="M161" s="56">
        <v>46972</v>
      </c>
      <c r="N161" s="55">
        <v>200000</v>
      </c>
      <c r="O161" s="56">
        <v>5396166</v>
      </c>
      <c r="P161" s="235">
        <v>12.22</v>
      </c>
      <c r="Q161" s="235">
        <v>37.29</v>
      </c>
      <c r="R161" s="235">
        <v>148.97999999999999</v>
      </c>
      <c r="S161" s="236">
        <v>101</v>
      </c>
      <c r="T161" s="236">
        <v>4</v>
      </c>
      <c r="U161" s="236">
        <v>5</v>
      </c>
      <c r="V161" s="236">
        <v>96</v>
      </c>
      <c r="W161" s="18">
        <f t="shared" si="54"/>
        <v>106</v>
      </c>
      <c r="X161" s="84">
        <f t="shared" si="44"/>
        <v>1.2723604973520144E-2</v>
      </c>
      <c r="Y161" s="85">
        <f t="shared" si="45"/>
        <v>5.4525057176368951E-4</v>
      </c>
      <c r="Z161" s="86">
        <v>11334</v>
      </c>
      <c r="AA161" s="77">
        <f t="shared" si="46"/>
        <v>0</v>
      </c>
      <c r="AB161" s="77">
        <f t="shared" si="47"/>
        <v>0</v>
      </c>
      <c r="AC161" s="162">
        <f t="shared" si="48"/>
        <v>0</v>
      </c>
      <c r="AD161" s="162">
        <f t="shared" si="49"/>
        <v>0</v>
      </c>
      <c r="AE161" s="162">
        <f t="shared" si="50"/>
        <v>0</v>
      </c>
      <c r="AF161" s="240">
        <f t="shared" si="51"/>
        <v>3.8870613194104044E-2</v>
      </c>
      <c r="AG161" s="240">
        <f t="shared" si="52"/>
        <v>0.11861580736564153</v>
      </c>
      <c r="AH161" s="240">
        <f t="shared" si="53"/>
        <v>0.47389066723875772</v>
      </c>
    </row>
    <row r="162" spans="1:34" s="5" customFormat="1" x14ac:dyDescent="1.25">
      <c r="A162" s="83">
        <v>209</v>
      </c>
      <c r="B162" s="68">
        <v>11384</v>
      </c>
      <c r="C162" s="83">
        <v>209</v>
      </c>
      <c r="D162" s="16">
        <v>156</v>
      </c>
      <c r="E162" s="68" t="s">
        <v>570</v>
      </c>
      <c r="F162" s="10" t="s">
        <v>217</v>
      </c>
      <c r="G162" s="10" t="s">
        <v>229</v>
      </c>
      <c r="H162" s="11" t="s">
        <v>24</v>
      </c>
      <c r="I162" s="12">
        <v>133143.98688899999</v>
      </c>
      <c r="J162" s="12">
        <v>291162.99796200002</v>
      </c>
      <c r="K162" s="12" t="s">
        <v>227</v>
      </c>
      <c r="L162" s="189">
        <v>51.166666666666664</v>
      </c>
      <c r="M162" s="54">
        <v>30994</v>
      </c>
      <c r="N162" s="54">
        <v>200000</v>
      </c>
      <c r="O162" s="54">
        <v>9394173</v>
      </c>
      <c r="P162" s="224">
        <v>19.100000000000001</v>
      </c>
      <c r="Q162" s="224">
        <v>50.6</v>
      </c>
      <c r="R162" s="224">
        <v>181.16</v>
      </c>
      <c r="S162" s="53">
        <v>290</v>
      </c>
      <c r="T162" s="53">
        <v>46</v>
      </c>
      <c r="U162" s="53">
        <v>2</v>
      </c>
      <c r="V162" s="53">
        <v>54</v>
      </c>
      <c r="W162" s="12">
        <f t="shared" si="54"/>
        <v>292</v>
      </c>
      <c r="X162" s="84">
        <f t="shared" si="44"/>
        <v>0.1680814702782806</v>
      </c>
      <c r="Y162" s="85">
        <f t="shared" si="45"/>
        <v>7.2028735537487312E-3</v>
      </c>
      <c r="Z162" s="86">
        <v>11384</v>
      </c>
      <c r="AA162" s="77">
        <f t="shared" si="46"/>
        <v>0</v>
      </c>
      <c r="AB162" s="77">
        <f t="shared" si="47"/>
        <v>0</v>
      </c>
      <c r="AC162" s="162">
        <f t="shared" si="48"/>
        <v>0</v>
      </c>
      <c r="AD162" s="162">
        <f t="shared" si="49"/>
        <v>0</v>
      </c>
      <c r="AE162" s="162">
        <f t="shared" si="50"/>
        <v>0</v>
      </c>
      <c r="AF162" s="240">
        <f t="shared" si="51"/>
        <v>6.9790349615546948E-2</v>
      </c>
      <c r="AG162" s="240">
        <f t="shared" si="52"/>
        <v>0.18488961730610867</v>
      </c>
      <c r="AH162" s="240">
        <f t="shared" si="53"/>
        <v>0.66194867729594165</v>
      </c>
    </row>
    <row r="163" spans="1:34" s="8" customFormat="1" x14ac:dyDescent="1.25">
      <c r="A163" s="234">
        <v>211</v>
      </c>
      <c r="B163" s="68">
        <v>11341</v>
      </c>
      <c r="C163" s="234">
        <v>211</v>
      </c>
      <c r="D163" s="19">
        <v>157</v>
      </c>
      <c r="E163" s="69" t="s">
        <v>571</v>
      </c>
      <c r="F163" s="20" t="s">
        <v>396</v>
      </c>
      <c r="G163" s="20" t="s">
        <v>46</v>
      </c>
      <c r="H163" s="21" t="s">
        <v>24</v>
      </c>
      <c r="I163" s="18">
        <v>182877.75816999999</v>
      </c>
      <c r="J163" s="18">
        <v>990186.603581</v>
      </c>
      <c r="K163" s="18" t="s">
        <v>218</v>
      </c>
      <c r="L163" s="190">
        <v>51.133333333333333</v>
      </c>
      <c r="M163" s="56">
        <v>11600000</v>
      </c>
      <c r="N163" s="55">
        <v>50000000</v>
      </c>
      <c r="O163" s="56">
        <v>85361</v>
      </c>
      <c r="P163" s="235">
        <v>17.43</v>
      </c>
      <c r="Q163" s="235">
        <v>55.11</v>
      </c>
      <c r="R163" s="235">
        <v>209.29</v>
      </c>
      <c r="S163" s="236">
        <v>3833</v>
      </c>
      <c r="T163" s="236">
        <v>0</v>
      </c>
      <c r="U163" s="236">
        <v>0</v>
      </c>
      <c r="V163" s="236">
        <v>0</v>
      </c>
      <c r="W163" s="18">
        <f t="shared" si="54"/>
        <v>3833</v>
      </c>
      <c r="X163" s="84">
        <f t="shared" si="44"/>
        <v>0</v>
      </c>
      <c r="Y163" s="85">
        <f t="shared" si="45"/>
        <v>0</v>
      </c>
      <c r="Z163" s="86">
        <v>11341</v>
      </c>
      <c r="AA163" s="77">
        <f t="shared" si="46"/>
        <v>0</v>
      </c>
      <c r="AB163" s="77">
        <f t="shared" si="47"/>
        <v>0</v>
      </c>
      <c r="AC163" s="162">
        <f t="shared" si="48"/>
        <v>1</v>
      </c>
      <c r="AD163" s="162">
        <f t="shared" si="49"/>
        <v>0</v>
      </c>
      <c r="AE163" s="162">
        <f t="shared" si="50"/>
        <v>0</v>
      </c>
      <c r="AF163" s="240">
        <f t="shared" si="51"/>
        <v>0.21659092583864453</v>
      </c>
      <c r="AG163" s="240">
        <f t="shared" si="52"/>
        <v>0.68481502713526687</v>
      </c>
      <c r="AH163" s="240">
        <f t="shared" si="53"/>
        <v>2.6007065329185264</v>
      </c>
    </row>
    <row r="164" spans="1:34" s="5" customFormat="1" x14ac:dyDescent="1.25">
      <c r="A164" s="83">
        <v>226</v>
      </c>
      <c r="B164" s="68">
        <v>11378</v>
      </c>
      <c r="C164" s="83">
        <v>226</v>
      </c>
      <c r="D164" s="16">
        <v>158</v>
      </c>
      <c r="E164" s="68" t="s">
        <v>572</v>
      </c>
      <c r="F164" s="10" t="s">
        <v>310</v>
      </c>
      <c r="G164" s="10" t="s">
        <v>46</v>
      </c>
      <c r="H164" s="11" t="s">
        <v>24</v>
      </c>
      <c r="I164" s="12">
        <v>273041.74492899998</v>
      </c>
      <c r="J164" s="12">
        <v>666663.06518399995</v>
      </c>
      <c r="K164" s="12" t="s">
        <v>261</v>
      </c>
      <c r="L164" s="189">
        <v>43</v>
      </c>
      <c r="M164" s="54">
        <v>10329617</v>
      </c>
      <c r="N164" s="54">
        <v>50000000</v>
      </c>
      <c r="O164" s="54">
        <v>64539</v>
      </c>
      <c r="P164" s="224">
        <v>12.47</v>
      </c>
      <c r="Q164" s="224">
        <v>45.77</v>
      </c>
      <c r="R164" s="224">
        <v>164.96</v>
      </c>
      <c r="S164" s="53">
        <v>596</v>
      </c>
      <c r="T164" s="53">
        <v>0</v>
      </c>
      <c r="U164" s="53">
        <v>0</v>
      </c>
      <c r="V164" s="53">
        <v>0</v>
      </c>
      <c r="W164" s="12">
        <f t="shared" si="54"/>
        <v>596</v>
      </c>
      <c r="X164" s="84">
        <f t="shared" si="44"/>
        <v>0</v>
      </c>
      <c r="Y164" s="85">
        <f t="shared" si="45"/>
        <v>0</v>
      </c>
      <c r="Z164" s="86">
        <v>11378</v>
      </c>
      <c r="AA164" s="77">
        <f t="shared" si="46"/>
        <v>0</v>
      </c>
      <c r="AB164" s="77">
        <f t="shared" si="47"/>
        <v>0</v>
      </c>
      <c r="AC164" s="162">
        <f t="shared" si="48"/>
        <v>1</v>
      </c>
      <c r="AD164" s="162">
        <f t="shared" si="49"/>
        <v>0</v>
      </c>
      <c r="AE164" s="162">
        <f t="shared" si="50"/>
        <v>0</v>
      </c>
      <c r="AF164" s="240">
        <f t="shared" si="51"/>
        <v>0.10432746924960157</v>
      </c>
      <c r="AG164" s="240">
        <f t="shared" si="52"/>
        <v>0.38292448015671726</v>
      </c>
      <c r="AH164" s="240">
        <f t="shared" si="53"/>
        <v>1.3801009885656996</v>
      </c>
    </row>
    <row r="165" spans="1:34" s="8" customFormat="1" x14ac:dyDescent="1.25">
      <c r="A165" s="234">
        <v>239</v>
      </c>
      <c r="B165" s="68">
        <v>11463</v>
      </c>
      <c r="C165" s="234">
        <v>239</v>
      </c>
      <c r="D165" s="19">
        <v>159</v>
      </c>
      <c r="E165" s="69" t="s">
        <v>573</v>
      </c>
      <c r="F165" s="20" t="s">
        <v>232</v>
      </c>
      <c r="G165" s="20" t="s">
        <v>229</v>
      </c>
      <c r="H165" s="21" t="s">
        <v>24</v>
      </c>
      <c r="I165" s="18">
        <v>55959.490230000003</v>
      </c>
      <c r="J165" s="18">
        <v>127144.68408599999</v>
      </c>
      <c r="K165" s="18" t="s">
        <v>273</v>
      </c>
      <c r="L165" s="190">
        <v>39.233333333333334</v>
      </c>
      <c r="M165" s="56">
        <v>23189</v>
      </c>
      <c r="N165" s="55">
        <v>200000</v>
      </c>
      <c r="O165" s="56">
        <v>5482974</v>
      </c>
      <c r="P165" s="235">
        <v>8.64</v>
      </c>
      <c r="Q165" s="235">
        <v>42.95</v>
      </c>
      <c r="R165" s="235">
        <v>152.03</v>
      </c>
      <c r="S165" s="236">
        <v>105</v>
      </c>
      <c r="T165" s="236">
        <v>15</v>
      </c>
      <c r="U165" s="236">
        <v>3</v>
      </c>
      <c r="V165" s="236">
        <v>85</v>
      </c>
      <c r="W165" s="18">
        <f t="shared" si="54"/>
        <v>108</v>
      </c>
      <c r="X165" s="84">
        <f t="shared" si="44"/>
        <v>2.3934000201620245E-2</v>
      </c>
      <c r="Y165" s="85">
        <f t="shared" si="45"/>
        <v>1.0256548613136679E-3</v>
      </c>
      <c r="Z165" s="86">
        <v>11463</v>
      </c>
      <c r="AA165" s="77">
        <f t="shared" si="46"/>
        <v>0</v>
      </c>
      <c r="AB165" s="77">
        <f t="shared" si="47"/>
        <v>0</v>
      </c>
      <c r="AC165" s="162">
        <f t="shared" si="48"/>
        <v>0</v>
      </c>
      <c r="AD165" s="162">
        <f t="shared" si="49"/>
        <v>0</v>
      </c>
      <c r="AE165" s="162">
        <f t="shared" si="50"/>
        <v>0</v>
      </c>
      <c r="AF165" s="240">
        <f t="shared" si="51"/>
        <v>1.3785984116133264E-2</v>
      </c>
      <c r="AG165" s="240">
        <f t="shared" si="52"/>
        <v>6.8531020577305979E-2</v>
      </c>
      <c r="AH165" s="240">
        <f t="shared" si="53"/>
        <v>0.24257907004348842</v>
      </c>
    </row>
    <row r="166" spans="1:34" s="5" customFormat="1" x14ac:dyDescent="1.25">
      <c r="A166" s="83">
        <v>237</v>
      </c>
      <c r="B166" s="68">
        <v>11461</v>
      </c>
      <c r="C166" s="83">
        <v>237</v>
      </c>
      <c r="D166" s="16">
        <v>160</v>
      </c>
      <c r="E166" s="68" t="s">
        <v>574</v>
      </c>
      <c r="F166" s="10" t="s">
        <v>189</v>
      </c>
      <c r="G166" s="10" t="s">
        <v>229</v>
      </c>
      <c r="H166" s="11" t="s">
        <v>24</v>
      </c>
      <c r="I166" s="12">
        <v>104948.45265399999</v>
      </c>
      <c r="J166" s="12">
        <v>647354.38152199995</v>
      </c>
      <c r="K166" s="12" t="s">
        <v>272</v>
      </c>
      <c r="L166" s="189">
        <v>39.033333333333331</v>
      </c>
      <c r="M166" s="54">
        <v>96070</v>
      </c>
      <c r="N166" s="54">
        <v>200000</v>
      </c>
      <c r="O166" s="54">
        <v>6738361</v>
      </c>
      <c r="P166" s="224">
        <v>14.05</v>
      </c>
      <c r="Q166" s="224">
        <v>51.61</v>
      </c>
      <c r="R166" s="224">
        <v>199.6</v>
      </c>
      <c r="S166" s="53">
        <v>177</v>
      </c>
      <c r="T166" s="53">
        <v>96</v>
      </c>
      <c r="U166" s="53">
        <v>3</v>
      </c>
      <c r="V166" s="53">
        <v>4</v>
      </c>
      <c r="W166" s="12">
        <f t="shared" si="54"/>
        <v>180</v>
      </c>
      <c r="X166" s="84">
        <f t="shared" si="44"/>
        <v>0.77990041077359773</v>
      </c>
      <c r="Y166" s="85">
        <f t="shared" si="45"/>
        <v>3.3421435652712828E-2</v>
      </c>
      <c r="Z166" s="86">
        <v>11461</v>
      </c>
      <c r="AA166" s="77">
        <f t="shared" si="46"/>
        <v>0</v>
      </c>
      <c r="AB166" s="77">
        <f t="shared" si="47"/>
        <v>0</v>
      </c>
      <c r="AC166" s="162">
        <f t="shared" si="48"/>
        <v>0</v>
      </c>
      <c r="AD166" s="162">
        <f t="shared" si="49"/>
        <v>0</v>
      </c>
      <c r="AE166" s="162">
        <f t="shared" si="50"/>
        <v>0</v>
      </c>
      <c r="AF166" s="240">
        <f t="shared" si="51"/>
        <v>0.11414167470176091</v>
      </c>
      <c r="AG166" s="240">
        <f t="shared" si="52"/>
        <v>0.41927771041693102</v>
      </c>
      <c r="AH166" s="240">
        <f t="shared" si="53"/>
        <v>1.6215429374001051</v>
      </c>
    </row>
    <row r="167" spans="1:34" s="8" customFormat="1" x14ac:dyDescent="1.25">
      <c r="A167" s="234">
        <v>240</v>
      </c>
      <c r="B167" s="68">
        <v>11470</v>
      </c>
      <c r="C167" s="234">
        <v>240</v>
      </c>
      <c r="D167" s="19">
        <v>161</v>
      </c>
      <c r="E167" s="69" t="s">
        <v>575</v>
      </c>
      <c r="F167" s="20" t="s">
        <v>225</v>
      </c>
      <c r="G167" s="20" t="s">
        <v>229</v>
      </c>
      <c r="H167" s="21" t="s">
        <v>24</v>
      </c>
      <c r="I167" s="18">
        <v>87492.993214999995</v>
      </c>
      <c r="J167" s="18">
        <v>295848.569495</v>
      </c>
      <c r="K167" s="18" t="s">
        <v>274</v>
      </c>
      <c r="L167" s="190">
        <v>38.200000000000003</v>
      </c>
      <c r="M167" s="56">
        <v>66023</v>
      </c>
      <c r="N167" s="55">
        <v>200000</v>
      </c>
      <c r="O167" s="56">
        <v>4480992</v>
      </c>
      <c r="P167" s="235">
        <v>0</v>
      </c>
      <c r="Q167" s="235">
        <v>0</v>
      </c>
      <c r="R167" s="235">
        <v>0</v>
      </c>
      <c r="S167" s="236">
        <v>82</v>
      </c>
      <c r="T167" s="236">
        <v>2</v>
      </c>
      <c r="U167" s="236">
        <v>11</v>
      </c>
      <c r="V167" s="236">
        <v>98</v>
      </c>
      <c r="W167" s="18">
        <f t="shared" si="54"/>
        <v>93</v>
      </c>
      <c r="X167" s="84">
        <f t="shared" si="44"/>
        <v>7.4254930098930439E-3</v>
      </c>
      <c r="Y167" s="85">
        <f t="shared" si="45"/>
        <v>3.1820811143520774E-4</v>
      </c>
      <c r="Z167" s="86">
        <v>11470</v>
      </c>
      <c r="AA167" s="77">
        <f t="shared" si="46"/>
        <v>0</v>
      </c>
      <c r="AB167" s="77">
        <f t="shared" si="47"/>
        <v>0</v>
      </c>
      <c r="AC167" s="162">
        <f t="shared" si="48"/>
        <v>0</v>
      </c>
      <c r="AD167" s="162">
        <f t="shared" si="49"/>
        <v>0</v>
      </c>
      <c r="AE167" s="162">
        <f t="shared" si="50"/>
        <v>0</v>
      </c>
      <c r="AF167" s="240">
        <f t="shared" si="51"/>
        <v>0</v>
      </c>
      <c r="AG167" s="240">
        <f t="shared" si="52"/>
        <v>0</v>
      </c>
      <c r="AH167" s="240">
        <f t="shared" si="53"/>
        <v>0</v>
      </c>
    </row>
    <row r="168" spans="1:34" s="5" customFormat="1" x14ac:dyDescent="1.25">
      <c r="A168" s="83">
        <v>244</v>
      </c>
      <c r="B168" s="68">
        <v>11454</v>
      </c>
      <c r="C168" s="83">
        <v>244</v>
      </c>
      <c r="D168" s="16">
        <v>162</v>
      </c>
      <c r="E168" s="68" t="s">
        <v>587</v>
      </c>
      <c r="F168" s="10" t="s">
        <v>343</v>
      </c>
      <c r="G168" s="10" t="s">
        <v>229</v>
      </c>
      <c r="H168" s="11">
        <v>0</v>
      </c>
      <c r="I168" s="12">
        <v>34882.496249999997</v>
      </c>
      <c r="J168" s="12">
        <v>1023539.7168000001</v>
      </c>
      <c r="K168" s="12" t="s">
        <v>282</v>
      </c>
      <c r="L168" s="189">
        <v>37.799999999999997</v>
      </c>
      <c r="M168" s="54">
        <v>195264</v>
      </c>
      <c r="N168" s="54">
        <v>200000</v>
      </c>
      <c r="O168" s="54">
        <v>5241825</v>
      </c>
      <c r="P168" s="224">
        <v>17.25</v>
      </c>
      <c r="Q168" s="224">
        <v>64.13</v>
      </c>
      <c r="R168" s="224">
        <v>239.57</v>
      </c>
      <c r="S168" s="53">
        <v>306</v>
      </c>
      <c r="T168" s="53">
        <v>87</v>
      </c>
      <c r="U168" s="53">
        <v>4</v>
      </c>
      <c r="V168" s="53">
        <v>13</v>
      </c>
      <c r="W168" s="12">
        <f t="shared" si="54"/>
        <v>310</v>
      </c>
      <c r="X168" s="84">
        <f t="shared" si="44"/>
        <v>1.1175057753558002</v>
      </c>
      <c r="Y168" s="85">
        <f t="shared" si="45"/>
        <v>4.7888995628995783E-2</v>
      </c>
      <c r="Z168" s="86">
        <v>11454</v>
      </c>
      <c r="AA168" s="77">
        <f t="shared" si="46"/>
        <v>0</v>
      </c>
      <c r="AB168" s="77">
        <f t="shared" si="47"/>
        <v>0</v>
      </c>
      <c r="AC168" s="162">
        <f t="shared" si="48"/>
        <v>0</v>
      </c>
      <c r="AD168" s="162">
        <f t="shared" si="49"/>
        <v>0</v>
      </c>
      <c r="AE168" s="162">
        <f t="shared" si="50"/>
        <v>0</v>
      </c>
      <c r="AF168" s="240">
        <f t="shared" si="51"/>
        <v>0.221574420975719</v>
      </c>
      <c r="AG168" s="240">
        <f t="shared" si="52"/>
        <v>0.82374305027089034</v>
      </c>
      <c r="AH168" s="240">
        <f t="shared" si="53"/>
        <v>3.0772512482987242</v>
      </c>
    </row>
    <row r="169" spans="1:34" s="8" customFormat="1" x14ac:dyDescent="1.25">
      <c r="A169" s="234">
        <v>245</v>
      </c>
      <c r="B169" s="68">
        <v>11477</v>
      </c>
      <c r="C169" s="234">
        <v>245</v>
      </c>
      <c r="D169" s="19">
        <v>163</v>
      </c>
      <c r="E169" s="69" t="s">
        <v>577</v>
      </c>
      <c r="F169" s="20" t="s">
        <v>343</v>
      </c>
      <c r="G169" s="20" t="s">
        <v>229</v>
      </c>
      <c r="H169" s="21" t="s">
        <v>24</v>
      </c>
      <c r="I169" s="18">
        <v>918037.73123699997</v>
      </c>
      <c r="J169" s="18">
        <v>3228713.2728229999</v>
      </c>
      <c r="K169" s="18" t="s">
        <v>289</v>
      </c>
      <c r="L169" s="190">
        <v>36</v>
      </c>
      <c r="M169" s="56">
        <v>286526</v>
      </c>
      <c r="N169" s="55">
        <v>300000</v>
      </c>
      <c r="O169" s="56">
        <v>11268482</v>
      </c>
      <c r="P169" s="235">
        <v>17.61</v>
      </c>
      <c r="Q169" s="235">
        <v>66.540000000000006</v>
      </c>
      <c r="R169" s="235">
        <v>247.74</v>
      </c>
      <c r="S169" s="236">
        <v>920</v>
      </c>
      <c r="T169" s="236">
        <v>82</v>
      </c>
      <c r="U169" s="236">
        <v>11</v>
      </c>
      <c r="V169" s="236">
        <v>18</v>
      </c>
      <c r="W169" s="18">
        <f t="shared" si="54"/>
        <v>931</v>
      </c>
      <c r="X169" s="84">
        <f t="shared" si="44"/>
        <v>3.3225318717883874</v>
      </c>
      <c r="Y169" s="85">
        <f t="shared" si="45"/>
        <v>0.14238200624476746</v>
      </c>
      <c r="Z169" s="86">
        <v>11477</v>
      </c>
      <c r="AA169" s="77">
        <f t="shared" si="46"/>
        <v>0</v>
      </c>
      <c r="AB169" s="77">
        <f t="shared" si="47"/>
        <v>0</v>
      </c>
      <c r="AC169" s="162">
        <f t="shared" si="48"/>
        <v>0</v>
      </c>
      <c r="AD169" s="162">
        <f t="shared" si="49"/>
        <v>0</v>
      </c>
      <c r="AE169" s="162">
        <f t="shared" si="50"/>
        <v>0</v>
      </c>
      <c r="AF169" s="240">
        <f t="shared" si="51"/>
        <v>0.71353397880723779</v>
      </c>
      <c r="AG169" s="240">
        <f t="shared" si="52"/>
        <v>2.6961130579121866</v>
      </c>
      <c r="AH169" s="240">
        <f t="shared" si="53"/>
        <v>10.038098120937258</v>
      </c>
    </row>
    <row r="170" spans="1:34" s="5" customFormat="1" x14ac:dyDescent="1.25">
      <c r="A170" s="83">
        <v>264</v>
      </c>
      <c r="B170" s="68">
        <v>11233</v>
      </c>
      <c r="C170" s="83">
        <v>264</v>
      </c>
      <c r="D170" s="16">
        <v>164</v>
      </c>
      <c r="E170" s="68" t="s">
        <v>578</v>
      </c>
      <c r="F170" s="10" t="s">
        <v>29</v>
      </c>
      <c r="G170" s="10" t="s">
        <v>46</v>
      </c>
      <c r="H170" s="11" t="s">
        <v>24</v>
      </c>
      <c r="I170" s="12">
        <v>202164.963174</v>
      </c>
      <c r="J170" s="12">
        <v>683093.92622899998</v>
      </c>
      <c r="K170" s="12" t="s">
        <v>330</v>
      </c>
      <c r="L170" s="189">
        <v>21</v>
      </c>
      <c r="M170" s="54">
        <v>15882581</v>
      </c>
      <c r="N170" s="54">
        <v>50000000</v>
      </c>
      <c r="O170" s="54">
        <v>43009</v>
      </c>
      <c r="P170" s="224">
        <v>9.6</v>
      </c>
      <c r="Q170" s="224">
        <v>45.98</v>
      </c>
      <c r="R170" s="224">
        <v>148.25</v>
      </c>
      <c r="S170" s="53">
        <v>753</v>
      </c>
      <c r="T170" s="53">
        <v>0</v>
      </c>
      <c r="U170" s="53">
        <v>0</v>
      </c>
      <c r="V170" s="53">
        <v>0</v>
      </c>
      <c r="W170" s="12">
        <f t="shared" si="54"/>
        <v>753</v>
      </c>
      <c r="X170" s="84">
        <f t="shared" si="44"/>
        <v>0</v>
      </c>
      <c r="Y170" s="85">
        <f t="shared" si="45"/>
        <v>0</v>
      </c>
      <c r="Z170" s="86">
        <v>11233</v>
      </c>
      <c r="AA170" s="77">
        <f t="shared" si="46"/>
        <v>0</v>
      </c>
      <c r="AB170" s="77">
        <f t="shared" si="47"/>
        <v>0</v>
      </c>
      <c r="AC170" s="162">
        <f t="shared" si="48"/>
        <v>1</v>
      </c>
      <c r="AD170" s="162">
        <f t="shared" si="49"/>
        <v>0</v>
      </c>
      <c r="AE170" s="162">
        <f t="shared" si="50"/>
        <v>0</v>
      </c>
      <c r="AF170" s="240">
        <f t="shared" si="51"/>
        <v>8.2295763938510028E-2</v>
      </c>
      <c r="AG170" s="240">
        <f t="shared" si="52"/>
        <v>0.39416241936382196</v>
      </c>
      <c r="AH170" s="240">
        <f t="shared" si="53"/>
        <v>1.2708694795712616</v>
      </c>
    </row>
    <row r="171" spans="1:34" s="8" customFormat="1" x14ac:dyDescent="1.25">
      <c r="A171" s="234">
        <v>275</v>
      </c>
      <c r="B171" s="68">
        <v>11649</v>
      </c>
      <c r="C171" s="234">
        <v>275</v>
      </c>
      <c r="D171" s="19">
        <v>165</v>
      </c>
      <c r="E171" s="69" t="s">
        <v>579</v>
      </c>
      <c r="F171" s="20" t="s">
        <v>394</v>
      </c>
      <c r="G171" s="20" t="s">
        <v>46</v>
      </c>
      <c r="H171" s="21" t="s">
        <v>24</v>
      </c>
      <c r="I171" s="18">
        <v>0</v>
      </c>
      <c r="J171" s="18">
        <v>292681.77825099998</v>
      </c>
      <c r="K171" s="18" t="s">
        <v>395</v>
      </c>
      <c r="L171" s="190">
        <v>8</v>
      </c>
      <c r="M171" s="56">
        <v>15712249</v>
      </c>
      <c r="N171" s="55">
        <v>100000000</v>
      </c>
      <c r="O171" s="56">
        <v>18628</v>
      </c>
      <c r="P171" s="235">
        <v>15.01</v>
      </c>
      <c r="Q171" s="235">
        <v>54.73</v>
      </c>
      <c r="R171" s="235">
        <v>0</v>
      </c>
      <c r="S171" s="236">
        <v>1165</v>
      </c>
      <c r="T171" s="236">
        <v>0</v>
      </c>
      <c r="U171" s="236">
        <v>0</v>
      </c>
      <c r="V171" s="236">
        <v>0</v>
      </c>
      <c r="W171" s="18">
        <f t="shared" si="54"/>
        <v>1165</v>
      </c>
      <c r="X171" s="84">
        <f t="shared" si="44"/>
        <v>0</v>
      </c>
      <c r="Y171" s="85">
        <f t="shared" si="45"/>
        <v>0</v>
      </c>
      <c r="Z171" s="86">
        <v>11649</v>
      </c>
      <c r="AA171" s="77">
        <f t="shared" si="46"/>
        <v>0</v>
      </c>
      <c r="AB171" s="77">
        <f t="shared" si="47"/>
        <v>0</v>
      </c>
      <c r="AC171" s="162">
        <f t="shared" si="48"/>
        <v>1</v>
      </c>
      <c r="AD171" s="162">
        <f t="shared" si="49"/>
        <v>0</v>
      </c>
      <c r="AE171" s="162">
        <f t="shared" si="50"/>
        <v>0</v>
      </c>
      <c r="AF171" s="240">
        <f t="shared" si="51"/>
        <v>5.5131803744321591E-2</v>
      </c>
      <c r="AG171" s="240">
        <f t="shared" si="52"/>
        <v>0.20102355888918857</v>
      </c>
      <c r="AH171" s="240">
        <f t="shared" si="53"/>
        <v>0</v>
      </c>
    </row>
    <row r="172" spans="1:34" s="113" customFormat="1" x14ac:dyDescent="1.25">
      <c r="B172" s="68"/>
      <c r="C172" s="109"/>
      <c r="D172" s="232"/>
      <c r="E172" s="110" t="s">
        <v>196</v>
      </c>
      <c r="F172" s="98"/>
      <c r="G172" s="99" t="s">
        <v>24</v>
      </c>
      <c r="H172" s="111" t="s">
        <v>24</v>
      </c>
      <c r="I172" s="104">
        <f>SUM(I106:I171)</f>
        <v>18085160.442721996</v>
      </c>
      <c r="J172" s="101">
        <f>SUM(J106:J171)</f>
        <v>79684559.422745019</v>
      </c>
      <c r="K172" s="102" t="s">
        <v>24</v>
      </c>
      <c r="L172" s="191"/>
      <c r="M172" s="104">
        <f>SUM(M106:M171)</f>
        <v>165567865</v>
      </c>
      <c r="N172" s="100" t="s">
        <v>24</v>
      </c>
      <c r="O172" s="100" t="s">
        <v>24</v>
      </c>
      <c r="P172" s="245">
        <f>AF172</f>
        <v>16.507594749492817</v>
      </c>
      <c r="Q172" s="245">
        <f>AG172</f>
        <v>56.823454550049348</v>
      </c>
      <c r="R172" s="245">
        <f>AH172</f>
        <v>216.33711199155442</v>
      </c>
      <c r="S172" s="104">
        <f>SUM(S106:S171)</f>
        <v>45118</v>
      </c>
      <c r="T172" s="104">
        <f>X172</f>
        <v>57.959332690554547</v>
      </c>
      <c r="U172" s="104">
        <f>SUM(U106:U171)</f>
        <v>319</v>
      </c>
      <c r="V172" s="104">
        <f>100-T172</f>
        <v>42.040667309445453</v>
      </c>
      <c r="W172" s="104">
        <f>SUM(W106:W171)</f>
        <v>45437</v>
      </c>
      <c r="X172" s="84">
        <f>SUM(X106:X171)</f>
        <v>57.959332690554547</v>
      </c>
      <c r="Y172" s="85" t="s">
        <v>24</v>
      </c>
      <c r="Z172" s="86"/>
      <c r="AA172" s="77">
        <f t="shared" ref="AA172:AA173" si="55">IF(M172&gt;N172,1,0)</f>
        <v>0</v>
      </c>
      <c r="AB172" s="77">
        <f t="shared" ref="AB172:AB173" si="56">IF(W172=0,1,0)</f>
        <v>0</v>
      </c>
      <c r="AC172" s="162">
        <f t="shared" ref="AC172:AC173" si="57">IF((T172+V172)=100,0,1)</f>
        <v>0</v>
      </c>
      <c r="AD172" s="162">
        <f t="shared" ref="AD172:AD173" si="58">IF(J172=0,1,0)</f>
        <v>0</v>
      </c>
      <c r="AE172" s="162">
        <f t="shared" ref="AE172:AE173" si="59">IF(M172=0,1,0)</f>
        <v>0</v>
      </c>
      <c r="AF172" s="244">
        <f>SUM(AF106:AF171)</f>
        <v>16.507594749492817</v>
      </c>
      <c r="AG172" s="244">
        <f>SUM(AG106:AG171)</f>
        <v>56.823454550049348</v>
      </c>
      <c r="AH172" s="244">
        <f>SUM(AH106:AH171)</f>
        <v>216.33711199155442</v>
      </c>
    </row>
    <row r="173" spans="1:34" s="118" customFormat="1" x14ac:dyDescent="1.25">
      <c r="C173" s="114"/>
      <c r="D173" s="115"/>
      <c r="E173" s="110" t="s">
        <v>55</v>
      </c>
      <c r="F173" s="98"/>
      <c r="G173" s="99" t="s">
        <v>24</v>
      </c>
      <c r="H173" s="116" t="s">
        <v>24</v>
      </c>
      <c r="I173" s="106">
        <f>I172+I105+I84</f>
        <v>1508979708.9211371</v>
      </c>
      <c r="J173" s="106">
        <f>J172+J105+J84</f>
        <v>1859465920.9700222</v>
      </c>
      <c r="K173" s="107" t="s">
        <v>24</v>
      </c>
      <c r="L173" s="192"/>
      <c r="M173" s="108">
        <f>M172+M105+M84</f>
        <v>11615822538</v>
      </c>
      <c r="N173" s="108"/>
      <c r="O173" s="108"/>
      <c r="P173" s="117">
        <f>(P172*$J$172+P105*$J$105+P84*$J$84)/$J$173</f>
        <v>2.6954088201847237</v>
      </c>
      <c r="Q173" s="117">
        <f>(Q172*$J$172+Q105*$J$105+Q84*$J$84)/$J$173</f>
        <v>8.1914426480481701</v>
      </c>
      <c r="R173" s="117">
        <f>(R172*$J$172+R105*$J$105+R84*$J$84)/$J$173</f>
        <v>29.886486628804178</v>
      </c>
      <c r="S173" s="108">
        <f>S172+S105+S84</f>
        <v>2061389</v>
      </c>
      <c r="T173" s="108">
        <f>Y173</f>
        <v>82.232479591078132</v>
      </c>
      <c r="U173" s="108">
        <f>U172+U105+U84</f>
        <v>4408</v>
      </c>
      <c r="V173" s="108">
        <f>100-T173</f>
        <v>17.767520408921868</v>
      </c>
      <c r="W173" s="108">
        <f>W172+W105+W84</f>
        <v>2065492</v>
      </c>
      <c r="X173" s="84">
        <f>T173*J173/$J$172</f>
        <v>1918.922492690933</v>
      </c>
      <c r="Y173" s="85">
        <f>SUM(Y5:Y172)</f>
        <v>82.232479591078132</v>
      </c>
      <c r="Z173" s="86"/>
      <c r="AA173" s="77">
        <f t="shared" si="55"/>
        <v>1</v>
      </c>
      <c r="AB173" s="77">
        <f t="shared" si="56"/>
        <v>0</v>
      </c>
      <c r="AC173" s="162">
        <f t="shared" si="57"/>
        <v>0</v>
      </c>
      <c r="AD173" s="162">
        <f t="shared" si="58"/>
        <v>0</v>
      </c>
      <c r="AE173" s="162">
        <f t="shared" si="59"/>
        <v>0</v>
      </c>
      <c r="AF173" s="244"/>
      <c r="AG173" s="244"/>
      <c r="AH173" s="244"/>
    </row>
    <row r="174" spans="1:34" s="304" customFormat="1" x14ac:dyDescent="1.25">
      <c r="C174" s="293"/>
      <c r="D174" s="294"/>
      <c r="E174" s="295"/>
      <c r="F174" s="296"/>
      <c r="G174" s="297"/>
      <c r="H174" s="298"/>
      <c r="I174" s="299"/>
      <c r="J174" s="299"/>
      <c r="K174" s="300"/>
      <c r="L174" s="301"/>
      <c r="M174" s="302"/>
      <c r="N174" s="302"/>
      <c r="O174" s="302"/>
      <c r="P174" s="303"/>
      <c r="Q174" s="303"/>
      <c r="R174" s="303"/>
      <c r="S174" s="302"/>
      <c r="T174" s="302"/>
      <c r="U174" s="302"/>
      <c r="V174" s="302"/>
      <c r="W174" s="302"/>
      <c r="X174" s="289"/>
      <c r="Y174" s="290"/>
      <c r="Z174" s="291"/>
      <c r="AA174" s="292"/>
      <c r="AB174" s="292"/>
      <c r="AC174" s="162"/>
      <c r="AD174" s="162"/>
      <c r="AE174" s="162"/>
      <c r="AF174" s="244"/>
      <c r="AG174" s="244"/>
      <c r="AH174" s="244"/>
    </row>
    <row r="175" spans="1:34" ht="66" customHeight="1" x14ac:dyDescent="0.25">
      <c r="D175" s="406"/>
      <c r="E175" s="406"/>
      <c r="F175" s="406"/>
      <c r="G175" s="406"/>
      <c r="H175" s="406"/>
      <c r="I175" s="406"/>
      <c r="J175" s="406"/>
      <c r="K175" s="406"/>
      <c r="L175" s="406"/>
      <c r="M175" s="406"/>
      <c r="N175" s="406"/>
      <c r="O175" s="406"/>
      <c r="P175" s="406"/>
      <c r="Q175" s="406"/>
      <c r="R175" s="406"/>
      <c r="S175" s="406"/>
      <c r="T175" s="406"/>
      <c r="U175" s="406"/>
      <c r="V175" s="406"/>
      <c r="W175" s="406"/>
      <c r="AD175" s="162">
        <v>1</v>
      </c>
      <c r="AE175" s="162">
        <v>1</v>
      </c>
      <c r="AF175" s="244"/>
      <c r="AG175" s="244"/>
      <c r="AH175" s="244"/>
    </row>
    <row r="176" spans="1:34" x14ac:dyDescent="0.25">
      <c r="J176" s="280"/>
    </row>
  </sheetData>
  <sheetProtection algorithmName="SHA-512" hashValue="SwMbf+fub9lo1lc5ArqORli9SWh4JXo+BzV8uJbMlN1tHANV2gtvswYNd8390MTLtap86+fxdEYimuLCXKrsmA==" saltValue="rnBYNgiCGS1Iy/aU3MisTQ==" spinCount="100000" sheet="1" objects="1" scenarios="1"/>
  <sortState ref="A106:AH172">
    <sortCondition descending="1" ref="E54:E108"/>
  </sortState>
  <mergeCells count="21">
    <mergeCell ref="C3:C4"/>
    <mergeCell ref="D175:W175"/>
    <mergeCell ref="U3:U4"/>
    <mergeCell ref="V3:V4"/>
    <mergeCell ref="W3:W4"/>
    <mergeCell ref="R3:R4"/>
    <mergeCell ref="S3:S4"/>
    <mergeCell ref="T3:T4"/>
    <mergeCell ref="L3:L4"/>
    <mergeCell ref="M3:M4"/>
    <mergeCell ref="N3:N4"/>
    <mergeCell ref="O3:O4"/>
    <mergeCell ref="P3:P4"/>
    <mergeCell ref="Q3:Q4"/>
    <mergeCell ref="D1:K1"/>
    <mergeCell ref="D3:D4"/>
    <mergeCell ref="E3:E4"/>
    <mergeCell ref="F3:F4"/>
    <mergeCell ref="H3:H4"/>
    <mergeCell ref="K3:K4"/>
    <mergeCell ref="G3:G4"/>
  </mergeCells>
  <printOptions horizontalCentered="1" verticalCentered="1"/>
  <pageMargins left="0.25" right="0.25" top="0.75" bottom="0.75" header="0.3" footer="0.3"/>
  <pageSetup scale="17" fitToHeight="0" orientation="landscape" r:id="rId1"/>
  <rowBreaks count="1" manualBreakCount="1">
    <brk id="72" min="3" max="22" man="1"/>
  </rowBreaks>
  <colBreaks count="1" manualBreakCount="1">
    <brk id="23" max="1048575" man="1"/>
  </colBreaks>
  <ignoredErrors>
    <ignoredError sqref="T84 V84 S105:V105 M8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76"/>
  <sheetViews>
    <sheetView rightToLeft="1" view="pageBreakPreview" topLeftCell="C1" zoomScale="85" zoomScaleNormal="83" zoomScaleSheetLayoutView="85" workbookViewId="0">
      <selection activeCell="E26" sqref="E26"/>
    </sheetView>
  </sheetViews>
  <sheetFormatPr defaultColWidth="9.140625" defaultRowHeight="19.5" x14ac:dyDescent="0.55000000000000004"/>
  <cols>
    <col min="1" max="1" width="8.5703125" style="334" hidden="1" customWidth="1"/>
    <col min="2" max="2" width="3.5703125" style="212" hidden="1" customWidth="1"/>
    <col min="3" max="3" width="5.5703125" style="63" bestFit="1" customWidth="1"/>
    <col min="4" max="4" width="43.42578125" style="17" bestFit="1" customWidth="1"/>
    <col min="5" max="5" width="23.7109375" style="64" bestFit="1" customWidth="1"/>
    <col min="6" max="6" width="11.140625" style="47" bestFit="1" customWidth="1"/>
    <col min="7" max="7" width="13.5703125" style="49" customWidth="1"/>
    <col min="8" max="8" width="12.7109375" style="49" customWidth="1"/>
    <col min="9" max="9" width="6.5703125" style="51" bestFit="1" customWidth="1"/>
    <col min="10" max="10" width="9" style="51" bestFit="1" customWidth="1"/>
    <col min="11" max="11" width="8.5703125" style="90" hidden="1" customWidth="1"/>
    <col min="12" max="12" width="11" style="90" hidden="1" customWidth="1"/>
    <col min="13" max="13" width="11.5703125" style="90" hidden="1" customWidth="1"/>
    <col min="14" max="14" width="6.5703125" style="90" hidden="1" customWidth="1"/>
    <col min="15" max="15" width="9" style="90" hidden="1" customWidth="1"/>
    <col min="16" max="16" width="7.42578125" style="230" hidden="1" customWidth="1"/>
    <col min="17" max="17" width="16.7109375" style="259" hidden="1" customWidth="1"/>
    <col min="18" max="18" width="12" style="1" hidden="1" customWidth="1"/>
    <col min="19" max="19" width="12" style="257" hidden="1" customWidth="1"/>
    <col min="20" max="20" width="7.7109375" style="257" hidden="1" customWidth="1"/>
    <col min="21" max="21" width="34.42578125" style="257" hidden="1" customWidth="1"/>
    <col min="22" max="22" width="9.140625" style="257" hidden="1" customWidth="1"/>
    <col min="23" max="26" width="9.140625" style="257" customWidth="1"/>
    <col min="27" max="16384" width="9.140625" style="257"/>
  </cols>
  <sheetData>
    <row r="1" spans="1:21" ht="24" x14ac:dyDescent="0.55000000000000004">
      <c r="B1" s="215"/>
      <c r="C1" s="62"/>
      <c r="D1" s="411" t="s">
        <v>246</v>
      </c>
      <c r="E1" s="411"/>
      <c r="F1" s="260" t="s">
        <v>585</v>
      </c>
      <c r="G1" s="260" t="s">
        <v>314</v>
      </c>
      <c r="H1" s="261"/>
      <c r="I1" s="262"/>
      <c r="J1" s="262"/>
      <c r="K1" s="204"/>
      <c r="L1" s="204"/>
      <c r="M1" s="204"/>
      <c r="N1" s="204"/>
      <c r="O1" s="204"/>
      <c r="P1" s="225"/>
      <c r="Q1" s="263"/>
    </row>
    <row r="2" spans="1:21" ht="21" x14ac:dyDescent="0.55000000000000004">
      <c r="A2" s="410" t="s">
        <v>399</v>
      </c>
      <c r="B2" s="412" t="s">
        <v>162</v>
      </c>
      <c r="C2" s="413" t="s">
        <v>48</v>
      </c>
      <c r="D2" s="418" t="s">
        <v>49</v>
      </c>
      <c r="E2" s="414" t="s">
        <v>285</v>
      </c>
      <c r="F2" s="419" t="s">
        <v>51</v>
      </c>
      <c r="G2" s="419"/>
      <c r="H2" s="419"/>
      <c r="I2" s="419"/>
      <c r="J2" s="419"/>
      <c r="K2" s="205"/>
      <c r="L2" s="205"/>
      <c r="M2" s="205"/>
      <c r="N2" s="205"/>
      <c r="O2" s="205"/>
      <c r="P2" s="226"/>
      <c r="Q2" s="263"/>
    </row>
    <row r="3" spans="1:21" ht="63" x14ac:dyDescent="0.25">
      <c r="A3" s="410"/>
      <c r="B3" s="412"/>
      <c r="C3" s="413"/>
      <c r="D3" s="418"/>
      <c r="E3" s="414"/>
      <c r="F3" s="383" t="s">
        <v>581</v>
      </c>
      <c r="G3" s="197" t="s">
        <v>228</v>
      </c>
      <c r="H3" s="197" t="s">
        <v>259</v>
      </c>
      <c r="I3" s="198" t="s">
        <v>53</v>
      </c>
      <c r="J3" s="198" t="s">
        <v>54</v>
      </c>
      <c r="K3" s="207" t="s">
        <v>52</v>
      </c>
      <c r="L3" s="208" t="s">
        <v>228</v>
      </c>
      <c r="M3" s="207" t="s">
        <v>259</v>
      </c>
      <c r="N3" s="209" t="s">
        <v>53</v>
      </c>
      <c r="O3" s="209" t="s">
        <v>54</v>
      </c>
      <c r="P3" s="227" t="s">
        <v>24</v>
      </c>
      <c r="Q3" s="264" t="s">
        <v>338</v>
      </c>
    </row>
    <row r="4" spans="1:21" x14ac:dyDescent="0.55000000000000004">
      <c r="A4" s="334">
        <v>11340</v>
      </c>
      <c r="B4" s="213">
        <v>201</v>
      </c>
      <c r="C4" s="203">
        <v>1</v>
      </c>
      <c r="D4" s="171" t="s">
        <v>459</v>
      </c>
      <c r="E4" s="367">
        <v>645957.73123699997</v>
      </c>
      <c r="F4" s="368">
        <v>42.814728576936609</v>
      </c>
      <c r="G4" s="368">
        <v>35.362613616236331</v>
      </c>
      <c r="H4" s="368">
        <v>17.590710823403906</v>
      </c>
      <c r="I4" s="368">
        <v>1.7072037740543198E-2</v>
      </c>
      <c r="J4" s="368">
        <v>4.2148749456826042</v>
      </c>
      <c r="K4" s="202">
        <f t="shared" ref="K4:K35" si="0">E4/$E$83*F4</f>
        <v>1.5666442347624706E-2</v>
      </c>
      <c r="L4" s="202">
        <f t="shared" ref="L4:L35" si="1">E4/$E$83*G4</f>
        <v>1.2939620684142943E-2</v>
      </c>
      <c r="M4" s="202">
        <f t="shared" ref="M4:M35" si="2">E4/$E$83*H4</f>
        <v>6.436660143094926E-3</v>
      </c>
      <c r="N4" s="202">
        <f t="shared" ref="N4:N35" si="3">E4/$E$83*I4</f>
        <v>6.2468712031673882E-6</v>
      </c>
      <c r="O4" s="202">
        <f t="shared" ref="O4:O35" si="4">E4/$E$83*J4</f>
        <v>1.5422752294301457E-3</v>
      </c>
      <c r="P4" s="228">
        <f t="shared" ref="P4:P35" si="5">SUM(F4:J4)</f>
        <v>100</v>
      </c>
      <c r="Q4" s="263" t="e">
        <f>VLOOKUP(B:B,'پیوست 4'!$C$14:$J$170,8,0)</f>
        <v>#N/A</v>
      </c>
      <c r="R4" s="1" t="e">
        <f t="shared" ref="R4:R35" si="6">Q4/E4</f>
        <v>#N/A</v>
      </c>
      <c r="S4" s="257" t="e">
        <f t="shared" ref="S4:S35" si="7">R4*100</f>
        <v>#N/A</v>
      </c>
      <c r="T4" s="257" t="e">
        <f t="shared" ref="T4:T35" si="8">S4-F4</f>
        <v>#N/A</v>
      </c>
      <c r="U4" s="257" t="str">
        <f>VLOOKUP(D4:D161,پیوست1!$E$5:G181,3,0)</f>
        <v>در اوراق بهادار با درامد ثابت و قابل معامله</v>
      </c>
    </row>
    <row r="5" spans="1:21" x14ac:dyDescent="0.55000000000000004">
      <c r="A5" s="334">
        <v>11379</v>
      </c>
      <c r="B5" s="213">
        <v>208</v>
      </c>
      <c r="C5" s="200">
        <v>2</v>
      </c>
      <c r="D5" s="91" t="s">
        <v>461</v>
      </c>
      <c r="E5" s="369">
        <v>38227954</v>
      </c>
      <c r="F5" s="370">
        <v>36.687699641760311</v>
      </c>
      <c r="G5" s="370">
        <v>24.458081546455489</v>
      </c>
      <c r="H5" s="370">
        <v>36.972243237562068</v>
      </c>
      <c r="I5" s="370">
        <v>1.9704357986103914E-4</v>
      </c>
      <c r="J5" s="370">
        <v>1.8817785306422767</v>
      </c>
      <c r="K5" s="202">
        <f t="shared" si="0"/>
        <v>0.79446473763264436</v>
      </c>
      <c r="L5" s="202">
        <f t="shared" si="1"/>
        <v>0.52963482389298855</v>
      </c>
      <c r="M5" s="202">
        <f t="shared" si="2"/>
        <v>0.80062647182124347</v>
      </c>
      <c r="N5" s="202">
        <f t="shared" si="3"/>
        <v>4.2669389878647163E-6</v>
      </c>
      <c r="O5" s="202">
        <f t="shared" si="4"/>
        <v>4.0749534618620409E-2</v>
      </c>
      <c r="P5" s="228">
        <f t="shared" si="5"/>
        <v>100</v>
      </c>
      <c r="Q5" s="263">
        <f>VLOOKUP(B:B,'پیوست 4'!$C$14:$J$170,8,0)</f>
        <v>18666083.902146999</v>
      </c>
      <c r="R5" s="1">
        <f t="shared" si="6"/>
        <v>0.48828362360556882</v>
      </c>
      <c r="S5" s="257">
        <f t="shared" si="7"/>
        <v>48.828362360556881</v>
      </c>
      <c r="T5" s="278">
        <f t="shared" si="8"/>
        <v>12.14066271879657</v>
      </c>
      <c r="U5" s="257" t="str">
        <f>VLOOKUP(D5:D162,پیوست1!$E$5:G177,3,0)</f>
        <v>در اوراق بهادار با درآمد ثابت و با پیش بینی سود</v>
      </c>
    </row>
    <row r="6" spans="1:21" x14ac:dyDescent="0.55000000000000004">
      <c r="A6" s="334">
        <v>11499</v>
      </c>
      <c r="B6" s="213">
        <v>249</v>
      </c>
      <c r="C6" s="203">
        <v>3</v>
      </c>
      <c r="D6" s="171" t="s">
        <v>480</v>
      </c>
      <c r="E6" s="367">
        <v>132242.38662</v>
      </c>
      <c r="F6" s="368">
        <v>25.472874182929154</v>
      </c>
      <c r="G6" s="368">
        <v>69.146347311795424</v>
      </c>
      <c r="H6" s="368">
        <v>0.82397751772487449</v>
      </c>
      <c r="I6" s="368">
        <v>0.56293905203353301</v>
      </c>
      <c r="J6" s="368">
        <v>3.9938619355170109</v>
      </c>
      <c r="K6" s="202">
        <f t="shared" si="0"/>
        <v>1.9081904507396346E-3</v>
      </c>
      <c r="L6" s="202">
        <f t="shared" si="1"/>
        <v>5.1798002336272599E-3</v>
      </c>
      <c r="M6" s="202">
        <f t="shared" si="2"/>
        <v>6.172472017313408E-5</v>
      </c>
      <c r="N6" s="202">
        <f t="shared" si="3"/>
        <v>4.2170149929868933E-5</v>
      </c>
      <c r="O6" s="202">
        <f t="shared" si="4"/>
        <v>2.9918293287976822E-4</v>
      </c>
      <c r="P6" s="228">
        <f t="shared" si="5"/>
        <v>99.999999999999986</v>
      </c>
      <c r="Q6" s="263" t="e">
        <f>VLOOKUP(B:B,'پیوست 4'!$C$14:$J$170,8,0)</f>
        <v>#N/A</v>
      </c>
      <c r="R6" s="1" t="e">
        <f t="shared" si="6"/>
        <v>#N/A</v>
      </c>
      <c r="S6" s="257" t="e">
        <f t="shared" si="7"/>
        <v>#N/A</v>
      </c>
      <c r="T6" s="257" t="e">
        <f t="shared" si="8"/>
        <v>#N/A</v>
      </c>
      <c r="U6" s="257" t="str">
        <f>VLOOKUP(D6:D162,پیوست1!$E$5:G202,3,0)</f>
        <v>در اوراق بهادار با درامد ثابت و با پیش بینی سود</v>
      </c>
    </row>
    <row r="7" spans="1:21" x14ac:dyDescent="0.55000000000000004">
      <c r="A7" s="334">
        <v>11290</v>
      </c>
      <c r="B7" s="213">
        <v>175</v>
      </c>
      <c r="C7" s="200">
        <v>4</v>
      </c>
      <c r="D7" s="91" t="s">
        <v>452</v>
      </c>
      <c r="E7" s="369">
        <v>59064.379599</v>
      </c>
      <c r="F7" s="370">
        <v>24.46623600797102</v>
      </c>
      <c r="G7" s="370">
        <v>57.729375182588349</v>
      </c>
      <c r="H7" s="370">
        <v>16.857625989373126</v>
      </c>
      <c r="I7" s="370">
        <v>8.1599373929599935E-3</v>
      </c>
      <c r="J7" s="370">
        <v>0.9386028826745435</v>
      </c>
      <c r="K7" s="202">
        <f t="shared" si="0"/>
        <v>8.1858898505496617E-4</v>
      </c>
      <c r="L7" s="202">
        <f t="shared" si="1"/>
        <v>1.9315039151578646E-3</v>
      </c>
      <c r="M7" s="202">
        <f t="shared" si="2"/>
        <v>5.640208385377034E-4</v>
      </c>
      <c r="N7" s="202">
        <f t="shared" si="3"/>
        <v>2.7301440509439147E-7</v>
      </c>
      <c r="O7" s="202">
        <f t="shared" si="4"/>
        <v>3.140368550552282E-5</v>
      </c>
      <c r="P7" s="228">
        <f t="shared" si="5"/>
        <v>100</v>
      </c>
      <c r="Q7" s="263">
        <f>VLOOKUP(B:B,'پیوست 4'!$C$14:$J$170,8,0)</f>
        <v>12588.392793000001</v>
      </c>
      <c r="R7" s="1">
        <f t="shared" si="6"/>
        <v>0.21313002656533669</v>
      </c>
      <c r="S7" s="257">
        <f t="shared" si="7"/>
        <v>21.313002656533669</v>
      </c>
      <c r="T7" s="278">
        <f t="shared" si="8"/>
        <v>-3.1532333514373505</v>
      </c>
      <c r="U7" s="257" t="str">
        <f>VLOOKUP(D7:D163,پیوست1!$E$5:G196,3,0)</f>
        <v>در اوراق بهادار با درآمد ثابت و با پیش بینی سود</v>
      </c>
    </row>
    <row r="8" spans="1:21" x14ac:dyDescent="0.55000000000000004">
      <c r="A8" s="334">
        <v>10720</v>
      </c>
      <c r="B8" s="213">
        <v>53</v>
      </c>
      <c r="C8" s="203">
        <v>5</v>
      </c>
      <c r="D8" s="171" t="s">
        <v>421</v>
      </c>
      <c r="E8" s="367">
        <v>2147033.0117739998</v>
      </c>
      <c r="F8" s="368">
        <v>22.693198145327187</v>
      </c>
      <c r="G8" s="368">
        <v>66.926928097252599</v>
      </c>
      <c r="H8" s="368">
        <v>3.0816014053898746</v>
      </c>
      <c r="I8" s="368">
        <v>6.8569679730305602</v>
      </c>
      <c r="J8" s="368">
        <v>0.44130437899978237</v>
      </c>
      <c r="K8" s="202">
        <f t="shared" si="0"/>
        <v>2.7599900496094527E-2</v>
      </c>
      <c r="L8" s="202">
        <f t="shared" si="1"/>
        <v>8.1397806698030414E-2</v>
      </c>
      <c r="M8" s="202">
        <f t="shared" si="2"/>
        <v>3.7479024160769884E-3</v>
      </c>
      <c r="N8" s="202">
        <f t="shared" si="3"/>
        <v>8.3395752572459573E-3</v>
      </c>
      <c r="O8" s="202">
        <f t="shared" si="4"/>
        <v>5.3672280437884359E-4</v>
      </c>
      <c r="P8" s="228">
        <f t="shared" si="5"/>
        <v>100.00000000000001</v>
      </c>
      <c r="Q8" s="263">
        <f>VLOOKUP(B:B,'پیوست 4'!$C$14:$J$170,8,0)</f>
        <v>516055.07857000001</v>
      </c>
      <c r="R8" s="1">
        <f t="shared" si="6"/>
        <v>0.24035730971067193</v>
      </c>
      <c r="S8" s="257">
        <f t="shared" si="7"/>
        <v>24.035730971067192</v>
      </c>
      <c r="T8" s="257">
        <f t="shared" si="8"/>
        <v>1.3425328257400047</v>
      </c>
      <c r="U8" s="257" t="str">
        <f>VLOOKUP(D8:D165,پیوست1!$E$5:G191,3,0)</f>
        <v>در اوراق بهادار با درآمد ثابت و با پیس بینی سود</v>
      </c>
    </row>
    <row r="9" spans="1:21" x14ac:dyDescent="0.55000000000000004">
      <c r="A9" s="334">
        <v>11148</v>
      </c>
      <c r="B9" s="213">
        <v>131</v>
      </c>
      <c r="C9" s="200">
        <v>6</v>
      </c>
      <c r="D9" s="91" t="s">
        <v>444</v>
      </c>
      <c r="E9" s="369">
        <v>125001.54711299999</v>
      </c>
      <c r="F9" s="370">
        <v>22.597466995785958</v>
      </c>
      <c r="G9" s="370">
        <v>68.120180509204303</v>
      </c>
      <c r="H9" s="370">
        <v>7.1530009020742806</v>
      </c>
      <c r="I9" s="370">
        <v>0.40887522941660759</v>
      </c>
      <c r="J9" s="370">
        <v>1.7204763635188494</v>
      </c>
      <c r="K9" s="202">
        <f t="shared" si="0"/>
        <v>1.6001041003645847E-3</v>
      </c>
      <c r="L9" s="202">
        <f t="shared" si="1"/>
        <v>4.8235220421244561E-3</v>
      </c>
      <c r="M9" s="202">
        <f t="shared" si="2"/>
        <v>5.0649685982305135E-4</v>
      </c>
      <c r="N9" s="202">
        <f t="shared" si="3"/>
        <v>2.8952047202858145E-5</v>
      </c>
      <c r="O9" s="202">
        <f t="shared" si="4"/>
        <v>1.2182521538189379E-4</v>
      </c>
      <c r="P9" s="228">
        <f t="shared" si="5"/>
        <v>100</v>
      </c>
      <c r="Q9" s="263" t="e">
        <f>VLOOKUP(B:B,'پیوست 4'!$C$14:$J$170,8,0)</f>
        <v>#N/A</v>
      </c>
      <c r="R9" s="1" t="e">
        <f t="shared" si="6"/>
        <v>#N/A</v>
      </c>
      <c r="S9" s="257" t="e">
        <f t="shared" si="7"/>
        <v>#N/A</v>
      </c>
      <c r="T9" s="278" t="e">
        <f t="shared" si="8"/>
        <v>#N/A</v>
      </c>
      <c r="U9" s="257" t="str">
        <f>VLOOKUP(D9:D220,پیوست1!$E$5:G317,3,0)</f>
        <v>در اوارق بهادار با درآمد ثابت</v>
      </c>
    </row>
    <row r="10" spans="1:21" x14ac:dyDescent="0.55000000000000004">
      <c r="A10" s="334">
        <v>11476</v>
      </c>
      <c r="B10" s="213">
        <v>246</v>
      </c>
      <c r="C10" s="203">
        <v>7</v>
      </c>
      <c r="D10" s="171" t="s">
        <v>478</v>
      </c>
      <c r="E10" s="367">
        <v>139960.38421799999</v>
      </c>
      <c r="F10" s="368">
        <v>19.963074262023149</v>
      </c>
      <c r="G10" s="368">
        <v>55.904321784969596</v>
      </c>
      <c r="H10" s="368">
        <v>21.784289748984996</v>
      </c>
      <c r="I10" s="368">
        <v>3.4187070936162341E-3</v>
      </c>
      <c r="J10" s="368">
        <v>2.3448954969286402</v>
      </c>
      <c r="K10" s="202">
        <f t="shared" si="0"/>
        <v>1.5827256384710472E-3</v>
      </c>
      <c r="L10" s="202">
        <f t="shared" si="1"/>
        <v>4.4322433623727748E-3</v>
      </c>
      <c r="M10" s="202">
        <f t="shared" si="2"/>
        <v>1.7271164475499152E-3</v>
      </c>
      <c r="N10" s="202">
        <f t="shared" si="3"/>
        <v>2.710441937183321E-7</v>
      </c>
      <c r="O10" s="202">
        <f t="shared" si="4"/>
        <v>1.8590955349920854E-4</v>
      </c>
      <c r="P10" s="228">
        <f t="shared" si="5"/>
        <v>100.00000000000001</v>
      </c>
      <c r="Q10" s="263">
        <f>VLOOKUP(B:B,'پیوست 4'!$C$14:$J$170,8,0)</f>
        <v>20508.364161000001</v>
      </c>
      <c r="R10" s="1">
        <f t="shared" si="6"/>
        <v>0.14652977894842378</v>
      </c>
      <c r="S10" s="257">
        <f t="shared" si="7"/>
        <v>14.652977894842378</v>
      </c>
      <c r="T10" s="257">
        <f t="shared" si="8"/>
        <v>-5.3100963671807708</v>
      </c>
      <c r="U10" s="257" t="str">
        <f>VLOOKUP(D10:D166,پیوست1!$E$5:G221,3,0)</f>
        <v>در اوراق بهادار با درآمد ثابت و با پیش بینی سود</v>
      </c>
    </row>
    <row r="11" spans="1:21" x14ac:dyDescent="0.55000000000000004">
      <c r="A11" s="334">
        <v>11420</v>
      </c>
      <c r="B11" s="213">
        <v>223</v>
      </c>
      <c r="C11" s="200">
        <v>8</v>
      </c>
      <c r="D11" s="91" t="s">
        <v>469</v>
      </c>
      <c r="E11" s="369">
        <v>60616.869536999999</v>
      </c>
      <c r="F11" s="370">
        <v>19.924012713242945</v>
      </c>
      <c r="G11" s="370">
        <v>36.732924320687715</v>
      </c>
      <c r="H11" s="370">
        <v>42.142598389930562</v>
      </c>
      <c r="I11" s="370">
        <v>0.29504306086462057</v>
      </c>
      <c r="J11" s="370">
        <v>0.90542151527416181</v>
      </c>
      <c r="K11" s="202">
        <f t="shared" si="0"/>
        <v>6.8413751133283396E-4</v>
      </c>
      <c r="L11" s="202">
        <f t="shared" si="1"/>
        <v>1.2613107505211113E-3</v>
      </c>
      <c r="M11" s="202">
        <f t="shared" si="2"/>
        <v>1.4470645446046516E-3</v>
      </c>
      <c r="N11" s="202">
        <f t="shared" si="3"/>
        <v>1.0130992601795481E-5</v>
      </c>
      <c r="O11" s="202">
        <f t="shared" si="4"/>
        <v>3.1089762443041834E-5</v>
      </c>
      <c r="P11" s="228">
        <f t="shared" si="5"/>
        <v>99.999999999999986</v>
      </c>
      <c r="Q11" s="263">
        <f>VLOOKUP(B:B,'پیوست 4'!$C$14:$J$170,8,0)</f>
        <v>12187.432706</v>
      </c>
      <c r="R11" s="1">
        <f t="shared" si="6"/>
        <v>0.20105678170267269</v>
      </c>
      <c r="S11" s="257">
        <f t="shared" si="7"/>
        <v>20.105678170267268</v>
      </c>
      <c r="T11" s="257">
        <f t="shared" si="8"/>
        <v>0.18166545702432302</v>
      </c>
      <c r="U11" s="257" t="str">
        <f>VLOOKUP(D11:D166,پیوست1!$E$5:G209,3,0)</f>
        <v>در اوارق بهادار با درآمد ثابت</v>
      </c>
    </row>
    <row r="12" spans="1:21" x14ac:dyDescent="0.55000000000000004">
      <c r="A12" s="334">
        <v>11621</v>
      </c>
      <c r="B12" s="213">
        <v>271</v>
      </c>
      <c r="C12" s="203">
        <v>9</v>
      </c>
      <c r="D12" s="171" t="s">
        <v>489</v>
      </c>
      <c r="E12" s="367">
        <v>823779.01241600001</v>
      </c>
      <c r="F12" s="368">
        <v>19.136470917168953</v>
      </c>
      <c r="G12" s="368">
        <v>43.500944232135311</v>
      </c>
      <c r="H12" s="368">
        <v>36.604546172813784</v>
      </c>
      <c r="I12" s="368">
        <v>7.4741949547899858E-4</v>
      </c>
      <c r="J12" s="368">
        <v>0.75729125838647393</v>
      </c>
      <c r="K12" s="202">
        <f t="shared" si="0"/>
        <v>8.9298808052159315E-3</v>
      </c>
      <c r="L12" s="202">
        <f t="shared" si="1"/>
        <v>2.029936703526641E-2</v>
      </c>
      <c r="M12" s="202">
        <f t="shared" si="2"/>
        <v>1.7081218144510829E-2</v>
      </c>
      <c r="N12" s="202">
        <f t="shared" si="3"/>
        <v>3.4877731819057314E-7</v>
      </c>
      <c r="O12" s="202">
        <f t="shared" si="4"/>
        <v>3.5338389724491782E-4</v>
      </c>
      <c r="P12" s="228">
        <f t="shared" si="5"/>
        <v>100</v>
      </c>
      <c r="Q12" s="263" t="e">
        <f>VLOOKUP(B:B,'پیوست 4'!$C$14:$J$170,8,0)</f>
        <v>#N/A</v>
      </c>
      <c r="R12" s="1" t="e">
        <f t="shared" si="6"/>
        <v>#N/A</v>
      </c>
      <c r="S12" s="257" t="e">
        <f t="shared" si="7"/>
        <v>#N/A</v>
      </c>
      <c r="T12" s="278" t="e">
        <f t="shared" si="8"/>
        <v>#N/A</v>
      </c>
      <c r="U12" s="257" t="str">
        <f>VLOOKUP(D12:D167,پیوست1!$E$5:G182,3,0)</f>
        <v>در اوراق بهادار با درآمد ثابت</v>
      </c>
    </row>
    <row r="13" spans="1:21" x14ac:dyDescent="0.55000000000000004">
      <c r="A13" s="334">
        <v>11380</v>
      </c>
      <c r="B13" s="213">
        <v>212</v>
      </c>
      <c r="C13" s="200">
        <v>10</v>
      </c>
      <c r="D13" s="91" t="s">
        <v>464</v>
      </c>
      <c r="E13" s="369">
        <v>290897.60886600002</v>
      </c>
      <c r="F13" s="370">
        <v>16.98248795268568</v>
      </c>
      <c r="G13" s="370">
        <v>75.624258875434151</v>
      </c>
      <c r="H13" s="370">
        <v>4.8623229380218236</v>
      </c>
      <c r="I13" s="370">
        <v>4.2632776103377467E-3</v>
      </c>
      <c r="J13" s="370">
        <v>2.5266669562480129</v>
      </c>
      <c r="K13" s="202">
        <f t="shared" si="0"/>
        <v>2.7984306948538873E-3</v>
      </c>
      <c r="L13" s="202">
        <f t="shared" si="1"/>
        <v>1.2461616219143176E-2</v>
      </c>
      <c r="M13" s="202">
        <f t="shared" si="2"/>
        <v>8.0122970179410968E-4</v>
      </c>
      <c r="N13" s="202">
        <f t="shared" si="3"/>
        <v>7.0251702569679998E-7</v>
      </c>
      <c r="O13" s="202">
        <f t="shared" si="4"/>
        <v>4.1635256187061176E-4</v>
      </c>
      <c r="P13" s="228">
        <f t="shared" si="5"/>
        <v>100</v>
      </c>
      <c r="Q13" s="263" t="e">
        <f>VLOOKUP(B:B,'پیوست 4'!$C$14:$J$170,8,0)</f>
        <v>#N/A</v>
      </c>
      <c r="R13" s="1" t="e">
        <f t="shared" si="6"/>
        <v>#N/A</v>
      </c>
      <c r="S13" s="257" t="e">
        <f t="shared" si="7"/>
        <v>#N/A</v>
      </c>
      <c r="T13" s="257" t="e">
        <f t="shared" si="8"/>
        <v>#N/A</v>
      </c>
      <c r="U13" s="257" t="str">
        <f>VLOOKUP(D13:D167,پیوست1!$E$5:G194,3,0)</f>
        <v>در اوراق بهادار با درآمد ثابت و با پیش بینی سود</v>
      </c>
    </row>
    <row r="14" spans="1:21" x14ac:dyDescent="0.55000000000000004">
      <c r="A14" s="334">
        <v>11158</v>
      </c>
      <c r="B14" s="213">
        <v>136</v>
      </c>
      <c r="C14" s="203">
        <v>11</v>
      </c>
      <c r="D14" s="171" t="s">
        <v>445</v>
      </c>
      <c r="E14" s="367">
        <v>6398774.8975020004</v>
      </c>
      <c r="F14" s="368">
        <v>16.803071386731581</v>
      </c>
      <c r="G14" s="368">
        <v>53.314889300333832</v>
      </c>
      <c r="H14" s="368">
        <v>23.512871682571529</v>
      </c>
      <c r="I14" s="368">
        <v>0</v>
      </c>
      <c r="J14" s="368">
        <v>6.3691676303630596</v>
      </c>
      <c r="K14" s="202">
        <f t="shared" si="0"/>
        <v>6.090579186201367E-2</v>
      </c>
      <c r="L14" s="202">
        <f t="shared" si="1"/>
        <v>0.19324952421713495</v>
      </c>
      <c r="M14" s="202">
        <f t="shared" si="2"/>
        <v>8.5226684801670255E-2</v>
      </c>
      <c r="N14" s="202">
        <f t="shared" si="3"/>
        <v>0</v>
      </c>
      <c r="O14" s="202">
        <f t="shared" si="4"/>
        <v>2.3086207818856546E-2</v>
      </c>
      <c r="P14" s="228">
        <f t="shared" si="5"/>
        <v>100.00000000000001</v>
      </c>
      <c r="Q14" s="263">
        <f>VLOOKUP(B:B,'پیوست 4'!$C$14:$J$170,8,0)</f>
        <v>995692.68833300006</v>
      </c>
      <c r="R14" s="1">
        <f t="shared" si="6"/>
        <v>0.15560676915228033</v>
      </c>
      <c r="S14" s="257">
        <f t="shared" si="7"/>
        <v>15.560676915228033</v>
      </c>
      <c r="T14" s="278">
        <f t="shared" si="8"/>
        <v>-1.2423944715035482</v>
      </c>
      <c r="U14" s="257" t="str">
        <f>VLOOKUP(D14:D169,پیوست1!$E$5:G227,3,0)</f>
        <v>در اوراق بهادار با درآمد ثابت و با پیش بینی سود</v>
      </c>
    </row>
    <row r="15" spans="1:21" x14ac:dyDescent="0.55000000000000004">
      <c r="A15" s="334">
        <v>10639</v>
      </c>
      <c r="B15" s="213">
        <v>11</v>
      </c>
      <c r="C15" s="200">
        <v>12</v>
      </c>
      <c r="D15" s="91" t="s">
        <v>420</v>
      </c>
      <c r="E15" s="369">
        <v>22105809.502328001</v>
      </c>
      <c r="F15" s="370">
        <v>15.784302893776935</v>
      </c>
      <c r="G15" s="370">
        <v>48.841772128051289</v>
      </c>
      <c r="H15" s="370">
        <v>33.562615039838107</v>
      </c>
      <c r="I15" s="370">
        <v>0</v>
      </c>
      <c r="J15" s="370">
        <v>1.8113099383336695</v>
      </c>
      <c r="K15" s="202">
        <f t="shared" si="0"/>
        <v>0.19765368633550512</v>
      </c>
      <c r="L15" s="202">
        <f t="shared" si="1"/>
        <v>0.61160485662462316</v>
      </c>
      <c r="M15" s="202">
        <f t="shared" si="2"/>
        <v>0.42027669073043938</v>
      </c>
      <c r="N15" s="202">
        <f t="shared" si="3"/>
        <v>0</v>
      </c>
      <c r="O15" s="202">
        <f t="shared" si="4"/>
        <v>2.2681526629150968E-2</v>
      </c>
      <c r="P15" s="228">
        <f t="shared" si="5"/>
        <v>100</v>
      </c>
      <c r="Q15" s="263">
        <f>VLOOKUP(B:B,'پیوست 4'!$C$14:$J$170,8,0)</f>
        <v>3588460.3329190002</v>
      </c>
      <c r="R15" s="1">
        <f t="shared" si="6"/>
        <v>0.16233109819122857</v>
      </c>
      <c r="S15" s="257">
        <f t="shared" si="7"/>
        <v>16.233109819122856</v>
      </c>
      <c r="T15" s="278">
        <f t="shared" si="8"/>
        <v>0.44880692534592015</v>
      </c>
      <c r="U15" s="257" t="str">
        <f>VLOOKUP(D15:D170,پیوست1!$E$5:G207,3,0)</f>
        <v>در اوراق بهادار با درآمد ثابت و با پیش بینی سود</v>
      </c>
    </row>
    <row r="16" spans="1:21" x14ac:dyDescent="0.55000000000000004">
      <c r="A16" s="334">
        <v>10784</v>
      </c>
      <c r="B16" s="213">
        <v>42</v>
      </c>
      <c r="C16" s="203">
        <v>13</v>
      </c>
      <c r="D16" s="171" t="s">
        <v>426</v>
      </c>
      <c r="E16" s="367">
        <v>9984055.4303869996</v>
      </c>
      <c r="F16" s="368">
        <v>15.736012874925832</v>
      </c>
      <c r="G16" s="368">
        <v>53.493845688254424</v>
      </c>
      <c r="H16" s="368">
        <v>25.844544140273598</v>
      </c>
      <c r="I16" s="368">
        <v>0</v>
      </c>
      <c r="J16" s="368">
        <v>4.9255972965461439</v>
      </c>
      <c r="K16" s="202">
        <f t="shared" si="0"/>
        <v>8.8996878612543448E-2</v>
      </c>
      <c r="L16" s="202">
        <f t="shared" si="1"/>
        <v>0.3025407597893916</v>
      </c>
      <c r="M16" s="202">
        <f t="shared" si="2"/>
        <v>0.1461668705999512</v>
      </c>
      <c r="N16" s="202">
        <f t="shared" si="3"/>
        <v>0</v>
      </c>
      <c r="O16" s="202">
        <f t="shared" si="4"/>
        <v>2.7857297028111096E-2</v>
      </c>
      <c r="P16" s="228">
        <f t="shared" si="5"/>
        <v>100</v>
      </c>
      <c r="Q16" s="263">
        <f>VLOOKUP(B:B,'پیوست 4'!$C$14:$J$170,8,0)</f>
        <v>1819798.03067</v>
      </c>
      <c r="R16" s="1">
        <f t="shared" si="6"/>
        <v>0.18227042541564309</v>
      </c>
      <c r="S16" s="257">
        <f t="shared" si="7"/>
        <v>18.227042541564309</v>
      </c>
      <c r="T16" s="278">
        <f t="shared" si="8"/>
        <v>2.491029666638477</v>
      </c>
      <c r="U16" s="257" t="str">
        <f>VLOOKUP(D16:D170,پیوست1!$E$5:G198,3,0)</f>
        <v>در اوراق بهادار با درآمد ثابت و با پیش بینی سود</v>
      </c>
    </row>
    <row r="17" spans="1:22" x14ac:dyDescent="0.55000000000000004">
      <c r="A17" s="334">
        <v>11394</v>
      </c>
      <c r="B17" s="213">
        <v>217</v>
      </c>
      <c r="C17" s="200">
        <v>14</v>
      </c>
      <c r="D17" s="91" t="s">
        <v>466</v>
      </c>
      <c r="E17" s="369">
        <v>4211957.3293399997</v>
      </c>
      <c r="F17" s="370">
        <v>15.468177561056107</v>
      </c>
      <c r="G17" s="370">
        <v>30.273019072864638</v>
      </c>
      <c r="H17" s="370">
        <v>50.01630660928074</v>
      </c>
      <c r="I17" s="370">
        <v>5.0107107016544843E-3</v>
      </c>
      <c r="J17" s="370">
        <v>4.2374860460968655</v>
      </c>
      <c r="K17" s="202">
        <f t="shared" si="0"/>
        <v>3.6905933993884726E-2</v>
      </c>
      <c r="L17" s="202">
        <f t="shared" si="1"/>
        <v>7.2229196961873646E-2</v>
      </c>
      <c r="M17" s="202">
        <f t="shared" si="2"/>
        <v>0.11933522892751075</v>
      </c>
      <c r="N17" s="202">
        <f t="shared" si="3"/>
        <v>1.1955187202097665E-5</v>
      </c>
      <c r="O17" s="202">
        <f t="shared" si="4"/>
        <v>1.0110330043727588E-2</v>
      </c>
      <c r="P17" s="228">
        <f t="shared" si="5"/>
        <v>100</v>
      </c>
      <c r="Q17" s="263">
        <f>VLOOKUP(B:B,'پیوست 4'!$C$14:$J$170,8,0)</f>
        <v>444078.53387699998</v>
      </c>
      <c r="R17" s="1">
        <f t="shared" si="6"/>
        <v>0.10543281879510058</v>
      </c>
      <c r="S17" s="257">
        <f t="shared" si="7"/>
        <v>10.543281879510058</v>
      </c>
      <c r="T17" s="257">
        <f t="shared" si="8"/>
        <v>-4.9248956815460492</v>
      </c>
      <c r="U17" s="257" t="str">
        <f>VLOOKUP(D17:D172,پیوست1!$E$5:G208,3,0)</f>
        <v>در اوراق بهادار با درآمد ثابت و با پیش بینی سود</v>
      </c>
    </row>
    <row r="18" spans="1:22" x14ac:dyDescent="0.55000000000000004">
      <c r="A18" s="334">
        <v>11008</v>
      </c>
      <c r="B18" s="213">
        <v>113</v>
      </c>
      <c r="C18" s="203">
        <v>15</v>
      </c>
      <c r="D18" s="171" t="s">
        <v>436</v>
      </c>
      <c r="E18" s="367">
        <v>39177419.693695001</v>
      </c>
      <c r="F18" s="368">
        <v>14.649822927047499</v>
      </c>
      <c r="G18" s="368">
        <v>31.782865362116588</v>
      </c>
      <c r="H18" s="368">
        <v>50.559782546635716</v>
      </c>
      <c r="I18" s="368">
        <v>2.9547196037479776E-3</v>
      </c>
      <c r="J18" s="368">
        <v>3.0045744445964475</v>
      </c>
      <c r="K18" s="202">
        <f t="shared" si="0"/>
        <v>0.32511820882150133</v>
      </c>
      <c r="L18" s="202">
        <f t="shared" si="1"/>
        <v>0.70534560787546774</v>
      </c>
      <c r="M18" s="202">
        <f t="shared" si="2"/>
        <v>1.122054923245388</v>
      </c>
      <c r="N18" s="202">
        <f t="shared" si="3"/>
        <v>6.5573020911176508E-5</v>
      </c>
      <c r="O18" s="202">
        <f t="shared" si="4"/>
        <v>6.6679431318896171E-2</v>
      </c>
      <c r="P18" s="228">
        <f t="shared" si="5"/>
        <v>100</v>
      </c>
      <c r="Q18" s="263">
        <f>VLOOKUP(B:B,'پیوست 4'!$C$14:$J$170,8,0)</f>
        <v>5918330.3259509997</v>
      </c>
      <c r="R18" s="1">
        <f t="shared" si="6"/>
        <v>0.15106483204414464</v>
      </c>
      <c r="S18" s="257">
        <f t="shared" si="7"/>
        <v>15.106483204414465</v>
      </c>
      <c r="T18" s="278">
        <f t="shared" si="8"/>
        <v>0.45666027736696613</v>
      </c>
      <c r="U18" s="257" t="str">
        <f>VLOOKUP(D18:D171,پیوست1!$E$5:G204,3,0)</f>
        <v>در اوراق بهادار با درآمد ثابت و با پیش بینی سود</v>
      </c>
    </row>
    <row r="19" spans="1:22" x14ac:dyDescent="0.55000000000000004">
      <c r="A19" s="334">
        <v>11198</v>
      </c>
      <c r="B19" s="213">
        <v>150</v>
      </c>
      <c r="C19" s="200">
        <v>16</v>
      </c>
      <c r="D19" s="91" t="s">
        <v>448</v>
      </c>
      <c r="E19" s="369">
        <v>998.322047</v>
      </c>
      <c r="F19" s="370">
        <v>14.45</v>
      </c>
      <c r="G19" s="370">
        <v>68.349999999999994</v>
      </c>
      <c r="H19" s="370">
        <v>15.69</v>
      </c>
      <c r="I19" s="370">
        <v>0</v>
      </c>
      <c r="J19" s="370">
        <v>1.51</v>
      </c>
      <c r="K19" s="202">
        <f t="shared" si="0"/>
        <v>8.1716846470387915E-6</v>
      </c>
      <c r="L19" s="202">
        <f t="shared" si="1"/>
        <v>3.865291665225615E-5</v>
      </c>
      <c r="M19" s="202">
        <f t="shared" si="2"/>
        <v>8.8729226375113242E-6</v>
      </c>
      <c r="N19" s="202">
        <f t="shared" si="3"/>
        <v>0</v>
      </c>
      <c r="O19" s="202">
        <f t="shared" si="4"/>
        <v>8.5392690775284265E-7</v>
      </c>
      <c r="P19" s="228">
        <f t="shared" si="5"/>
        <v>100</v>
      </c>
      <c r="Q19" s="263" t="e">
        <f>VLOOKUP(B:B,'پیوست 4'!$C$14:$J$170,8,0)</f>
        <v>#N/A</v>
      </c>
      <c r="R19" s="1" t="e">
        <f t="shared" si="6"/>
        <v>#N/A</v>
      </c>
      <c r="S19" s="257" t="e">
        <f t="shared" si="7"/>
        <v>#N/A</v>
      </c>
      <c r="T19" s="257" t="e">
        <f t="shared" si="8"/>
        <v>#N/A</v>
      </c>
      <c r="U19" s="257" t="str">
        <f>VLOOKUP(D19:D170,پیوست1!$E$5:G243,3,0)</f>
        <v>در اوراق بهادار با درآمد ثابت و با پیش بینی سود</v>
      </c>
    </row>
    <row r="20" spans="1:22" x14ac:dyDescent="0.55000000000000004">
      <c r="A20" s="334">
        <v>10765</v>
      </c>
      <c r="B20" s="213">
        <v>5</v>
      </c>
      <c r="C20" s="203">
        <v>17</v>
      </c>
      <c r="D20" s="171" t="s">
        <v>424</v>
      </c>
      <c r="E20" s="367">
        <v>97402766.336107001</v>
      </c>
      <c r="F20" s="368">
        <v>14.207357301124347</v>
      </c>
      <c r="G20" s="368">
        <v>38.067613164654347</v>
      </c>
      <c r="H20" s="368">
        <v>47.046168233753974</v>
      </c>
      <c r="I20" s="368">
        <v>1.0468641973927729E-2</v>
      </c>
      <c r="J20" s="368">
        <v>0.66839265849340257</v>
      </c>
      <c r="K20" s="202">
        <f t="shared" si="0"/>
        <v>0.78389461903941515</v>
      </c>
      <c r="L20" s="202">
        <f t="shared" si="1"/>
        <v>2.1003904165263005</v>
      </c>
      <c r="M20" s="202">
        <f t="shared" si="2"/>
        <v>2.5957845180640486</v>
      </c>
      <c r="N20" s="202">
        <f t="shared" si="3"/>
        <v>5.776100324697735E-4</v>
      </c>
      <c r="O20" s="202">
        <f t="shared" si="4"/>
        <v>3.6878738057567063E-2</v>
      </c>
      <c r="P20" s="228">
        <f t="shared" si="5"/>
        <v>100</v>
      </c>
      <c r="Q20" s="263">
        <f>VLOOKUP(B:B,'پیوست 4'!$C$14:$J$170,8,0)</f>
        <v>14179730.839958001</v>
      </c>
      <c r="R20" s="1">
        <f t="shared" si="6"/>
        <v>0.14557831746819294</v>
      </c>
      <c r="S20" s="257">
        <f t="shared" si="7"/>
        <v>14.557831746819295</v>
      </c>
      <c r="T20" s="257">
        <f t="shared" si="8"/>
        <v>0.35047444569494779</v>
      </c>
      <c r="U20" s="257" t="str">
        <f>VLOOKUP(D20:D174,پیوست1!$E$5:G210,3,0)</f>
        <v>در اوراق بهادار با درآمد ثابت و با پیش بینی سود</v>
      </c>
    </row>
    <row r="21" spans="1:22" x14ac:dyDescent="0.55000000000000004">
      <c r="A21" s="334">
        <v>11521</v>
      </c>
      <c r="B21" s="213">
        <v>255</v>
      </c>
      <c r="C21" s="200">
        <v>18</v>
      </c>
      <c r="D21" s="91" t="s">
        <v>483</v>
      </c>
      <c r="E21" s="369">
        <v>2926657.1418070002</v>
      </c>
      <c r="F21" s="370">
        <v>13.951728481453385</v>
      </c>
      <c r="G21" s="370">
        <v>52.781006003507073</v>
      </c>
      <c r="H21" s="370">
        <v>28.015247762933871</v>
      </c>
      <c r="I21" s="370">
        <v>1.6712740737691381E-3</v>
      </c>
      <c r="J21" s="370">
        <v>5.2503464780319034</v>
      </c>
      <c r="K21" s="202">
        <f t="shared" si="0"/>
        <v>2.3129857261506469E-2</v>
      </c>
      <c r="L21" s="202">
        <f t="shared" si="1"/>
        <v>8.7502931024117742E-2</v>
      </c>
      <c r="M21" s="202">
        <f t="shared" si="2"/>
        <v>4.6445046774225666E-2</v>
      </c>
      <c r="N21" s="202">
        <f t="shared" si="3"/>
        <v>2.7707198303438938E-6</v>
      </c>
      <c r="O21" s="202">
        <f t="shared" si="4"/>
        <v>8.7042809621593539E-3</v>
      </c>
      <c r="P21" s="228">
        <f t="shared" si="5"/>
        <v>100</v>
      </c>
      <c r="Q21" s="263">
        <f>VLOOKUP(B:B,'پیوست 4'!$C$14:$J$170,8,0)</f>
        <v>421884.17475300003</v>
      </c>
      <c r="R21" s="1">
        <f t="shared" si="6"/>
        <v>0.14415223728342738</v>
      </c>
      <c r="S21" s="257">
        <f t="shared" si="7"/>
        <v>14.415223728342738</v>
      </c>
      <c r="T21" s="257">
        <f t="shared" si="8"/>
        <v>0.4634952468893534</v>
      </c>
      <c r="U21" s="257" t="str">
        <f>VLOOKUP(D21:D174,پیوست1!$E$5:G216,3,0)</f>
        <v>در اوراق بهادار با درآمد ثابت و با پیش بینی سود</v>
      </c>
      <c r="V21" s="257">
        <f>100-P21</f>
        <v>0</v>
      </c>
    </row>
    <row r="22" spans="1:22" x14ac:dyDescent="0.55000000000000004">
      <c r="A22" s="334">
        <v>11421</v>
      </c>
      <c r="B22" s="213">
        <v>225</v>
      </c>
      <c r="C22" s="203">
        <v>19</v>
      </c>
      <c r="D22" s="171" t="s">
        <v>471</v>
      </c>
      <c r="E22" s="367">
        <v>1904632.4966170001</v>
      </c>
      <c r="F22" s="368">
        <v>13.873569947354881</v>
      </c>
      <c r="G22" s="368">
        <v>44.91341877529225</v>
      </c>
      <c r="H22" s="368">
        <v>40.664926739060292</v>
      </c>
      <c r="I22" s="368">
        <v>0.11633357264048429</v>
      </c>
      <c r="J22" s="368">
        <v>0.43175096565209686</v>
      </c>
      <c r="K22" s="202">
        <f t="shared" si="0"/>
        <v>1.4968300977224621E-2</v>
      </c>
      <c r="L22" s="202">
        <f t="shared" si="1"/>
        <v>4.8457431843119896E-2</v>
      </c>
      <c r="M22" s="202">
        <f t="shared" si="2"/>
        <v>4.3873701214379571E-2</v>
      </c>
      <c r="N22" s="202">
        <f t="shared" si="3"/>
        <v>1.2551318338727875E-4</v>
      </c>
      <c r="O22" s="202">
        <f t="shared" si="4"/>
        <v>4.6581942683902373E-4</v>
      </c>
      <c r="P22" s="228">
        <f t="shared" si="5"/>
        <v>100</v>
      </c>
      <c r="Q22" s="263">
        <f>VLOOKUP(B:B,'پیوست 4'!$C$14:$J$170,8,0)</f>
        <v>263425.55257900001</v>
      </c>
      <c r="R22" s="1">
        <f t="shared" si="6"/>
        <v>0.1383078116365731</v>
      </c>
      <c r="S22" s="257">
        <f t="shared" si="7"/>
        <v>13.83078116365731</v>
      </c>
      <c r="T22" s="257">
        <f t="shared" si="8"/>
        <v>-4.2788783697570665E-2</v>
      </c>
      <c r="U22" s="257" t="str">
        <f>VLOOKUP(D22:D175,پیوست1!$E$5:G190,3,0)</f>
        <v>در اوراق بهادار با درآمد ثابت</v>
      </c>
    </row>
    <row r="23" spans="1:22" x14ac:dyDescent="0.55000000000000004">
      <c r="A23" s="334">
        <v>10911</v>
      </c>
      <c r="B23" s="213">
        <v>107</v>
      </c>
      <c r="C23" s="200">
        <v>20</v>
      </c>
      <c r="D23" s="91" t="s">
        <v>434</v>
      </c>
      <c r="E23" s="369">
        <v>67183282.754149005</v>
      </c>
      <c r="F23" s="370">
        <v>13.774905654045522</v>
      </c>
      <c r="G23" s="370">
        <v>19.607187266778357</v>
      </c>
      <c r="H23" s="370">
        <v>64.61742796238525</v>
      </c>
      <c r="I23" s="370">
        <v>0</v>
      </c>
      <c r="J23" s="370">
        <v>2.000479116790872</v>
      </c>
      <c r="K23" s="202">
        <f t="shared" si="0"/>
        <v>0.52423129443799599</v>
      </c>
      <c r="L23" s="202">
        <f t="shared" si="1"/>
        <v>0.74619031297195715</v>
      </c>
      <c r="M23" s="202">
        <f t="shared" si="2"/>
        <v>2.4591440954099495</v>
      </c>
      <c r="N23" s="202">
        <f t="shared" si="3"/>
        <v>0</v>
      </c>
      <c r="O23" s="202">
        <f t="shared" si="4"/>
        <v>7.6132191626551229E-2</v>
      </c>
      <c r="P23" s="228">
        <f t="shared" si="5"/>
        <v>100</v>
      </c>
      <c r="Q23" s="263">
        <f>VLOOKUP(B:B,'پیوست 4'!$C$14:$J$170,8,0)</f>
        <v>9590652.715938</v>
      </c>
      <c r="R23" s="1">
        <f t="shared" si="6"/>
        <v>0.14275355896248929</v>
      </c>
      <c r="S23" s="257">
        <f t="shared" si="7"/>
        <v>14.275355896248929</v>
      </c>
      <c r="T23" s="278">
        <f t="shared" si="8"/>
        <v>0.5004502422034065</v>
      </c>
      <c r="U23" s="257" t="str">
        <f>VLOOKUP(D23:D176,پیوست1!$E$5:G220,3,0)</f>
        <v>در اوراق بهادار با درآمد ثابت و با پیش بینی سود</v>
      </c>
    </row>
    <row r="24" spans="1:22" x14ac:dyDescent="0.55000000000000004">
      <c r="A24" s="334">
        <v>11338</v>
      </c>
      <c r="B24" s="213">
        <v>195</v>
      </c>
      <c r="C24" s="203">
        <v>21</v>
      </c>
      <c r="D24" s="171" t="s">
        <v>456</v>
      </c>
      <c r="E24" s="367">
        <v>27989539.467080001</v>
      </c>
      <c r="F24" s="368">
        <v>13.754644457585067</v>
      </c>
      <c r="G24" s="368">
        <v>52.022009648849249</v>
      </c>
      <c r="H24" s="368">
        <v>30.624452548296617</v>
      </c>
      <c r="I24" s="368">
        <v>7.2973013741802265E-4</v>
      </c>
      <c r="J24" s="368">
        <v>3.5981636151316514</v>
      </c>
      <c r="K24" s="202">
        <f t="shared" si="0"/>
        <v>0.21808119122601941</v>
      </c>
      <c r="L24" s="202">
        <f t="shared" si="1"/>
        <v>0.82481389244025505</v>
      </c>
      <c r="M24" s="202">
        <f t="shared" si="2"/>
        <v>0.4855535970393095</v>
      </c>
      <c r="N24" s="202">
        <f t="shared" si="3"/>
        <v>1.1569940475916151E-5</v>
      </c>
      <c r="O24" s="202">
        <f t="shared" si="4"/>
        <v>5.7049225069667926E-2</v>
      </c>
      <c r="P24" s="228">
        <f t="shared" si="5"/>
        <v>100.00000000000001</v>
      </c>
      <c r="Q24" s="263">
        <f>VLOOKUP(B:B,'پیوست 4'!$C$14:$J$170,8,0)</f>
        <v>3888189.8164209998</v>
      </c>
      <c r="R24" s="1">
        <f t="shared" si="6"/>
        <v>0.13891581964019481</v>
      </c>
      <c r="S24" s="257">
        <f t="shared" si="7"/>
        <v>13.891581964019482</v>
      </c>
      <c r="T24" s="257">
        <f t="shared" si="8"/>
        <v>0.13693750643441405</v>
      </c>
      <c r="U24" s="257" t="str">
        <f>VLOOKUP(D24:D177,پیوست1!$E$5:G212,3,0)</f>
        <v>در اوراق بهادار با درآمد ثابت و با پیش بینی سود</v>
      </c>
    </row>
    <row r="25" spans="1:22" x14ac:dyDescent="0.55000000000000004">
      <c r="A25" s="334">
        <v>11049</v>
      </c>
      <c r="B25" s="213">
        <v>115</v>
      </c>
      <c r="C25" s="200">
        <v>22</v>
      </c>
      <c r="D25" s="91" t="s">
        <v>438</v>
      </c>
      <c r="E25" s="369">
        <v>25096407.973191999</v>
      </c>
      <c r="F25" s="370">
        <v>13.231963545575663</v>
      </c>
      <c r="G25" s="370">
        <v>54.886608265338168</v>
      </c>
      <c r="H25" s="370">
        <v>28.060697264678058</v>
      </c>
      <c r="I25" s="370">
        <v>2.1041802608028549E-2</v>
      </c>
      <c r="J25" s="370">
        <v>3.7996891218000854</v>
      </c>
      <c r="K25" s="202">
        <f t="shared" si="0"/>
        <v>0.18810872968932937</v>
      </c>
      <c r="L25" s="202">
        <f t="shared" si="1"/>
        <v>0.78028103101907609</v>
      </c>
      <c r="M25" s="202">
        <f t="shared" si="2"/>
        <v>0.39891752259402002</v>
      </c>
      <c r="N25" s="202">
        <f t="shared" si="3"/>
        <v>2.9913525270354474E-4</v>
      </c>
      <c r="O25" s="202">
        <f t="shared" si="4"/>
        <v>5.4017281067492678E-2</v>
      </c>
      <c r="P25" s="228">
        <f t="shared" si="5"/>
        <v>100</v>
      </c>
      <c r="Q25" s="263">
        <f>VLOOKUP(B:B,'پیوست 4'!$C$14:$J$170,8,0)</f>
        <v>3725164.1873809998</v>
      </c>
      <c r="R25" s="1">
        <f t="shared" si="6"/>
        <v>0.14843415804206814</v>
      </c>
      <c r="S25" s="257">
        <f t="shared" si="7"/>
        <v>14.843415804206813</v>
      </c>
      <c r="T25" s="257">
        <f t="shared" si="8"/>
        <v>1.6114522586311502</v>
      </c>
      <c r="U25" s="257" t="str">
        <f>VLOOKUP(D25:D178,پیوست1!$E$5:G232,3,0)</f>
        <v>در اوراق بهادار با درآمد ثابت و با پیش بینی سود</v>
      </c>
    </row>
    <row r="26" spans="1:22" x14ac:dyDescent="0.55000000000000004">
      <c r="A26" s="334">
        <v>10915</v>
      </c>
      <c r="B26" s="213">
        <v>105</v>
      </c>
      <c r="C26" s="203">
        <v>23</v>
      </c>
      <c r="D26" s="171" t="s">
        <v>431</v>
      </c>
      <c r="E26" s="367">
        <v>59991284.251562998</v>
      </c>
      <c r="F26" s="368">
        <v>13.084088769599994</v>
      </c>
      <c r="G26" s="368">
        <v>32.732709213799616</v>
      </c>
      <c r="H26" s="368">
        <v>52.842940218539411</v>
      </c>
      <c r="I26" s="368">
        <v>1.330106615555415E-4</v>
      </c>
      <c r="J26" s="368">
        <v>1.3401287873994239</v>
      </c>
      <c r="K26" s="202">
        <f t="shared" si="0"/>
        <v>0.44463611030297118</v>
      </c>
      <c r="L26" s="202">
        <f t="shared" si="1"/>
        <v>1.1123544605045534</v>
      </c>
      <c r="M26" s="202">
        <f t="shared" si="2"/>
        <v>1.795759705508488</v>
      </c>
      <c r="N26" s="202">
        <f t="shared" si="3"/>
        <v>4.5200964487715699E-6</v>
      </c>
      <c r="O26" s="202">
        <f t="shared" si="4"/>
        <v>4.5541547587080004E-2</v>
      </c>
      <c r="P26" s="228">
        <f t="shared" si="5"/>
        <v>100</v>
      </c>
      <c r="Q26" s="263">
        <f>VLOOKUP(B:B,'پیوست 4'!$C$14:$J$170,8,0)</f>
        <v>7688149.4906510003</v>
      </c>
      <c r="R26" s="1">
        <f t="shared" si="6"/>
        <v>0.12815444087531258</v>
      </c>
      <c r="S26" s="257">
        <f t="shared" si="7"/>
        <v>12.815444087531258</v>
      </c>
      <c r="T26" s="257">
        <f t="shared" si="8"/>
        <v>-0.26864468206873582</v>
      </c>
      <c r="U26" s="257" t="str">
        <f>VLOOKUP(D26:D180,پیوست1!$E$5:G244,3,0)</f>
        <v>در اوراق بهادار با درآمد ثابت و با پیش بینی سود</v>
      </c>
    </row>
    <row r="27" spans="1:22" x14ac:dyDescent="0.55000000000000004">
      <c r="A27" s="334">
        <v>11310</v>
      </c>
      <c r="B27" s="213">
        <v>183</v>
      </c>
      <c r="C27" s="200">
        <v>24</v>
      </c>
      <c r="D27" s="91" t="s">
        <v>454</v>
      </c>
      <c r="E27" s="369">
        <v>58600401</v>
      </c>
      <c r="F27" s="370">
        <v>12.974957105909583</v>
      </c>
      <c r="G27" s="370">
        <v>29.341208691238737</v>
      </c>
      <c r="H27" s="370">
        <v>55.630780175731566</v>
      </c>
      <c r="I27" s="370">
        <v>7.7674939253559886E-5</v>
      </c>
      <c r="J27" s="370">
        <v>2.0529763521808566</v>
      </c>
      <c r="K27" s="202">
        <f t="shared" si="0"/>
        <v>0.43070469689165969</v>
      </c>
      <c r="L27" s="202">
        <f t="shared" si="1"/>
        <v>0.97398367429200006</v>
      </c>
      <c r="M27" s="202">
        <f t="shared" si="2"/>
        <v>1.8466680173086643</v>
      </c>
      <c r="N27" s="202">
        <f t="shared" si="3"/>
        <v>2.5784255696726094E-6</v>
      </c>
      <c r="O27" s="202">
        <f t="shared" si="4"/>
        <v>6.8148707565982666E-2</v>
      </c>
      <c r="P27" s="228">
        <f t="shared" si="5"/>
        <v>100</v>
      </c>
      <c r="Q27" s="263">
        <f>VLOOKUP(B:B,'پیوست 4'!$C$14:$J$170,8,0)</f>
        <v>8360358.135268</v>
      </c>
      <c r="R27" s="1">
        <f t="shared" si="6"/>
        <v>0.14266725129181282</v>
      </c>
      <c r="S27" s="257">
        <f t="shared" si="7"/>
        <v>14.266725129181282</v>
      </c>
      <c r="T27" s="278">
        <f t="shared" si="8"/>
        <v>1.2917680232716986</v>
      </c>
      <c r="U27" s="257" t="str">
        <f>VLOOKUP(D27:D180,پیوست1!$E$5:G172,3,0)</f>
        <v>در اوراق بهادار با درآمد ثابت و با پیش بینی سود</v>
      </c>
    </row>
    <row r="28" spans="1:22" x14ac:dyDescent="0.55000000000000004">
      <c r="A28" s="334">
        <v>11411</v>
      </c>
      <c r="B28" s="213">
        <v>220</v>
      </c>
      <c r="C28" s="203">
        <v>25</v>
      </c>
      <c r="D28" s="171" t="s">
        <v>467</v>
      </c>
      <c r="E28" s="367">
        <v>986064</v>
      </c>
      <c r="F28" s="368">
        <v>12.771485437745508</v>
      </c>
      <c r="G28" s="368">
        <v>44.082754818393433</v>
      </c>
      <c r="H28" s="368">
        <v>38.819796154918699</v>
      </c>
      <c r="I28" s="368">
        <v>0.54329321156559818</v>
      </c>
      <c r="J28" s="368">
        <v>3.7826703773767645</v>
      </c>
      <c r="K28" s="202">
        <f t="shared" si="0"/>
        <v>7.1337782471854278E-3</v>
      </c>
      <c r="L28" s="202">
        <f t="shared" si="1"/>
        <v>2.4623337585308856E-2</v>
      </c>
      <c r="M28" s="202">
        <f t="shared" si="2"/>
        <v>2.1683602797813395E-2</v>
      </c>
      <c r="N28" s="202">
        <f t="shared" si="3"/>
        <v>3.0346769867940597E-4</v>
      </c>
      <c r="O28" s="202">
        <f t="shared" si="4"/>
        <v>2.1128890437952493E-3</v>
      </c>
      <c r="P28" s="228">
        <f t="shared" si="5"/>
        <v>100</v>
      </c>
      <c r="Q28" s="263">
        <f>VLOOKUP(B:B,'پیوست 4'!$C$14:$J$170,8,0)</f>
        <v>133793.112008</v>
      </c>
      <c r="R28" s="1">
        <f t="shared" si="6"/>
        <v>0.13568400429181068</v>
      </c>
      <c r="S28" s="257">
        <f t="shared" si="7"/>
        <v>13.568400429181068</v>
      </c>
      <c r="T28" s="278">
        <f t="shared" si="8"/>
        <v>0.79691499143556044</v>
      </c>
      <c r="U28" s="257" t="str">
        <f>VLOOKUP(D28:D182,پیوست1!$E$5:G195,3,0)</f>
        <v>در اوارق بهادار با درآمد ثابت</v>
      </c>
    </row>
    <row r="29" spans="1:22" x14ac:dyDescent="0.55000000000000004">
      <c r="A29" s="334">
        <v>10919</v>
      </c>
      <c r="B29" s="213">
        <v>104</v>
      </c>
      <c r="C29" s="200">
        <v>26</v>
      </c>
      <c r="D29" s="91" t="s">
        <v>406</v>
      </c>
      <c r="E29" s="369">
        <v>293370820.48745</v>
      </c>
      <c r="F29" s="370">
        <v>12.011112472432782</v>
      </c>
      <c r="G29" s="370">
        <v>20.556055234917658</v>
      </c>
      <c r="H29" s="370">
        <v>65.398764395714124</v>
      </c>
      <c r="I29" s="370">
        <v>2.2002689514997336E-3</v>
      </c>
      <c r="J29" s="370">
        <v>2.0318676279839432</v>
      </c>
      <c r="K29" s="202">
        <f t="shared" si="0"/>
        <v>1.9960583760220185</v>
      </c>
      <c r="L29" s="202">
        <f t="shared" si="1"/>
        <v>3.4160937485017193</v>
      </c>
      <c r="M29" s="202">
        <f t="shared" si="2"/>
        <v>10.86824819542429</v>
      </c>
      <c r="N29" s="202">
        <f t="shared" si="3"/>
        <v>3.6565016606265123E-4</v>
      </c>
      <c r="O29" s="202">
        <f t="shared" si="4"/>
        <v>0.33766450918795504</v>
      </c>
      <c r="P29" s="228">
        <f t="shared" si="5"/>
        <v>100</v>
      </c>
      <c r="Q29" s="263">
        <f>VLOOKUP(B:B,'پیوست 4'!$C$14:$J$170,8,0)</f>
        <v>37836910.918516003</v>
      </c>
      <c r="R29" s="1">
        <f t="shared" si="6"/>
        <v>0.12897298666461823</v>
      </c>
      <c r="S29" s="257">
        <f t="shared" si="7"/>
        <v>12.897298666461824</v>
      </c>
      <c r="T29" s="278">
        <f t="shared" si="8"/>
        <v>0.88618619402904208</v>
      </c>
      <c r="U29" s="257" t="str">
        <f>VLOOKUP(D29:D182,پیوست1!$E$5:G197,3,0)</f>
        <v>در اوراق بهادار با درآمد ثابت و با پیش بینی سود</v>
      </c>
    </row>
    <row r="30" spans="1:22" x14ac:dyDescent="0.55000000000000004">
      <c r="A30" s="334">
        <v>11442</v>
      </c>
      <c r="B30" s="213">
        <v>230</v>
      </c>
      <c r="C30" s="203">
        <v>27</v>
      </c>
      <c r="D30" s="171" t="s">
        <v>473</v>
      </c>
      <c r="E30" s="367">
        <v>1022376.643223</v>
      </c>
      <c r="F30" s="368">
        <v>11.751583749012212</v>
      </c>
      <c r="G30" s="368">
        <v>79.955840846158409</v>
      </c>
      <c r="H30" s="368">
        <v>7.3658301998573803</v>
      </c>
      <c r="I30" s="368">
        <v>2.8828402427301747E-3</v>
      </c>
      <c r="J30" s="368">
        <v>0.92386236472927441</v>
      </c>
      <c r="K30" s="202">
        <f t="shared" si="0"/>
        <v>6.8058192109201245E-3</v>
      </c>
      <c r="L30" s="202">
        <f t="shared" si="1"/>
        <v>4.6305673284402799E-2</v>
      </c>
      <c r="M30" s="202">
        <f t="shared" si="2"/>
        <v>4.2658512885787609E-3</v>
      </c>
      <c r="N30" s="202">
        <f t="shared" si="3"/>
        <v>1.6695698150162814E-6</v>
      </c>
      <c r="O30" s="202">
        <f t="shared" si="4"/>
        <v>5.3504620010465416E-4</v>
      </c>
      <c r="P30" s="228">
        <f t="shared" si="5"/>
        <v>100.00000000000001</v>
      </c>
      <c r="Q30" s="263" t="e">
        <f>VLOOKUP(B:B,'پیوست 4'!$C$14:$J$170,8,0)</f>
        <v>#N/A</v>
      </c>
      <c r="R30" s="1" t="e">
        <f t="shared" si="6"/>
        <v>#N/A</v>
      </c>
      <c r="S30" s="257" t="e">
        <f t="shared" si="7"/>
        <v>#N/A</v>
      </c>
      <c r="T30" s="278" t="e">
        <f t="shared" si="8"/>
        <v>#N/A</v>
      </c>
      <c r="U30" s="257" t="str">
        <f>VLOOKUP(D30:D186,پیوست1!$E$5:G184,3,0)</f>
        <v>در اوراق بهادار با درآمد ثابت</v>
      </c>
    </row>
    <row r="31" spans="1:22" x14ac:dyDescent="0.55000000000000004">
      <c r="A31" s="334">
        <v>11323</v>
      </c>
      <c r="B31" s="213">
        <v>197</v>
      </c>
      <c r="C31" s="200">
        <v>28</v>
      </c>
      <c r="D31" s="91" t="s">
        <v>458</v>
      </c>
      <c r="E31" s="369">
        <v>400388.52472799999</v>
      </c>
      <c r="F31" s="370">
        <v>11.720785530398265</v>
      </c>
      <c r="G31" s="370">
        <v>57.39514016352954</v>
      </c>
      <c r="H31" s="370">
        <v>30.144139039338697</v>
      </c>
      <c r="I31" s="370">
        <v>7.4773266028917108E-3</v>
      </c>
      <c r="J31" s="370">
        <v>0.73245794013060894</v>
      </c>
      <c r="K31" s="202">
        <f t="shared" si="0"/>
        <v>2.6583455344493289E-3</v>
      </c>
      <c r="L31" s="202">
        <f t="shared" si="1"/>
        <v>1.3017567308701333E-2</v>
      </c>
      <c r="M31" s="202">
        <f t="shared" si="2"/>
        <v>6.8368743031101955E-3</v>
      </c>
      <c r="N31" s="202">
        <f t="shared" si="3"/>
        <v>1.6959032082673839E-6</v>
      </c>
      <c r="O31" s="202">
        <f t="shared" si="4"/>
        <v>1.661259212761993E-4</v>
      </c>
      <c r="P31" s="228">
        <f t="shared" si="5"/>
        <v>100.00000000000001</v>
      </c>
      <c r="Q31" s="263">
        <f>VLOOKUP(B:B,'پیوست 4'!$C$14:$J$170,8,0)</f>
        <v>46964.530704999997</v>
      </c>
      <c r="R31" s="1">
        <f t="shared" si="6"/>
        <v>0.11729739441684771</v>
      </c>
      <c r="S31" s="257">
        <f t="shared" si="7"/>
        <v>11.729739441684771</v>
      </c>
      <c r="T31" s="257">
        <f t="shared" si="8"/>
        <v>8.9539112865058001E-3</v>
      </c>
      <c r="U31" s="257" t="str">
        <f>VLOOKUP(D31:D184,پیوست1!$E$5:G192,3,0)</f>
        <v>در اوراق بهادار با درامد ثابت و قابل معامله</v>
      </c>
    </row>
    <row r="32" spans="1:22" x14ac:dyDescent="0.55000000000000004">
      <c r="A32" s="334">
        <v>11090</v>
      </c>
      <c r="B32" s="213">
        <v>121</v>
      </c>
      <c r="C32" s="203">
        <v>29</v>
      </c>
      <c r="D32" s="171" t="s">
        <v>440</v>
      </c>
      <c r="E32" s="367">
        <v>45808257.749275997</v>
      </c>
      <c r="F32" s="368">
        <v>11.43275951284032</v>
      </c>
      <c r="G32" s="368">
        <v>40.121282291474266</v>
      </c>
      <c r="H32" s="368">
        <v>43.875777012387516</v>
      </c>
      <c r="I32" s="368">
        <v>0.25150526606028029</v>
      </c>
      <c r="J32" s="368">
        <v>4.3186759172376146</v>
      </c>
      <c r="K32" s="202">
        <f t="shared" si="0"/>
        <v>0.2966661063886572</v>
      </c>
      <c r="L32" s="202">
        <f t="shared" si="1"/>
        <v>1.0410981344760921</v>
      </c>
      <c r="M32" s="202">
        <f t="shared" si="2"/>
        <v>1.1385226739373779</v>
      </c>
      <c r="N32" s="202">
        <f t="shared" si="3"/>
        <v>6.5262536078492216E-3</v>
      </c>
      <c r="O32" s="202">
        <f t="shared" si="4"/>
        <v>0.11206435049057087</v>
      </c>
      <c r="P32" s="228">
        <f t="shared" si="5"/>
        <v>99.999999999999986</v>
      </c>
      <c r="Q32" s="263">
        <f>VLOOKUP(B:B,'پیوست 4'!$C$14:$J$170,8,0)</f>
        <v>5381949.6824470004</v>
      </c>
      <c r="R32" s="1">
        <f t="shared" si="6"/>
        <v>0.11748863516932299</v>
      </c>
      <c r="S32" s="257">
        <f t="shared" si="7"/>
        <v>11.7488635169323</v>
      </c>
      <c r="T32" s="257">
        <f t="shared" si="8"/>
        <v>0.31610400409197936</v>
      </c>
      <c r="U32" s="257" t="str">
        <f>VLOOKUP(D32:D185,پیوست1!$E$5:G189,3,0)</f>
        <v>در اوراق بهادار با درآمد ثابت و با پیش بینی سود</v>
      </c>
    </row>
    <row r="33" spans="1:22" x14ac:dyDescent="0.55000000000000004">
      <c r="A33" s="334">
        <v>11427</v>
      </c>
      <c r="B33" s="213">
        <v>227</v>
      </c>
      <c r="C33" s="200">
        <v>30</v>
      </c>
      <c r="D33" s="91" t="s">
        <v>472</v>
      </c>
      <c r="E33" s="369">
        <v>94477.103554000001</v>
      </c>
      <c r="F33" s="370">
        <v>11.202560689298121</v>
      </c>
      <c r="G33" s="370">
        <v>39.191939494968842</v>
      </c>
      <c r="H33" s="370">
        <v>48.359601741911142</v>
      </c>
      <c r="I33" s="370">
        <v>5.6500077115515003E-2</v>
      </c>
      <c r="J33" s="370">
        <v>1.1893979967063741</v>
      </c>
      <c r="K33" s="202">
        <f t="shared" si="0"/>
        <v>5.9953834520307299E-4</v>
      </c>
      <c r="L33" s="202">
        <f t="shared" si="1"/>
        <v>2.0974731761604719E-3</v>
      </c>
      <c r="M33" s="202">
        <f t="shared" si="2"/>
        <v>2.5881078806136411E-3</v>
      </c>
      <c r="N33" s="202">
        <f t="shared" si="3"/>
        <v>3.0237696252823601E-6</v>
      </c>
      <c r="O33" s="202">
        <f t="shared" si="4"/>
        <v>6.3654170373244102E-5</v>
      </c>
      <c r="P33" s="228">
        <f t="shared" si="5"/>
        <v>99.999999999999986</v>
      </c>
      <c r="Q33" s="263">
        <f>VLOOKUP(B:B,'پیوست 4'!$C$14:$J$170,8,0)</f>
        <v>10672.050641</v>
      </c>
      <c r="R33" s="1">
        <f t="shared" si="6"/>
        <v>0.11295912172942735</v>
      </c>
      <c r="S33" s="257">
        <f t="shared" si="7"/>
        <v>11.295912172942735</v>
      </c>
      <c r="T33" s="278">
        <f t="shared" si="8"/>
        <v>9.3351483644614319E-2</v>
      </c>
      <c r="U33" s="257" t="str">
        <f>VLOOKUP(D33:D186,پیوست1!$E$5:G235,3,0)</f>
        <v>در اوراق بهادار با درآمد ثابت</v>
      </c>
      <c r="V33" s="257">
        <f>100-P33</f>
        <v>0</v>
      </c>
    </row>
    <row r="34" spans="1:22" x14ac:dyDescent="0.55000000000000004">
      <c r="A34" s="334">
        <v>11383</v>
      </c>
      <c r="B34" s="213">
        <v>214</v>
      </c>
      <c r="C34" s="203">
        <v>31</v>
      </c>
      <c r="D34" s="171" t="s">
        <v>463</v>
      </c>
      <c r="E34" s="367">
        <v>39696026.915423997</v>
      </c>
      <c r="F34" s="368">
        <v>11.176208087918003</v>
      </c>
      <c r="G34" s="368">
        <v>28.108408711609105</v>
      </c>
      <c r="H34" s="368">
        <v>58.283698727342575</v>
      </c>
      <c r="I34" s="368">
        <v>2.377816365302378E-12</v>
      </c>
      <c r="J34" s="368">
        <v>2.4316844731279397</v>
      </c>
      <c r="K34" s="202">
        <f t="shared" si="0"/>
        <v>0.25131280052810312</v>
      </c>
      <c r="L34" s="202">
        <f t="shared" si="1"/>
        <v>0.63205721082980981</v>
      </c>
      <c r="M34" s="202">
        <f t="shared" si="2"/>
        <v>1.3105911626805928</v>
      </c>
      <c r="N34" s="202">
        <f t="shared" si="3"/>
        <v>5.3468554379521852E-14</v>
      </c>
      <c r="O34" s="202">
        <f t="shared" si="4"/>
        <v>5.4679854753521391E-2</v>
      </c>
      <c r="P34" s="228">
        <f t="shared" si="5"/>
        <v>100</v>
      </c>
      <c r="Q34" s="263">
        <f>VLOOKUP(B:B,'پیوست 4'!$C$14:$J$170,8,0)</f>
        <v>4700198.1528209997</v>
      </c>
      <c r="R34" s="1">
        <f t="shared" si="6"/>
        <v>0.11840475024957033</v>
      </c>
      <c r="S34" s="257">
        <f t="shared" si="7"/>
        <v>11.840475024957033</v>
      </c>
      <c r="T34" s="257">
        <f t="shared" si="8"/>
        <v>0.66426693703903084</v>
      </c>
      <c r="U34" s="257" t="str">
        <f>VLOOKUP(D34:D187,پیوست1!$E$5:G205,3,0)</f>
        <v>در اوراق بهادار با درآمد ثابت و با پیش بینی سود</v>
      </c>
    </row>
    <row r="35" spans="1:22" x14ac:dyDescent="0.55000000000000004">
      <c r="A35" s="334">
        <v>11145</v>
      </c>
      <c r="B35" s="213">
        <v>132</v>
      </c>
      <c r="C35" s="200">
        <v>32</v>
      </c>
      <c r="D35" s="91" t="s">
        <v>443</v>
      </c>
      <c r="E35" s="369">
        <v>69999242.946743995</v>
      </c>
      <c r="F35" s="370">
        <v>11.155267254484572</v>
      </c>
      <c r="G35" s="370">
        <v>51.320619462559009</v>
      </c>
      <c r="H35" s="370">
        <v>35.443193553645358</v>
      </c>
      <c r="I35" s="370">
        <v>1.4018685818573826E-2</v>
      </c>
      <c r="J35" s="370">
        <v>2.0669010434924884</v>
      </c>
      <c r="K35" s="202">
        <f t="shared" si="0"/>
        <v>0.44233001659393628</v>
      </c>
      <c r="L35" s="202">
        <f t="shared" si="1"/>
        <v>2.0349714570360327</v>
      </c>
      <c r="M35" s="202">
        <f t="shared" si="2"/>
        <v>1.4053978300182308</v>
      </c>
      <c r="N35" s="202">
        <f t="shared" si="3"/>
        <v>5.5587063844320691E-4</v>
      </c>
      <c r="O35" s="202">
        <f t="shared" si="4"/>
        <v>8.1957012056211781E-2</v>
      </c>
      <c r="P35" s="228">
        <f t="shared" si="5"/>
        <v>100</v>
      </c>
      <c r="Q35" s="263">
        <f>VLOOKUP(B:B,'پیوست 4'!$C$14:$J$170,8,0)</f>
        <v>7403689.120542</v>
      </c>
      <c r="R35" s="1">
        <f t="shared" si="6"/>
        <v>0.10576813132357429</v>
      </c>
      <c r="S35" s="257">
        <f t="shared" si="7"/>
        <v>10.576813132357429</v>
      </c>
      <c r="T35" s="257">
        <f t="shared" si="8"/>
        <v>-0.57845412212714287</v>
      </c>
      <c r="U35" s="257" t="str">
        <f>VLOOKUP(D35:D188,پیوست1!$E$5:G241,3,0)</f>
        <v>در اوراق بهادار با درآمد ثابت و با پیش بینی سود</v>
      </c>
      <c r="V35" s="257">
        <f>100-P35</f>
        <v>0</v>
      </c>
    </row>
    <row r="36" spans="1:22" x14ac:dyDescent="0.55000000000000004">
      <c r="A36" s="334">
        <v>10920</v>
      </c>
      <c r="B36" s="213">
        <v>106</v>
      </c>
      <c r="C36" s="203">
        <v>33</v>
      </c>
      <c r="D36" s="171" t="s">
        <v>432</v>
      </c>
      <c r="E36" s="367">
        <v>208589.26662800001</v>
      </c>
      <c r="F36" s="368">
        <v>11.053976277162811</v>
      </c>
      <c r="G36" s="368">
        <v>38.299272711745381</v>
      </c>
      <c r="H36" s="368">
        <v>48.679740856926138</v>
      </c>
      <c r="I36" s="368">
        <v>2.3846714728838064E-2</v>
      </c>
      <c r="J36" s="368">
        <v>1.9431634394368307</v>
      </c>
      <c r="K36" s="202">
        <f t="shared" ref="K36:K67" si="9">E36/$E$83*F36</f>
        <v>1.3061214883991644E-3</v>
      </c>
      <c r="L36" s="202">
        <f t="shared" ref="L36:L67" si="10">E36/$E$83*G36</f>
        <v>4.5253854201060175E-3</v>
      </c>
      <c r="M36" s="202">
        <f t="shared" ref="M36:M67" si="11">E36/$E$83*H36</f>
        <v>5.7519261837291804E-3</v>
      </c>
      <c r="N36" s="202">
        <f t="shared" ref="N36:N67" si="12">E36/$E$83*I36</f>
        <v>2.8176925437598799E-6</v>
      </c>
      <c r="O36" s="202">
        <f t="shared" ref="O36:O67" si="13">E36/$E$83*J36</f>
        <v>2.2960131812147286E-4</v>
      </c>
      <c r="P36" s="228">
        <f t="shared" ref="P36:P67" si="14">SUM(F36:J36)</f>
        <v>99.999999999999986</v>
      </c>
      <c r="Q36" s="263">
        <f>VLOOKUP(B:B,'پیوست 4'!$C$14:$J$170,8,0)</f>
        <v>23396.403595</v>
      </c>
      <c r="R36" s="1">
        <f t="shared" ref="R36:R55" si="15">Q36/E36</f>
        <v>0.11216494488532508</v>
      </c>
      <c r="S36" s="257">
        <f t="shared" ref="S36:S55" si="16">R36*100</f>
        <v>11.216494488532508</v>
      </c>
      <c r="T36" s="257">
        <f t="shared" ref="T36:T55" si="17">S36-F36</f>
        <v>0.16251821136969724</v>
      </c>
      <c r="U36" s="257" t="str">
        <f>VLOOKUP(D36:D189,پیوست1!$E$5:G186,3,0)</f>
        <v>در اوراق بهادار با درآمد ثابت و قابل معامله</v>
      </c>
    </row>
    <row r="37" spans="1:22" x14ac:dyDescent="0.55000000000000004">
      <c r="A37" s="334">
        <v>11569</v>
      </c>
      <c r="B37" s="213">
        <v>263</v>
      </c>
      <c r="C37" s="200">
        <v>34</v>
      </c>
      <c r="D37" s="91" t="s">
        <v>487</v>
      </c>
      <c r="E37" s="369">
        <v>4389064.2319</v>
      </c>
      <c r="F37" s="370">
        <v>11.03086996872883</v>
      </c>
      <c r="G37" s="370">
        <v>57.119691821872706</v>
      </c>
      <c r="H37" s="370">
        <v>26.144611620005577</v>
      </c>
      <c r="I37" s="370">
        <v>0</v>
      </c>
      <c r="J37" s="370">
        <v>5.7048265893928827</v>
      </c>
      <c r="K37" s="202">
        <f t="shared" si="9"/>
        <v>2.742551495973089E-2</v>
      </c>
      <c r="L37" s="202">
        <f t="shared" si="10"/>
        <v>0.14201390887544946</v>
      </c>
      <c r="M37" s="202">
        <f t="shared" si="11"/>
        <v>6.5002075007094456E-2</v>
      </c>
      <c r="N37" s="202">
        <f t="shared" si="12"/>
        <v>0</v>
      </c>
      <c r="O37" s="202">
        <f t="shared" si="13"/>
        <v>1.4183632606821026E-2</v>
      </c>
      <c r="P37" s="228">
        <f t="shared" si="14"/>
        <v>99.999999999999986</v>
      </c>
      <c r="Q37" s="263">
        <f>VLOOKUP(B:B,'پیوست 4'!$C$14:$J$170,8,0)</f>
        <v>589961.75003800006</v>
      </c>
      <c r="R37" s="1">
        <f t="shared" si="15"/>
        <v>0.13441629442333522</v>
      </c>
      <c r="S37" s="257">
        <f t="shared" si="16"/>
        <v>13.441629442333522</v>
      </c>
      <c r="T37" s="257">
        <f t="shared" si="17"/>
        <v>2.410759473604692</v>
      </c>
      <c r="U37" s="257" t="str">
        <f>VLOOKUP(D37:D192,پیوست1!$E$5:G239,3,0)</f>
        <v>در اوراق بهادار با درآمد ثابت و قابل معامله</v>
      </c>
    </row>
    <row r="38" spans="1:22" x14ac:dyDescent="0.55000000000000004">
      <c r="A38" s="334">
        <v>10778</v>
      </c>
      <c r="B38" s="213">
        <v>2</v>
      </c>
      <c r="C38" s="203">
        <v>35</v>
      </c>
      <c r="D38" s="171" t="s">
        <v>425</v>
      </c>
      <c r="E38" s="367">
        <v>1570999.6481999999</v>
      </c>
      <c r="F38" s="368">
        <v>10.978786640282729</v>
      </c>
      <c r="G38" s="368">
        <v>59.139715773611194</v>
      </c>
      <c r="H38" s="368">
        <v>22.618737484758498</v>
      </c>
      <c r="I38" s="368">
        <v>3.4938146751737407E-5</v>
      </c>
      <c r="J38" s="368">
        <v>7.2627251632008267</v>
      </c>
      <c r="K38" s="202">
        <f t="shared" si="9"/>
        <v>9.770201532321646E-3</v>
      </c>
      <c r="L38" s="202">
        <f t="shared" si="10"/>
        <v>5.2629398913022575E-2</v>
      </c>
      <c r="M38" s="202">
        <f t="shared" si="11"/>
        <v>2.0128783887822917E-2</v>
      </c>
      <c r="N38" s="202">
        <f t="shared" si="12"/>
        <v>3.1092027390151803E-8</v>
      </c>
      <c r="O38" s="202">
        <f t="shared" si="13"/>
        <v>6.4632177346428824E-3</v>
      </c>
      <c r="P38" s="228">
        <f t="shared" si="14"/>
        <v>100</v>
      </c>
      <c r="Q38" s="263">
        <f>VLOOKUP(B:B,'پیوست 4'!$C$14:$J$170,8,0)</f>
        <v>182256.268392</v>
      </c>
      <c r="R38" s="1">
        <f t="shared" si="15"/>
        <v>0.11601292756546654</v>
      </c>
      <c r="S38" s="257">
        <f t="shared" si="16"/>
        <v>11.601292756546654</v>
      </c>
      <c r="T38" s="257">
        <f t="shared" si="17"/>
        <v>0.62250611626392427</v>
      </c>
      <c r="U38" s="257" t="str">
        <f>VLOOKUP(D38:D194,پیوست1!$E$5:G171,3,0)</f>
        <v>در اوراق بهادار با درآمد ثابت و با پیش بینی سود</v>
      </c>
    </row>
    <row r="39" spans="1:22" x14ac:dyDescent="0.55000000000000004">
      <c r="A39" s="334">
        <v>11416</v>
      </c>
      <c r="B39" s="213">
        <v>231</v>
      </c>
      <c r="C39" s="200">
        <v>36</v>
      </c>
      <c r="D39" s="91" t="s">
        <v>474</v>
      </c>
      <c r="E39" s="369">
        <v>30955384.593564</v>
      </c>
      <c r="F39" s="370">
        <v>10.521267806257798</v>
      </c>
      <c r="G39" s="370">
        <v>57.863742328632</v>
      </c>
      <c r="H39" s="370">
        <v>28.841005259517541</v>
      </c>
      <c r="I39" s="370">
        <v>5.2274557222698973E-5</v>
      </c>
      <c r="J39" s="370">
        <v>2.7739323310354402</v>
      </c>
      <c r="K39" s="202">
        <f t="shared" si="9"/>
        <v>0.18449192759848063</v>
      </c>
      <c r="L39" s="202">
        <f t="shared" si="10"/>
        <v>1.0146489526596449</v>
      </c>
      <c r="M39" s="202">
        <f t="shared" si="11"/>
        <v>0.5057311297638053</v>
      </c>
      <c r="N39" s="202">
        <f t="shared" si="12"/>
        <v>9.1664179678390584E-7</v>
      </c>
      <c r="O39" s="202">
        <f t="shared" si="13"/>
        <v>4.8641298007459484E-2</v>
      </c>
      <c r="P39" s="228">
        <f t="shared" si="14"/>
        <v>100</v>
      </c>
      <c r="Q39" s="263">
        <f>VLOOKUP(B:B,'پیوست 4'!$C$14:$J$170,8,0)</f>
        <v>3223267.1069459999</v>
      </c>
      <c r="R39" s="1">
        <f t="shared" si="15"/>
        <v>0.10412621743411181</v>
      </c>
      <c r="S39" s="257">
        <f t="shared" si="16"/>
        <v>10.412621743411181</v>
      </c>
      <c r="T39" s="278">
        <f t="shared" si="17"/>
        <v>-0.10864606284661704</v>
      </c>
      <c r="U39" s="257" t="str">
        <f>VLOOKUP(D39:D192,پیوست1!$E$5:G228,3,0)</f>
        <v>در اوراق بهادار با درآمد ثابت و قابل معامله</v>
      </c>
      <c r="V39" s="257">
        <f>100-P39</f>
        <v>0</v>
      </c>
    </row>
    <row r="40" spans="1:22" x14ac:dyDescent="0.55000000000000004">
      <c r="A40" s="334">
        <v>11168</v>
      </c>
      <c r="B40" s="213">
        <v>139</v>
      </c>
      <c r="C40" s="203">
        <v>37</v>
      </c>
      <c r="D40" s="171" t="s">
        <v>447</v>
      </c>
      <c r="E40" s="367">
        <v>225045.080865</v>
      </c>
      <c r="F40" s="368">
        <v>10.309624445407119</v>
      </c>
      <c r="G40" s="368">
        <v>25.576206687070712</v>
      </c>
      <c r="H40" s="368">
        <v>63.392527584256996</v>
      </c>
      <c r="I40" s="368">
        <v>0</v>
      </c>
      <c r="J40" s="368">
        <v>0.72164128326517463</v>
      </c>
      <c r="K40" s="202">
        <f t="shared" si="9"/>
        <v>1.3142726151521586E-3</v>
      </c>
      <c r="L40" s="202">
        <f t="shared" si="10"/>
        <v>3.2604590231473901E-3</v>
      </c>
      <c r="M40" s="202">
        <f t="shared" si="11"/>
        <v>8.0812898132660103E-3</v>
      </c>
      <c r="N40" s="202">
        <f t="shared" si="12"/>
        <v>0</v>
      </c>
      <c r="O40" s="202">
        <f t="shared" si="13"/>
        <v>9.199494914494218E-5</v>
      </c>
      <c r="P40" s="228">
        <f t="shared" si="14"/>
        <v>100</v>
      </c>
      <c r="Q40" s="263">
        <f>VLOOKUP(B:B,'پیوست 4'!$C$14:$J$170,8,0)</f>
        <v>73879.053658999997</v>
      </c>
      <c r="R40" s="1">
        <f t="shared" si="15"/>
        <v>0.3282855744948211</v>
      </c>
      <c r="S40" s="257">
        <f t="shared" si="16"/>
        <v>32.828557449482112</v>
      </c>
      <c r="T40" s="278">
        <f t="shared" si="17"/>
        <v>22.518933004074995</v>
      </c>
      <c r="U40" s="257" t="str">
        <f>VLOOKUP(D40:D196,پیوست1!$E$5:G175,3,0)</f>
        <v>در اوراق بهادار با درآمد ثابت و با پیش بینی سود</v>
      </c>
    </row>
    <row r="41" spans="1:22" x14ac:dyDescent="0.55000000000000004">
      <c r="A41" s="334">
        <v>11551</v>
      </c>
      <c r="B41" s="213">
        <v>262</v>
      </c>
      <c r="C41" s="200">
        <v>38</v>
      </c>
      <c r="D41" s="91" t="s">
        <v>485</v>
      </c>
      <c r="E41" s="369">
        <v>2116714.0648099999</v>
      </c>
      <c r="F41" s="370">
        <v>10.224405475732683</v>
      </c>
      <c r="G41" s="370">
        <v>44.239479742930513</v>
      </c>
      <c r="H41" s="370">
        <v>42.930974186641329</v>
      </c>
      <c r="I41" s="370">
        <v>2.0320071718673793E-2</v>
      </c>
      <c r="J41" s="370">
        <v>2.5848205229767998</v>
      </c>
      <c r="K41" s="202">
        <f t="shared" si="9"/>
        <v>1.2259516682349593E-2</v>
      </c>
      <c r="L41" s="202">
        <f t="shared" si="10"/>
        <v>5.3045102838906955E-2</v>
      </c>
      <c r="M41" s="202">
        <f t="shared" si="11"/>
        <v>5.1476146508453439E-2</v>
      </c>
      <c r="N41" s="202">
        <f t="shared" si="12"/>
        <v>2.4364669301592812E-5</v>
      </c>
      <c r="O41" s="202">
        <f t="shared" si="13"/>
        <v>3.0993147129704246E-3</v>
      </c>
      <c r="P41" s="228">
        <f t="shared" si="14"/>
        <v>99.999999999999986</v>
      </c>
      <c r="Q41" s="263" t="e">
        <f>VLOOKUP(B:B,'پیوست 4'!$C$14:$J$170,8,0)</f>
        <v>#N/A</v>
      </c>
      <c r="R41" s="1" t="e">
        <f t="shared" si="15"/>
        <v>#N/A</v>
      </c>
      <c r="S41" s="257" t="e">
        <f t="shared" si="16"/>
        <v>#N/A</v>
      </c>
      <c r="T41" s="257" t="e">
        <f t="shared" si="17"/>
        <v>#N/A</v>
      </c>
      <c r="U41" s="257" t="str">
        <f>VLOOKUP(D41:D195,پیوست1!$E$5:G230,3,0)</f>
        <v>در اوراق بهادار با درآمد ثابت و با پیش بینی سود</v>
      </c>
    </row>
    <row r="42" spans="1:22" x14ac:dyDescent="0.55000000000000004">
      <c r="A42" s="334">
        <v>10883</v>
      </c>
      <c r="B42" s="213">
        <v>16</v>
      </c>
      <c r="C42" s="203">
        <v>39</v>
      </c>
      <c r="D42" s="171" t="s">
        <v>429</v>
      </c>
      <c r="E42" s="367">
        <v>21085985.379347</v>
      </c>
      <c r="F42" s="368">
        <v>9.8705682612797805</v>
      </c>
      <c r="G42" s="368">
        <v>28.323204880078052</v>
      </c>
      <c r="H42" s="368">
        <v>58.340441819386761</v>
      </c>
      <c r="I42" s="368">
        <v>6.7815401282166976E-4</v>
      </c>
      <c r="J42" s="368">
        <v>3.4651068852425859</v>
      </c>
      <c r="K42" s="202">
        <f t="shared" si="9"/>
        <v>0.11789873531236673</v>
      </c>
      <c r="L42" s="202">
        <f t="shared" si="10"/>
        <v>0.33830575372783034</v>
      </c>
      <c r="M42" s="202">
        <f t="shared" si="11"/>
        <v>0.69684582751455504</v>
      </c>
      <c r="N42" s="202">
        <f t="shared" si="12"/>
        <v>8.1001922424590923E-6</v>
      </c>
      <c r="O42" s="202">
        <f t="shared" si="13"/>
        <v>4.1388875359371309E-2</v>
      </c>
      <c r="P42" s="228">
        <f t="shared" si="14"/>
        <v>100</v>
      </c>
      <c r="Q42" s="263">
        <f>VLOOKUP(B:B,'پیوست 4'!$C$14:$J$170,8,0)</f>
        <v>2168738.4758270001</v>
      </c>
      <c r="R42" s="1">
        <f t="shared" si="15"/>
        <v>0.10285212840710803</v>
      </c>
      <c r="S42" s="257">
        <f t="shared" si="16"/>
        <v>10.285212840710804</v>
      </c>
      <c r="T42" s="278">
        <f t="shared" si="17"/>
        <v>0.41464457943102317</v>
      </c>
      <c r="U42" s="257" t="str">
        <f>VLOOKUP(D42:D200,پیوست1!$E$5:G179,3,0)</f>
        <v>در اوراق بهادار با درآمد ثابت و با پیش بینی سود</v>
      </c>
    </row>
    <row r="43" spans="1:22" x14ac:dyDescent="0.55000000000000004">
      <c r="A43" s="334">
        <v>11518</v>
      </c>
      <c r="B43" s="213">
        <v>259</v>
      </c>
      <c r="C43" s="200">
        <v>40</v>
      </c>
      <c r="D43" s="91" t="s">
        <v>484</v>
      </c>
      <c r="E43" s="369">
        <v>1623512.622065</v>
      </c>
      <c r="F43" s="370">
        <v>9.7890583577233201</v>
      </c>
      <c r="G43" s="370">
        <v>90.013040147267574</v>
      </c>
      <c r="H43" s="370">
        <v>1.2121258191287636E-4</v>
      </c>
      <c r="I43" s="370">
        <v>6.133805393994168E-4</v>
      </c>
      <c r="J43" s="370">
        <v>0.19716690188779534</v>
      </c>
      <c r="K43" s="202">
        <f t="shared" si="9"/>
        <v>9.0026356953343753E-3</v>
      </c>
      <c r="L43" s="202">
        <f t="shared" si="10"/>
        <v>8.2781670990449044E-2</v>
      </c>
      <c r="M43" s="202">
        <f t="shared" si="11"/>
        <v>1.1147473809792414E-7</v>
      </c>
      <c r="N43" s="202">
        <f t="shared" si="12"/>
        <v>5.6410344458350186E-7</v>
      </c>
      <c r="O43" s="202">
        <f t="shared" si="13"/>
        <v>1.8132712299882343E-4</v>
      </c>
      <c r="P43" s="228">
        <f t="shared" si="14"/>
        <v>100.00000000000001</v>
      </c>
      <c r="Q43" s="263">
        <f>VLOOKUP(B:B,'پیوست 4'!$C$14:$J$170,8,0)</f>
        <v>71768.732432999997</v>
      </c>
      <c r="R43" s="1">
        <f t="shared" si="15"/>
        <v>4.4205835826342355E-2</v>
      </c>
      <c r="S43" s="257">
        <f t="shared" si="16"/>
        <v>4.4205835826342357</v>
      </c>
      <c r="T43" s="278">
        <f t="shared" si="17"/>
        <v>-5.3684747750890844</v>
      </c>
      <c r="U43" s="257" t="str">
        <f>VLOOKUP(D43:D197,پیوست1!$E$5:G240,3,0)</f>
        <v>در اوراق بهادار با درآمد ثابت و قابل معامله</v>
      </c>
    </row>
    <row r="44" spans="1:22" x14ac:dyDescent="0.55000000000000004">
      <c r="A44" s="334">
        <v>11460</v>
      </c>
      <c r="B44" s="213">
        <v>243</v>
      </c>
      <c r="C44" s="203">
        <v>41</v>
      </c>
      <c r="D44" s="171" t="s">
        <v>477</v>
      </c>
      <c r="E44" s="367">
        <v>16228994.85</v>
      </c>
      <c r="F44" s="368">
        <v>9.7217212041128676</v>
      </c>
      <c r="G44" s="368">
        <v>36.889084769829424</v>
      </c>
      <c r="H44" s="368">
        <v>50.855849656261427</v>
      </c>
      <c r="I44" s="368">
        <v>6.049388152819224E-8</v>
      </c>
      <c r="J44" s="368">
        <v>2.5333443093024006</v>
      </c>
      <c r="K44" s="202">
        <f t="shared" si="9"/>
        <v>8.9373316453598153E-2</v>
      </c>
      <c r="L44" s="202">
        <f t="shared" si="10"/>
        <v>0.33912717486928012</v>
      </c>
      <c r="M44" s="202">
        <f t="shared" si="11"/>
        <v>0.46752584747264619</v>
      </c>
      <c r="N44" s="202">
        <f t="shared" si="12"/>
        <v>5.5612979469502909E-10</v>
      </c>
      <c r="O44" s="202">
        <f t="shared" si="13"/>
        <v>2.3289433824271684E-2</v>
      </c>
      <c r="P44" s="228">
        <f t="shared" si="14"/>
        <v>100</v>
      </c>
      <c r="Q44" s="263">
        <f>VLOOKUP(B:B,'پیوست 4'!$C$14:$J$170,8,0)</f>
        <v>1607058.5914660001</v>
      </c>
      <c r="R44" s="1">
        <f t="shared" si="15"/>
        <v>9.9023914069823013E-2</v>
      </c>
      <c r="S44" s="257">
        <f t="shared" si="16"/>
        <v>9.9023914069823018</v>
      </c>
      <c r="T44" s="278">
        <f t="shared" si="17"/>
        <v>0.18067020286943425</v>
      </c>
      <c r="U44" s="257" t="str">
        <f>VLOOKUP(D44:D197,پیوست1!$E$5:G213,3,0)</f>
        <v>در اوراق بهادار با درآمد ثابت و قابل معامله</v>
      </c>
      <c r="V44" s="257">
        <f>100-P44</f>
        <v>0</v>
      </c>
    </row>
    <row r="45" spans="1:22" x14ac:dyDescent="0.55000000000000004">
      <c r="A45" s="334">
        <v>10845</v>
      </c>
      <c r="B45" s="213">
        <v>3</v>
      </c>
      <c r="C45" s="200">
        <v>42</v>
      </c>
      <c r="D45" s="91" t="s">
        <v>428</v>
      </c>
      <c r="E45" s="369">
        <v>14459069.426903</v>
      </c>
      <c r="F45" s="370">
        <v>9.6066030393563224</v>
      </c>
      <c r="G45" s="370">
        <v>62.802465427860071</v>
      </c>
      <c r="H45" s="370">
        <v>24.937983164125704</v>
      </c>
      <c r="I45" s="370">
        <v>3.1747426450804794E-3</v>
      </c>
      <c r="J45" s="370">
        <v>2.6497736260128195</v>
      </c>
      <c r="K45" s="202">
        <f t="shared" si="9"/>
        <v>7.8683428896721364E-2</v>
      </c>
      <c r="L45" s="202">
        <f t="shared" si="10"/>
        <v>0.51438716711697596</v>
      </c>
      <c r="M45" s="202">
        <f t="shared" si="11"/>
        <v>0.2042559703032753</v>
      </c>
      <c r="N45" s="202">
        <f t="shared" si="12"/>
        <v>2.6002910306192533E-5</v>
      </c>
      <c r="O45" s="202">
        <f t="shared" si="13"/>
        <v>2.1703121680018648E-2</v>
      </c>
      <c r="P45" s="228">
        <f t="shared" si="14"/>
        <v>100.00000000000001</v>
      </c>
      <c r="Q45" s="263">
        <f>VLOOKUP(B:B,'پیوست 4'!$C$14:$J$170,8,0)</f>
        <v>1506643.5102570001</v>
      </c>
      <c r="R45" s="1">
        <f t="shared" si="15"/>
        <v>0.10420058620464825</v>
      </c>
      <c r="S45" s="257">
        <f t="shared" si="16"/>
        <v>10.420058620464825</v>
      </c>
      <c r="T45" s="257">
        <f t="shared" si="17"/>
        <v>0.81345558110850291</v>
      </c>
      <c r="U45" s="257" t="str">
        <f>VLOOKUP(D45:D199,پیوست1!$E$5:G234,3,0)</f>
        <v>در اوراق بهادار با درآمد ثابت و با پیش بینی سود</v>
      </c>
    </row>
    <row r="46" spans="1:22" x14ac:dyDescent="0.55000000000000004">
      <c r="A46" s="334">
        <v>10581</v>
      </c>
      <c r="B46" s="213">
        <v>7</v>
      </c>
      <c r="C46" s="203">
        <v>43</v>
      </c>
      <c r="D46" s="171" t="s">
        <v>419</v>
      </c>
      <c r="E46" s="367">
        <v>14778414.687554</v>
      </c>
      <c r="F46" s="368">
        <v>9.2250412958472747</v>
      </c>
      <c r="G46" s="368">
        <v>56.382388879826422</v>
      </c>
      <c r="H46" s="368">
        <v>31.598570957956255</v>
      </c>
      <c r="I46" s="368">
        <v>3.8256448337998654E-4</v>
      </c>
      <c r="J46" s="368">
        <v>2.7936163018866651</v>
      </c>
      <c r="K46" s="202">
        <f t="shared" si="9"/>
        <v>7.7227016470411775E-2</v>
      </c>
      <c r="L46" s="202">
        <f t="shared" si="10"/>
        <v>0.47200262145423832</v>
      </c>
      <c r="M46" s="202">
        <f t="shared" si="11"/>
        <v>0.26452600932096282</v>
      </c>
      <c r="N46" s="202">
        <f t="shared" si="12"/>
        <v>3.2026212904087921E-6</v>
      </c>
      <c r="O46" s="202">
        <f t="shared" si="13"/>
        <v>2.3386632670677646E-2</v>
      </c>
      <c r="P46" s="228">
        <f t="shared" si="14"/>
        <v>100</v>
      </c>
      <c r="Q46" s="263">
        <f>VLOOKUP(B:B,'پیوست 4'!$C$14:$J$170,8,0)</f>
        <v>1397230.6006499999</v>
      </c>
      <c r="R46" s="1">
        <f t="shared" si="15"/>
        <v>9.4545364316154387E-2</v>
      </c>
      <c r="S46" s="257">
        <f t="shared" si="16"/>
        <v>9.4545364316154394</v>
      </c>
      <c r="T46" s="278">
        <f t="shared" si="17"/>
        <v>0.22949513576816472</v>
      </c>
      <c r="U46" s="257" t="str">
        <f>VLOOKUP(D46:D199,پیوست1!$E$5:G200,3,0)</f>
        <v>در اوراق بهادار با درآمد ثابت و با پیس بینی سود</v>
      </c>
      <c r="V46" s="257">
        <v>1.4359000000000037</v>
      </c>
    </row>
    <row r="47" spans="1:22" x14ac:dyDescent="0.55000000000000004">
      <c r="A47" s="334">
        <v>10748</v>
      </c>
      <c r="B47" s="213">
        <v>6</v>
      </c>
      <c r="C47" s="200">
        <v>44</v>
      </c>
      <c r="D47" s="91" t="s">
        <v>422</v>
      </c>
      <c r="E47" s="369">
        <v>4069909.7709149998</v>
      </c>
      <c r="F47" s="370">
        <v>9.0650646837829054</v>
      </c>
      <c r="G47" s="370">
        <v>67.023586448747935</v>
      </c>
      <c r="H47" s="370">
        <v>16.927065035079572</v>
      </c>
      <c r="I47" s="370">
        <v>1.5285797142878227E-2</v>
      </c>
      <c r="J47" s="370">
        <v>6.9689980352467167</v>
      </c>
      <c r="K47" s="202">
        <f t="shared" si="9"/>
        <v>2.0899157437844516E-2</v>
      </c>
      <c r="L47" s="202">
        <f t="shared" si="10"/>
        <v>0.15452029677705836</v>
      </c>
      <c r="M47" s="202">
        <f t="shared" si="11"/>
        <v>3.902469639975413E-2</v>
      </c>
      <c r="N47" s="202">
        <f t="shared" si="12"/>
        <v>3.524081649670626E-5</v>
      </c>
      <c r="O47" s="202">
        <f t="shared" si="13"/>
        <v>1.6066756521131761E-2</v>
      </c>
      <c r="P47" s="228">
        <f t="shared" si="14"/>
        <v>100</v>
      </c>
      <c r="Q47" s="263">
        <f>VLOOKUP(B:B,'پیوست 4'!$C$14:$J$170,8,0)</f>
        <v>371373.14852300001</v>
      </c>
      <c r="R47" s="1">
        <f t="shared" si="15"/>
        <v>9.1248496754636324E-2</v>
      </c>
      <c r="S47" s="257">
        <f t="shared" si="16"/>
        <v>9.1248496754636328</v>
      </c>
      <c r="T47" s="278">
        <f t="shared" si="17"/>
        <v>5.9784991680727373E-2</v>
      </c>
      <c r="U47" s="257" t="str">
        <f>VLOOKUP(D47:D200,پیوست1!$E$5:G180,3,0)</f>
        <v>در اوراق بهادار با درآمد ثابت و با پیش بینی سود</v>
      </c>
    </row>
    <row r="48" spans="1:22" x14ac:dyDescent="0.55000000000000004">
      <c r="A48" s="334">
        <v>11495</v>
      </c>
      <c r="B48" s="213">
        <v>248</v>
      </c>
      <c r="C48" s="203">
        <v>45</v>
      </c>
      <c r="D48" s="171" t="s">
        <v>407</v>
      </c>
      <c r="E48" s="367">
        <v>22805627.658845998</v>
      </c>
      <c r="F48" s="368">
        <v>9.0105999483046588</v>
      </c>
      <c r="G48" s="368">
        <v>27.35033895059621</v>
      </c>
      <c r="H48" s="368">
        <v>61.494821128231095</v>
      </c>
      <c r="I48" s="368">
        <v>9.4295735733769819E-4</v>
      </c>
      <c r="J48" s="368">
        <v>2.1432970155107016</v>
      </c>
      <c r="K48" s="202">
        <f t="shared" si="9"/>
        <v>0.11640424730798411</v>
      </c>
      <c r="L48" s="202">
        <f t="shared" si="10"/>
        <v>0.35332781806181546</v>
      </c>
      <c r="M48" s="202">
        <f t="shared" si="11"/>
        <v>0.79442638757008432</v>
      </c>
      <c r="N48" s="202">
        <f t="shared" si="12"/>
        <v>1.2181679583396961E-5</v>
      </c>
      <c r="O48" s="202">
        <f t="shared" si="13"/>
        <v>2.7688375610872971E-2</v>
      </c>
      <c r="P48" s="228">
        <f t="shared" si="14"/>
        <v>100</v>
      </c>
      <c r="Q48" s="263">
        <f>VLOOKUP(B:B,'پیوست 4'!$C$14:$J$170,8,0)</f>
        <v>2027372.804306</v>
      </c>
      <c r="R48" s="1">
        <f t="shared" si="15"/>
        <v>8.8897917419063416E-2</v>
      </c>
      <c r="S48" s="257">
        <f t="shared" si="16"/>
        <v>8.8897917419063415</v>
      </c>
      <c r="T48" s="278">
        <f t="shared" si="17"/>
        <v>-0.12080820639831735</v>
      </c>
      <c r="U48" s="257" t="str">
        <f>VLOOKUP(D48:D201,پیوست1!$E$5:G193,3,0)</f>
        <v>در اوراق بهادار با درآمد ثابت و با پیش بینی سود</v>
      </c>
      <c r="V48" s="257">
        <f>100-P48</f>
        <v>0</v>
      </c>
    </row>
    <row r="49" spans="1:22" x14ac:dyDescent="0.55000000000000004">
      <c r="A49" s="334">
        <v>11217</v>
      </c>
      <c r="B49" s="213">
        <v>154</v>
      </c>
      <c r="C49" s="200">
        <v>46</v>
      </c>
      <c r="D49" s="91" t="s">
        <v>449</v>
      </c>
      <c r="E49" s="369">
        <v>7089631.2828919999</v>
      </c>
      <c r="F49" s="370">
        <v>9.0046927806211166</v>
      </c>
      <c r="G49" s="370">
        <v>58.184430669596274</v>
      </c>
      <c r="H49" s="370">
        <v>29.682930600474361</v>
      </c>
      <c r="I49" s="370">
        <v>0.1246041246523598</v>
      </c>
      <c r="J49" s="370">
        <v>3.0033418246558905</v>
      </c>
      <c r="K49" s="202">
        <f t="shared" si="9"/>
        <v>3.6163098845609844E-2</v>
      </c>
      <c r="L49" s="202">
        <f t="shared" si="10"/>
        <v>0.23367030601070726</v>
      </c>
      <c r="M49" s="202">
        <f t="shared" si="11"/>
        <v>0.11920748208561199</v>
      </c>
      <c r="N49" s="202">
        <f t="shared" si="12"/>
        <v>5.004136605383623E-4</v>
      </c>
      <c r="O49" s="202">
        <f t="shared" si="13"/>
        <v>1.206150503056847E-2</v>
      </c>
      <c r="P49" s="228">
        <f t="shared" si="14"/>
        <v>100.00000000000001</v>
      </c>
      <c r="Q49" s="263">
        <f>VLOOKUP(B:B,'پیوست 4'!$C$14:$J$170,8,0)</f>
        <v>639742.26666199998</v>
      </c>
      <c r="R49" s="1">
        <f t="shared" si="15"/>
        <v>9.0236324166217644E-2</v>
      </c>
      <c r="S49" s="257">
        <f t="shared" si="16"/>
        <v>9.0236324166217639</v>
      </c>
      <c r="T49" s="257">
        <f t="shared" si="17"/>
        <v>1.8939636000647297E-2</v>
      </c>
      <c r="U49" s="257" t="str">
        <f>VLOOKUP(D49:D202,پیوست1!$E$5:G217,3,0)</f>
        <v>در اوراق بهادار با درآمد ثابت و با پیش بینی سود</v>
      </c>
      <c r="V49" s="257">
        <v>1.7831999999999937</v>
      </c>
    </row>
    <row r="50" spans="1:22" x14ac:dyDescent="0.55000000000000004">
      <c r="A50" s="334">
        <v>11385</v>
      </c>
      <c r="B50" s="213">
        <v>210</v>
      </c>
      <c r="C50" s="203">
        <v>47</v>
      </c>
      <c r="D50" s="171" t="s">
        <v>462</v>
      </c>
      <c r="E50" s="367">
        <v>43222502.730998002</v>
      </c>
      <c r="F50" s="368">
        <v>8.8780220542071611</v>
      </c>
      <c r="G50" s="368">
        <v>44.692810183380992</v>
      </c>
      <c r="H50" s="368">
        <v>42.073910752135951</v>
      </c>
      <c r="I50" s="368">
        <v>0.40514832025515912</v>
      </c>
      <c r="J50" s="368">
        <v>3.9501086900207403</v>
      </c>
      <c r="K50" s="202">
        <f t="shared" si="9"/>
        <v>0.21736980666946656</v>
      </c>
      <c r="L50" s="202">
        <f t="shared" si="10"/>
        <v>1.094260348730826</v>
      </c>
      <c r="M50" s="202">
        <f t="shared" si="11"/>
        <v>1.030139122225566</v>
      </c>
      <c r="N50" s="202">
        <f t="shared" si="12"/>
        <v>9.9196658341921366E-3</v>
      </c>
      <c r="O50" s="202">
        <f t="shared" si="13"/>
        <v>9.6714601183750623E-2</v>
      </c>
      <c r="P50" s="228">
        <f t="shared" si="14"/>
        <v>100.00000000000001</v>
      </c>
      <c r="Q50" s="263">
        <f>VLOOKUP(B:B,'پیوست 4'!$C$14:$J$170,8,0)</f>
        <v>4034065.220555</v>
      </c>
      <c r="R50" s="1">
        <f t="shared" si="15"/>
        <v>9.3332522775500415E-2</v>
      </c>
      <c r="S50" s="257">
        <f t="shared" si="16"/>
        <v>9.3332522775500415</v>
      </c>
      <c r="T50" s="278">
        <f t="shared" si="17"/>
        <v>0.45523022334288044</v>
      </c>
      <c r="U50" s="257" t="str">
        <f>VLOOKUP(D50:D205,پیوست1!$E$5:G188,3,0)</f>
        <v>در اوراق بهادار با درآمد ثابت و با پیش بینی سود</v>
      </c>
    </row>
    <row r="51" spans="1:22" x14ac:dyDescent="0.55000000000000004">
      <c r="A51" s="334">
        <v>10929</v>
      </c>
      <c r="B51" s="213">
        <v>110</v>
      </c>
      <c r="C51" s="200">
        <v>48</v>
      </c>
      <c r="D51" s="91" t="s">
        <v>433</v>
      </c>
      <c r="E51" s="369">
        <v>1575544.9259019999</v>
      </c>
      <c r="F51" s="370">
        <v>8.5690963282333854</v>
      </c>
      <c r="G51" s="370">
        <v>50.458272371453091</v>
      </c>
      <c r="H51" s="370">
        <v>35.007881471476779</v>
      </c>
      <c r="I51" s="370">
        <v>2.8381652108488913E-5</v>
      </c>
      <c r="J51" s="370">
        <v>5.964721447184635</v>
      </c>
      <c r="K51" s="202">
        <f t="shared" si="9"/>
        <v>7.6478419712935489E-3</v>
      </c>
      <c r="L51" s="202">
        <f t="shared" si="10"/>
        <v>4.50335576191285E-2</v>
      </c>
      <c r="M51" s="202">
        <f t="shared" si="11"/>
        <v>3.1244221676152678E-2</v>
      </c>
      <c r="N51" s="202">
        <f t="shared" si="12"/>
        <v>2.5330371126158475E-8</v>
      </c>
      <c r="O51" s="202">
        <f t="shared" si="13"/>
        <v>5.3234606408325844E-3</v>
      </c>
      <c r="P51" s="228">
        <f t="shared" si="14"/>
        <v>100</v>
      </c>
      <c r="Q51" s="263">
        <f>VLOOKUP(B:B,'پیوست 4'!$C$14:$J$170,8,0)</f>
        <v>137284.01592199999</v>
      </c>
      <c r="R51" s="1">
        <f t="shared" si="15"/>
        <v>8.7134307416467258E-2</v>
      </c>
      <c r="S51" s="257">
        <f t="shared" si="16"/>
        <v>8.7134307416467252</v>
      </c>
      <c r="T51" s="257">
        <f t="shared" si="17"/>
        <v>0.14433441341333975</v>
      </c>
      <c r="U51" s="257" t="str">
        <f>VLOOKUP(D51:D204,پیوست1!$E$5:G219,3,0)</f>
        <v>در اوراق بهادار با درآمد ثابت و با پیش بینی سود</v>
      </c>
    </row>
    <row r="52" spans="1:22" x14ac:dyDescent="0.55000000000000004">
      <c r="A52" s="334">
        <v>11562</v>
      </c>
      <c r="B52" s="213">
        <v>261</v>
      </c>
      <c r="C52" s="203">
        <v>49</v>
      </c>
      <c r="D52" s="171" t="s">
        <v>486</v>
      </c>
      <c r="E52" s="367">
        <v>1120214.05</v>
      </c>
      <c r="F52" s="368">
        <v>8.4811959889413888</v>
      </c>
      <c r="G52" s="368">
        <v>87.673120444845935</v>
      </c>
      <c r="H52" s="368">
        <v>8.6916582584479044E-6</v>
      </c>
      <c r="I52" s="368">
        <v>1.4178509519419882</v>
      </c>
      <c r="J52" s="368">
        <v>2.4278239226124279</v>
      </c>
      <c r="K52" s="202">
        <f t="shared" si="9"/>
        <v>5.3818452247828413E-3</v>
      </c>
      <c r="L52" s="202">
        <f t="shared" si="10"/>
        <v>5.5634036192907244E-2</v>
      </c>
      <c r="M52" s="202">
        <f t="shared" si="11"/>
        <v>5.5153965967376327E-9</v>
      </c>
      <c r="N52" s="202">
        <f t="shared" si="12"/>
        <v>8.9971442531364522E-4</v>
      </c>
      <c r="O52" s="202">
        <f t="shared" si="13"/>
        <v>1.5406049573152409E-3</v>
      </c>
      <c r="P52" s="228">
        <f t="shared" si="14"/>
        <v>100</v>
      </c>
      <c r="Q52" s="263">
        <f>VLOOKUP(B:B,'پیوست 4'!$C$14:$J$170,8,0)</f>
        <v>97578.571725000002</v>
      </c>
      <c r="R52" s="1">
        <f t="shared" si="15"/>
        <v>8.7107077192077706E-2</v>
      </c>
      <c r="S52" s="257">
        <f t="shared" si="16"/>
        <v>8.71070771920777</v>
      </c>
      <c r="T52" s="278">
        <f t="shared" si="17"/>
        <v>0.22951173026638116</v>
      </c>
      <c r="U52" s="257" t="str">
        <f>VLOOKUP(D52:D206,پیوست1!$E$5:G231,3,0)</f>
        <v>در اوراق بهادار با درآمد ثابت</v>
      </c>
      <c r="V52" s="257">
        <f>100-P52</f>
        <v>0</v>
      </c>
    </row>
    <row r="53" spans="1:22" x14ac:dyDescent="0.55000000000000004">
      <c r="A53" s="334">
        <v>11409</v>
      </c>
      <c r="B53" s="213">
        <v>219</v>
      </c>
      <c r="C53" s="200">
        <v>50</v>
      </c>
      <c r="D53" s="91" t="s">
        <v>468</v>
      </c>
      <c r="E53" s="369">
        <v>6099412.1672360003</v>
      </c>
      <c r="F53" s="370">
        <v>8.4729308959358907</v>
      </c>
      <c r="G53" s="370">
        <v>35.558300953199968</v>
      </c>
      <c r="H53" s="370">
        <v>54.6001869759153</v>
      </c>
      <c r="I53" s="370">
        <v>8.4887861250317303E-4</v>
      </c>
      <c r="J53" s="370">
        <v>1.367732296336341</v>
      </c>
      <c r="K53" s="202">
        <f t="shared" si="9"/>
        <v>2.9274853829025737E-2</v>
      </c>
      <c r="L53" s="202">
        <f t="shared" si="10"/>
        <v>0.12285761274327663</v>
      </c>
      <c r="M53" s="202">
        <f t="shared" si="11"/>
        <v>0.18864930121454035</v>
      </c>
      <c r="N53" s="202">
        <f t="shared" si="12"/>
        <v>2.9329635287756746E-6</v>
      </c>
      <c r="O53" s="202">
        <f t="shared" si="13"/>
        <v>4.725656746674245E-3</v>
      </c>
      <c r="P53" s="228">
        <f t="shared" si="14"/>
        <v>100</v>
      </c>
      <c r="Q53" s="263">
        <f>VLOOKUP(B:B,'پیوست 4'!$C$14:$J$170,8,0)</f>
        <v>521373.84563400003</v>
      </c>
      <c r="R53" s="1">
        <f t="shared" si="15"/>
        <v>8.5479359541341657E-2</v>
      </c>
      <c r="S53" s="257">
        <f t="shared" si="16"/>
        <v>8.5479359541341662</v>
      </c>
      <c r="T53" s="257">
        <f t="shared" si="17"/>
        <v>7.500505819827552E-2</v>
      </c>
      <c r="U53" s="257" t="str">
        <f>VLOOKUP(D53:D206,پیوست1!$E$5:G242,3,0)</f>
        <v>در اوراق بهادار با درآمد ثابت و قابل معامله</v>
      </c>
      <c r="V53" s="257">
        <f>100-P53</f>
        <v>0</v>
      </c>
    </row>
    <row r="54" spans="1:22" x14ac:dyDescent="0.55000000000000004">
      <c r="A54" s="334">
        <v>11256</v>
      </c>
      <c r="B54" s="213">
        <v>164</v>
      </c>
      <c r="C54" s="203">
        <v>51</v>
      </c>
      <c r="D54" s="171" t="s">
        <v>450</v>
      </c>
      <c r="E54" s="367">
        <v>40175.001479999999</v>
      </c>
      <c r="F54" s="368">
        <v>8.4206997681593894</v>
      </c>
      <c r="G54" s="368">
        <v>61.00771517336257</v>
      </c>
      <c r="H54" s="368">
        <v>29.468978715834087</v>
      </c>
      <c r="I54" s="368">
        <v>0.15520793070021222</v>
      </c>
      <c r="J54" s="368">
        <v>0.94739841194374597</v>
      </c>
      <c r="K54" s="202">
        <f t="shared" si="9"/>
        <v>1.9163603379273206E-4</v>
      </c>
      <c r="L54" s="202">
        <f t="shared" si="10"/>
        <v>1.3883972696410931E-3</v>
      </c>
      <c r="M54" s="202">
        <f t="shared" si="11"/>
        <v>6.7064713818425128E-4</v>
      </c>
      <c r="N54" s="202">
        <f t="shared" si="12"/>
        <v>3.5321805872990118E-6</v>
      </c>
      <c r="O54" s="202">
        <f t="shared" si="13"/>
        <v>2.1560639743140628E-5</v>
      </c>
      <c r="P54" s="228">
        <f t="shared" si="14"/>
        <v>100.00000000000001</v>
      </c>
      <c r="Q54" s="263">
        <f>VLOOKUP(B:B,'پیوست 4'!$C$14:$J$170,8,0)</f>
        <v>3808.7974819999999</v>
      </c>
      <c r="R54" s="1">
        <f t="shared" si="15"/>
        <v>9.4805160962995932E-2</v>
      </c>
      <c r="S54" s="257">
        <f t="shared" si="16"/>
        <v>9.4805160962995938</v>
      </c>
      <c r="T54" s="257">
        <f t="shared" si="17"/>
        <v>1.0598163281402044</v>
      </c>
      <c r="U54" s="257" t="str">
        <f>VLOOKUP(D54:D207,پیوست1!$E$5:G238,3,0)</f>
        <v>در اوراق بهادار با درآمد ثابت و با پیش بینی سود</v>
      </c>
    </row>
    <row r="55" spans="1:22" x14ac:dyDescent="0.55000000000000004">
      <c r="A55" s="334">
        <v>11660</v>
      </c>
      <c r="B55" s="213">
        <v>279</v>
      </c>
      <c r="C55" s="200">
        <v>52</v>
      </c>
      <c r="D55" s="91" t="s">
        <v>492</v>
      </c>
      <c r="E55" s="369">
        <v>1295179.252991</v>
      </c>
      <c r="F55" s="370">
        <v>8.246618360326579</v>
      </c>
      <c r="G55" s="370">
        <v>35.298203028619596</v>
      </c>
      <c r="H55" s="370">
        <v>54.409659519996701</v>
      </c>
      <c r="I55" s="370">
        <v>3.7853259885019803E-3</v>
      </c>
      <c r="J55" s="370">
        <v>2.0417337650686216</v>
      </c>
      <c r="K55" s="202">
        <f t="shared" si="9"/>
        <v>6.0503272410764039E-3</v>
      </c>
      <c r="L55" s="202">
        <f t="shared" si="10"/>
        <v>2.5897364230232818E-2</v>
      </c>
      <c r="M55" s="202">
        <f t="shared" si="11"/>
        <v>3.9918937773966719E-2</v>
      </c>
      <c r="N55" s="202">
        <f t="shared" si="12"/>
        <v>2.7771942320950359E-6</v>
      </c>
      <c r="O55" s="202">
        <f t="shared" si="13"/>
        <v>1.4979664243042487E-3</v>
      </c>
      <c r="P55" s="228">
        <f t="shared" si="14"/>
        <v>100.00000000000001</v>
      </c>
      <c r="Q55" s="263"/>
      <c r="R55" s="1">
        <f t="shared" si="15"/>
        <v>0</v>
      </c>
      <c r="S55" s="257">
        <f t="shared" si="16"/>
        <v>0</v>
      </c>
      <c r="T55" s="257">
        <f t="shared" si="17"/>
        <v>-8.246618360326579</v>
      </c>
      <c r="U55" s="257" t="str">
        <f>VLOOKUP(D55:D209,پیوست1!$E$5:G219,3,0)</f>
        <v>در اوراق بهادار با درآمد ثابت</v>
      </c>
    </row>
    <row r="56" spans="1:22" x14ac:dyDescent="0.55000000000000004">
      <c r="A56" s="334">
        <v>10766</v>
      </c>
      <c r="B56" s="213">
        <v>56</v>
      </c>
      <c r="C56" s="203">
        <v>53</v>
      </c>
      <c r="D56" s="171" t="s">
        <v>423</v>
      </c>
      <c r="E56" s="367">
        <v>6798892.0614280002</v>
      </c>
      <c r="F56" s="368">
        <v>8.1866327980756939</v>
      </c>
      <c r="G56" s="368">
        <v>45.341588717944411</v>
      </c>
      <c r="H56" s="368">
        <v>45.462608319580077</v>
      </c>
      <c r="I56" s="368">
        <v>4.7917025882027495E-2</v>
      </c>
      <c r="J56" s="368">
        <v>0.96125313851779048</v>
      </c>
      <c r="K56" s="202">
        <f t="shared" si="9"/>
        <v>3.1529461009090091E-2</v>
      </c>
      <c r="L56" s="202">
        <f t="shared" si="10"/>
        <v>0.17462562311438479</v>
      </c>
      <c r="M56" s="202">
        <f t="shared" si="11"/>
        <v>0.17509171007653659</v>
      </c>
      <c r="N56" s="202">
        <f t="shared" si="12"/>
        <v>1.8454449301476755E-4</v>
      </c>
      <c r="O56" s="202">
        <f t="shared" si="13"/>
        <v>3.7021073374496707E-3</v>
      </c>
      <c r="P56" s="228">
        <f t="shared" si="14"/>
        <v>100</v>
      </c>
      <c r="Q56" s="263" t="e">
        <f>VLOOKUP(B:B,'پیوست 4'!$C$14:$J$170,8,0)</f>
        <v>#N/A</v>
      </c>
      <c r="V56" s="257">
        <f>100-P56</f>
        <v>0</v>
      </c>
    </row>
    <row r="57" spans="1:22" x14ac:dyDescent="0.55000000000000004">
      <c r="A57" s="334">
        <v>11459</v>
      </c>
      <c r="B57" s="213">
        <v>241</v>
      </c>
      <c r="C57" s="200">
        <v>54</v>
      </c>
      <c r="D57" s="91" t="s">
        <v>476</v>
      </c>
      <c r="E57" s="369">
        <v>6077107.7866209997</v>
      </c>
      <c r="F57" s="370">
        <v>7.8436070201074504</v>
      </c>
      <c r="G57" s="370">
        <v>22.336150973095236</v>
      </c>
      <c r="H57" s="370">
        <v>67.759755255662853</v>
      </c>
      <c r="I57" s="370">
        <v>8.2216529036203761E-4</v>
      </c>
      <c r="J57" s="370">
        <v>2.0596645858440894</v>
      </c>
      <c r="K57" s="202">
        <f t="shared" si="9"/>
        <v>2.7001373417061863E-2</v>
      </c>
      <c r="L57" s="202">
        <f t="shared" si="10"/>
        <v>7.6891505601736798E-2</v>
      </c>
      <c r="M57" s="202">
        <f t="shared" si="11"/>
        <v>0.23326085175055197</v>
      </c>
      <c r="N57" s="202">
        <f t="shared" si="12"/>
        <v>2.830278462281803E-6</v>
      </c>
      <c r="O57" s="202">
        <f t="shared" si="13"/>
        <v>7.0903313301783014E-3</v>
      </c>
      <c r="P57" s="228">
        <f t="shared" si="14"/>
        <v>99.999999999999986</v>
      </c>
      <c r="Q57" s="263">
        <f>VLOOKUP(B:B,'پیوست 4'!$C$14:$J$170,8,0)</f>
        <v>311353.62233500002</v>
      </c>
      <c r="R57" s="1">
        <f t="shared" ref="R57:R82" si="18">Q57/E57</f>
        <v>5.1233848940520306E-2</v>
      </c>
      <c r="S57" s="257">
        <f t="shared" ref="S57:S82" si="19">R57*100</f>
        <v>5.1233848940520303</v>
      </c>
      <c r="T57" s="257">
        <f t="shared" ref="T57:T82" si="20">S57-F57</f>
        <v>-2.72022212605542</v>
      </c>
      <c r="U57" s="257" t="str">
        <f>VLOOKUP(D57:D210,پیوست1!$E$5:G178,3,0)</f>
        <v>در اوراق بهادار با درآمد ثابت و قابل معامله</v>
      </c>
      <c r="V57" s="257">
        <f>100-P57</f>
        <v>0</v>
      </c>
    </row>
    <row r="58" spans="1:22" x14ac:dyDescent="0.55000000000000004">
      <c r="A58" s="334">
        <v>11517</v>
      </c>
      <c r="B58" s="213">
        <v>250</v>
      </c>
      <c r="C58" s="203">
        <v>55</v>
      </c>
      <c r="D58" s="171" t="s">
        <v>481</v>
      </c>
      <c r="E58" s="367">
        <v>64633488.934826002</v>
      </c>
      <c r="F58" s="368">
        <v>7.720782866119225</v>
      </c>
      <c r="G58" s="368">
        <v>40.973530728934286</v>
      </c>
      <c r="H58" s="368">
        <v>48.839849454838472</v>
      </c>
      <c r="I58" s="368">
        <v>0</v>
      </c>
      <c r="J58" s="368">
        <v>2.4658369501080126</v>
      </c>
      <c r="K58" s="202">
        <f t="shared" si="9"/>
        <v>0.28267801168489792</v>
      </c>
      <c r="L58" s="202">
        <f t="shared" si="10"/>
        <v>1.5001478993783628</v>
      </c>
      <c r="M58" s="202">
        <f t="shared" si="11"/>
        <v>1.7881543587331721</v>
      </c>
      <c r="N58" s="202">
        <f t="shared" si="12"/>
        <v>0</v>
      </c>
      <c r="O58" s="202">
        <f t="shared" si="13"/>
        <v>9.0280726486230672E-2</v>
      </c>
      <c r="P58" s="228">
        <f t="shared" si="14"/>
        <v>100</v>
      </c>
      <c r="Q58" s="263">
        <f>VLOOKUP(B:B,'پیوست 4'!$C$14:$J$170,8,0)</f>
        <v>5135470.0955830002</v>
      </c>
      <c r="R58" s="1">
        <f t="shared" si="18"/>
        <v>7.9455251143279865E-2</v>
      </c>
      <c r="S58" s="257">
        <f t="shared" si="19"/>
        <v>7.9455251143279861</v>
      </c>
      <c r="T58" s="257">
        <f t="shared" si="20"/>
        <v>0.2247422482087611</v>
      </c>
      <c r="U58" s="257" t="str">
        <f>VLOOKUP(D58:D211,پیوست1!$E$5:G187,3,0)</f>
        <v>در اوراق بهادار با درآمد ثابت و با پیش بینی سود</v>
      </c>
    </row>
    <row r="59" spans="1:22" x14ac:dyDescent="0.55000000000000004">
      <c r="A59" s="334">
        <v>10837</v>
      </c>
      <c r="B59" s="213">
        <v>1</v>
      </c>
      <c r="C59" s="200">
        <v>56</v>
      </c>
      <c r="D59" s="91" t="s">
        <v>427</v>
      </c>
      <c r="E59" s="369">
        <v>64722296.246191002</v>
      </c>
      <c r="F59" s="370">
        <v>7.6914338969608771</v>
      </c>
      <c r="G59" s="370">
        <v>47.052515657236732</v>
      </c>
      <c r="H59" s="370">
        <v>40.719292134986638</v>
      </c>
      <c r="I59" s="370">
        <v>2.5768824538460908</v>
      </c>
      <c r="J59" s="370">
        <v>1.9598758569696586</v>
      </c>
      <c r="K59" s="202">
        <f t="shared" si="9"/>
        <v>0.28199039640178558</v>
      </c>
      <c r="L59" s="202">
        <f t="shared" si="10"/>
        <v>1.7250824384160861</v>
      </c>
      <c r="M59" s="202">
        <f t="shared" si="11"/>
        <v>1.4928879951607026</v>
      </c>
      <c r="N59" s="202">
        <f t="shared" si="12"/>
        <v>9.4476025455798224E-2</v>
      </c>
      <c r="O59" s="202">
        <f t="shared" si="13"/>
        <v>7.1854764301301319E-2</v>
      </c>
      <c r="P59" s="228">
        <f t="shared" si="14"/>
        <v>100.00000000000001</v>
      </c>
      <c r="Q59" s="263">
        <f>VLOOKUP(B:B,'پیوست 4'!$C$14:$J$170,8,0)</f>
        <v>3985115.8900649999</v>
      </c>
      <c r="R59" s="1">
        <f t="shared" si="18"/>
        <v>6.1572535605139776E-2</v>
      </c>
      <c r="S59" s="257">
        <f t="shared" si="19"/>
        <v>6.1572535605139773</v>
      </c>
      <c r="T59" s="257">
        <f t="shared" si="20"/>
        <v>-1.5341803364468998</v>
      </c>
      <c r="U59" s="257" t="str">
        <f>VLOOKUP(D59:D212,پیوست1!$E$5:G201,3,0)</f>
        <v>در اوراق بهادار با درآمد ثابت و با پیش بینی سود</v>
      </c>
    </row>
    <row r="60" spans="1:22" x14ac:dyDescent="0.55000000000000004">
      <c r="A60" s="334">
        <v>11343</v>
      </c>
      <c r="B60" s="213">
        <v>196</v>
      </c>
      <c r="C60" s="203">
        <v>57</v>
      </c>
      <c r="D60" s="171" t="s">
        <v>457</v>
      </c>
      <c r="E60" s="367">
        <v>26926366.000727002</v>
      </c>
      <c r="F60" s="368">
        <v>7.5844178543517966</v>
      </c>
      <c r="G60" s="368">
        <v>44.322505682962912</v>
      </c>
      <c r="H60" s="368">
        <v>45.395020066358406</v>
      </c>
      <c r="I60" s="368">
        <v>1.3872335512989772E-5</v>
      </c>
      <c r="J60" s="368">
        <v>2.6980425239913757</v>
      </c>
      <c r="K60" s="202">
        <f t="shared" si="9"/>
        <v>0.11568394379512256</v>
      </c>
      <c r="L60" s="202">
        <f t="shared" si="10"/>
        <v>0.67604427323909566</v>
      </c>
      <c r="M60" s="202">
        <f t="shared" si="11"/>
        <v>0.69240316801926582</v>
      </c>
      <c r="N60" s="202">
        <f t="shared" si="12"/>
        <v>2.1159257211428345E-7</v>
      </c>
      <c r="O60" s="202">
        <f t="shared" si="13"/>
        <v>4.1152822233176435E-2</v>
      </c>
      <c r="P60" s="228">
        <f t="shared" si="14"/>
        <v>100.00000000000001</v>
      </c>
      <c r="Q60" s="263">
        <f>VLOOKUP(B:B,'پیوست 4'!$C$14:$J$170,8,0)</f>
        <v>2058717.7985499999</v>
      </c>
      <c r="R60" s="1">
        <f t="shared" si="18"/>
        <v>7.6457320623749062E-2</v>
      </c>
      <c r="S60" s="257">
        <f t="shared" si="19"/>
        <v>7.6457320623749059</v>
      </c>
      <c r="T60" s="278">
        <f t="shared" si="20"/>
        <v>6.1314208023109273E-2</v>
      </c>
      <c r="U60" s="257" t="str">
        <f>VLOOKUP(D60:D213,پیوست1!$E$5:G199,3,0)</f>
        <v>در اوراق بهادار با درآمد ثابت و با پیش بینی سود</v>
      </c>
    </row>
    <row r="61" spans="1:22" x14ac:dyDescent="0.55000000000000004">
      <c r="A61" s="334">
        <v>11098</v>
      </c>
      <c r="B61" s="213">
        <v>123</v>
      </c>
      <c r="C61" s="200">
        <v>58</v>
      </c>
      <c r="D61" s="91" t="s">
        <v>441</v>
      </c>
      <c r="E61" s="369">
        <v>142504444.83027399</v>
      </c>
      <c r="F61" s="370">
        <v>7.4975508641639168</v>
      </c>
      <c r="G61" s="370">
        <v>33.062376307858877</v>
      </c>
      <c r="H61" s="370">
        <v>59.04295980177158</v>
      </c>
      <c r="I61" s="370">
        <v>8.7108185784524825E-3</v>
      </c>
      <c r="J61" s="370">
        <v>0.38840220762717109</v>
      </c>
      <c r="K61" s="202">
        <f t="shared" si="9"/>
        <v>0.60523065985308189</v>
      </c>
      <c r="L61" s="202">
        <f t="shared" si="10"/>
        <v>2.6689200502473378</v>
      </c>
      <c r="M61" s="202">
        <f t="shared" si="11"/>
        <v>4.7661710027611957</v>
      </c>
      <c r="N61" s="202">
        <f t="shared" si="12"/>
        <v>7.0317021806362763E-4</v>
      </c>
      <c r="O61" s="202">
        <f t="shared" si="13"/>
        <v>3.1353295051876978E-2</v>
      </c>
      <c r="P61" s="228">
        <f t="shared" si="14"/>
        <v>99.999999999999986</v>
      </c>
      <c r="Q61" s="263">
        <f>VLOOKUP(B:B,'پیوست 4'!$C$14:$J$170,8,0)</f>
        <v>10555204.124988001</v>
      </c>
      <c r="R61" s="1">
        <f t="shared" si="18"/>
        <v>7.4069297540574869E-2</v>
      </c>
      <c r="S61" s="257">
        <f t="shared" si="19"/>
        <v>7.4069297540574865</v>
      </c>
      <c r="T61" s="278">
        <f t="shared" si="20"/>
        <v>-9.0621110106430258E-2</v>
      </c>
      <c r="U61" s="257" t="str">
        <f>VLOOKUP(D61:D215,پیوست1!$E$5:G225,3,0)</f>
        <v>در اوراق بهادار با درآمد ثابت و با پیش بینی سود</v>
      </c>
    </row>
    <row r="62" spans="1:22" x14ac:dyDescent="0.55000000000000004">
      <c r="A62" s="334">
        <v>11302</v>
      </c>
      <c r="B62" s="213">
        <v>178</v>
      </c>
      <c r="C62" s="203">
        <v>59</v>
      </c>
      <c r="D62" s="171" t="s">
        <v>453</v>
      </c>
      <c r="E62" s="367">
        <v>6908837.826591</v>
      </c>
      <c r="F62" s="368">
        <v>7.4774913931741924</v>
      </c>
      <c r="G62" s="368">
        <v>39.905998988131252</v>
      </c>
      <c r="H62" s="368">
        <v>47.148646527174613</v>
      </c>
      <c r="I62" s="368">
        <v>1.6131703428706296E-3</v>
      </c>
      <c r="J62" s="368">
        <v>5.4662499211770736</v>
      </c>
      <c r="K62" s="202">
        <f t="shared" si="9"/>
        <v>2.9264021650783789E-2</v>
      </c>
      <c r="L62" s="202">
        <f t="shared" si="10"/>
        <v>0.15617671181151221</v>
      </c>
      <c r="M62" s="202">
        <f t="shared" si="11"/>
        <v>0.18452164505811389</v>
      </c>
      <c r="N62" s="202">
        <f t="shared" si="12"/>
        <v>6.3133274728021714E-6</v>
      </c>
      <c r="O62" s="202">
        <f t="shared" si="13"/>
        <v>2.1392797080039994E-2</v>
      </c>
      <c r="P62" s="228">
        <f t="shared" si="14"/>
        <v>100</v>
      </c>
      <c r="Q62" s="263">
        <f>VLOOKUP(B:B,'پیوست 4'!$C$14:$J$170,8,0)</f>
        <v>497727.96847199998</v>
      </c>
      <c r="R62" s="1">
        <f t="shared" si="18"/>
        <v>7.2042213316446002E-2</v>
      </c>
      <c r="S62" s="257">
        <f t="shared" si="19"/>
        <v>7.2042213316446002</v>
      </c>
      <c r="T62" s="278">
        <f t="shared" si="20"/>
        <v>-0.27327006152959221</v>
      </c>
      <c r="U62" s="257" t="str">
        <f>VLOOKUP(D62:D215,پیوست1!$E$5:G229,3,0)</f>
        <v>در اوارق بهادار با درآمد ثابت</v>
      </c>
      <c r="V62" s="257">
        <f>100-P62</f>
        <v>0</v>
      </c>
    </row>
    <row r="63" spans="1:22" x14ac:dyDescent="0.55000000000000004">
      <c r="A63" s="334">
        <v>11626</v>
      </c>
      <c r="B63" s="213">
        <v>272</v>
      </c>
      <c r="C63" s="200">
        <v>60</v>
      </c>
      <c r="D63" s="91" t="s">
        <v>490</v>
      </c>
      <c r="E63" s="369">
        <v>3263566.46</v>
      </c>
      <c r="F63" s="370">
        <v>7.4003561186263997</v>
      </c>
      <c r="G63" s="370">
        <v>42.046491319940756</v>
      </c>
      <c r="H63" s="370">
        <v>49.478662128247777</v>
      </c>
      <c r="I63" s="370">
        <v>2.913376832912529E-3</v>
      </c>
      <c r="J63" s="370">
        <v>1.0715770563521494</v>
      </c>
      <c r="K63" s="202">
        <f t="shared" si="9"/>
        <v>1.3681010292536015E-2</v>
      </c>
      <c r="L63" s="202">
        <f t="shared" si="10"/>
        <v>7.7731189052548902E-2</v>
      </c>
      <c r="M63" s="202">
        <f t="shared" si="11"/>
        <v>9.1471015041248369E-2</v>
      </c>
      <c r="N63" s="202">
        <f t="shared" si="12"/>
        <v>5.3859487027646482E-6</v>
      </c>
      <c r="O63" s="202">
        <f t="shared" si="13"/>
        <v>1.9810204403947432E-3</v>
      </c>
      <c r="P63" s="228">
        <f t="shared" si="14"/>
        <v>99.999999999999986</v>
      </c>
      <c r="Q63" s="263">
        <f>VLOOKUP(B:B,'پیوست 4'!$C$14:$J$170,8,0)</f>
        <v>250201.33421900001</v>
      </c>
      <c r="R63" s="1">
        <f t="shared" si="18"/>
        <v>7.6665003543087029E-2</v>
      </c>
      <c r="S63" s="257">
        <f t="shared" si="19"/>
        <v>7.6665003543087025</v>
      </c>
      <c r="T63" s="278">
        <f t="shared" si="20"/>
        <v>0.26614423568230272</v>
      </c>
      <c r="U63" s="257" t="str">
        <f>VLOOKUP(D63:D216,پیوست1!$E$5:G222,3,0)</f>
        <v>در اوراق بهادار با درآمد ثابت و قابل معامله</v>
      </c>
      <c r="V63" s="257">
        <f>100-P63</f>
        <v>0</v>
      </c>
    </row>
    <row r="64" spans="1:22" x14ac:dyDescent="0.55000000000000004">
      <c r="A64" s="334">
        <v>11673</v>
      </c>
      <c r="B64" s="213">
        <v>283</v>
      </c>
      <c r="C64" s="203">
        <v>61</v>
      </c>
      <c r="D64" s="171" t="s">
        <v>494</v>
      </c>
      <c r="E64" s="367">
        <v>1019116.800082</v>
      </c>
      <c r="F64" s="368">
        <v>7.3344737211057822</v>
      </c>
      <c r="G64" s="368">
        <v>42.081509595413706</v>
      </c>
      <c r="H64" s="368">
        <v>47.828727620313884</v>
      </c>
      <c r="I64" s="368">
        <v>1.0921480211750088</v>
      </c>
      <c r="J64" s="368">
        <v>1.663141041991621</v>
      </c>
      <c r="K64" s="202">
        <f t="shared" si="9"/>
        <v>4.2341477344045803E-3</v>
      </c>
      <c r="L64" s="202">
        <f t="shared" si="10"/>
        <v>2.4293403356400917E-2</v>
      </c>
      <c r="M64" s="202">
        <f t="shared" si="11"/>
        <v>2.7611237887491372E-2</v>
      </c>
      <c r="N64" s="202">
        <f t="shared" si="12"/>
        <v>6.3049050897620823E-4</v>
      </c>
      <c r="O64" s="202">
        <f t="shared" si="13"/>
        <v>9.6012135876633964E-4</v>
      </c>
      <c r="P64" s="228">
        <f t="shared" si="14"/>
        <v>100</v>
      </c>
      <c r="Q64" s="263"/>
      <c r="R64" s="1">
        <f t="shared" si="18"/>
        <v>0</v>
      </c>
      <c r="S64" s="257">
        <f t="shared" si="19"/>
        <v>0</v>
      </c>
      <c r="T64" s="278">
        <f t="shared" si="20"/>
        <v>-7.3344737211057822</v>
      </c>
      <c r="U64" s="257" t="str">
        <f>VLOOKUP(D64:D218,پیوست1!$E$5:G221,3,0)</f>
        <v>در اوراق بهادار با درآمد ثابت و قابل معامله</v>
      </c>
    </row>
    <row r="65" spans="1:22" x14ac:dyDescent="0.55000000000000004">
      <c r="A65" s="334">
        <v>11513</v>
      </c>
      <c r="B65" s="213">
        <v>254</v>
      </c>
      <c r="C65" s="200">
        <v>62</v>
      </c>
      <c r="D65" s="91" t="s">
        <v>482</v>
      </c>
      <c r="E65" s="369">
        <v>20177515.55359</v>
      </c>
      <c r="F65" s="370">
        <v>7.323863355955349</v>
      </c>
      <c r="G65" s="370">
        <v>47.777512456142794</v>
      </c>
      <c r="H65" s="370">
        <v>40.265007004796594</v>
      </c>
      <c r="I65" s="370">
        <v>9.6848243505575098E-5</v>
      </c>
      <c r="J65" s="370">
        <v>4.6335203348617569</v>
      </c>
      <c r="K65" s="202">
        <f t="shared" si="9"/>
        <v>8.3710707565258974E-2</v>
      </c>
      <c r="L65" s="202">
        <f t="shared" si="10"/>
        <v>0.54609011378667116</v>
      </c>
      <c r="M65" s="202">
        <f t="shared" si="11"/>
        <v>0.46022325413141985</v>
      </c>
      <c r="N65" s="202">
        <f t="shared" si="12"/>
        <v>1.106961530585063E-6</v>
      </c>
      <c r="O65" s="202">
        <f t="shared" si="13"/>
        <v>5.2960472758396736E-2</v>
      </c>
      <c r="P65" s="228">
        <f t="shared" si="14"/>
        <v>100</v>
      </c>
      <c r="Q65" s="263">
        <f>VLOOKUP(B:B,'پیوست 4'!$C$14:$J$170,8,0)</f>
        <v>1346396.41179</v>
      </c>
      <c r="R65" s="1">
        <f t="shared" si="18"/>
        <v>6.6727561587751977E-2</v>
      </c>
      <c r="S65" s="257">
        <f t="shared" si="19"/>
        <v>6.672756158775198</v>
      </c>
      <c r="T65" s="278">
        <f t="shared" si="20"/>
        <v>-0.65110719718015098</v>
      </c>
      <c r="U65" s="257" t="str">
        <f>VLOOKUP(D65:D219,پیوست1!$E$5:G223,3,0)</f>
        <v>در اوراق بهادار با درآمد ثابت و قابل معامله</v>
      </c>
    </row>
    <row r="66" spans="1:22" x14ac:dyDescent="0.55000000000000004">
      <c r="A66" s="334">
        <v>10895</v>
      </c>
      <c r="B66" s="213">
        <v>102</v>
      </c>
      <c r="C66" s="203">
        <v>63</v>
      </c>
      <c r="D66" s="171" t="s">
        <v>430</v>
      </c>
      <c r="E66" s="367">
        <v>599583</v>
      </c>
      <c r="F66" s="368">
        <v>7.1568843637552177</v>
      </c>
      <c r="G66" s="368">
        <v>62.906634445886539</v>
      </c>
      <c r="H66" s="368">
        <v>29.211816700406338</v>
      </c>
      <c r="I66" s="368">
        <v>9.4864540279043427E-4</v>
      </c>
      <c r="J66" s="368">
        <v>0.72371584454911542</v>
      </c>
      <c r="K66" s="202">
        <f t="shared" si="9"/>
        <v>2.4307841741296964E-3</v>
      </c>
      <c r="L66" s="202">
        <f t="shared" si="10"/>
        <v>2.1365784842524667E-2</v>
      </c>
      <c r="M66" s="202">
        <f t="shared" si="11"/>
        <v>9.9215829296517496E-3</v>
      </c>
      <c r="N66" s="202">
        <f t="shared" si="12"/>
        <v>3.2220057147240893E-7</v>
      </c>
      <c r="O66" s="202">
        <f t="shared" si="13"/>
        <v>2.4580486872277006E-4</v>
      </c>
      <c r="P66" s="228">
        <f t="shared" si="14"/>
        <v>99.999999999999986</v>
      </c>
      <c r="Q66" s="263">
        <f>VLOOKUP(B:B,'پیوست 4'!$C$14:$J$170,8,0)</f>
        <v>44104.312761000001</v>
      </c>
      <c r="R66" s="1">
        <f t="shared" si="18"/>
        <v>7.3558310961117979E-2</v>
      </c>
      <c r="S66" s="257">
        <f t="shared" si="19"/>
        <v>7.3558310961117979</v>
      </c>
      <c r="T66" s="278">
        <f t="shared" si="20"/>
        <v>0.19894673235658011</v>
      </c>
      <c r="U66" s="257" t="str">
        <f>VLOOKUP(D66:D219,پیوست1!$E$5:G185,3,0)</f>
        <v>در اوراق بهادار با درآمد ثابت و با پیش بینی سود</v>
      </c>
      <c r="V66" s="257">
        <f>100-P66</f>
        <v>0</v>
      </c>
    </row>
    <row r="67" spans="1:22" x14ac:dyDescent="0.55000000000000004">
      <c r="A67" s="334">
        <v>11161</v>
      </c>
      <c r="B67" s="213">
        <v>138</v>
      </c>
      <c r="C67" s="200">
        <v>64</v>
      </c>
      <c r="D67" s="91" t="s">
        <v>446</v>
      </c>
      <c r="E67" s="369">
        <v>20012378.458330002</v>
      </c>
      <c r="F67" s="370">
        <v>6.7651765333996856</v>
      </c>
      <c r="G67" s="370">
        <v>37.934072815050982</v>
      </c>
      <c r="H67" s="370">
        <v>50.622157086771516</v>
      </c>
      <c r="I67" s="370">
        <v>0</v>
      </c>
      <c r="J67" s="370">
        <v>4.6785935647778158</v>
      </c>
      <c r="K67" s="202">
        <f t="shared" si="9"/>
        <v>7.6692153038666694E-2</v>
      </c>
      <c r="L67" s="202">
        <f t="shared" si="10"/>
        <v>0.4300324911476982</v>
      </c>
      <c r="M67" s="202">
        <f t="shared" si="11"/>
        <v>0.5738685752365924</v>
      </c>
      <c r="N67" s="202">
        <f t="shared" si="12"/>
        <v>0</v>
      </c>
      <c r="O67" s="202">
        <f t="shared" si="13"/>
        <v>5.3037997146742434E-2</v>
      </c>
      <c r="P67" s="228">
        <f t="shared" si="14"/>
        <v>99.999999999999986</v>
      </c>
      <c r="Q67" s="263">
        <f>VLOOKUP(B:B,'پیوست 4'!$C$14:$J$170,8,0)</f>
        <v>1371090.7262870001</v>
      </c>
      <c r="R67" s="1">
        <f t="shared" si="18"/>
        <v>6.8512132585434593E-2</v>
      </c>
      <c r="S67" s="257">
        <f t="shared" si="19"/>
        <v>6.8512132585434591</v>
      </c>
      <c r="T67" s="278">
        <f t="shared" si="20"/>
        <v>8.6036725143773474E-2</v>
      </c>
      <c r="U67" s="257" t="str">
        <f>VLOOKUP(D67:D221,پیوست1!$E$5:G211,3,0)</f>
        <v>در اوراق بهادار با درآمد ثابت و با پیش بینی سود</v>
      </c>
    </row>
    <row r="68" spans="1:22" x14ac:dyDescent="0.55000000000000004">
      <c r="A68" s="334">
        <v>11142</v>
      </c>
      <c r="B68" s="213">
        <v>130</v>
      </c>
      <c r="C68" s="203">
        <v>65</v>
      </c>
      <c r="D68" s="171" t="s">
        <v>442</v>
      </c>
      <c r="E68" s="367">
        <v>151493714.21369299</v>
      </c>
      <c r="F68" s="368">
        <v>6.6370545176009532</v>
      </c>
      <c r="G68" s="368">
        <v>30.085471079826466</v>
      </c>
      <c r="H68" s="368">
        <v>61.696514819113084</v>
      </c>
      <c r="I68" s="368">
        <v>6.7377275219972102E-4</v>
      </c>
      <c r="J68" s="368">
        <v>1.5802858107072977</v>
      </c>
      <c r="K68" s="202">
        <f t="shared" ref="K68:K82" si="21">E68/$E$83*F68</f>
        <v>0.56956472947829606</v>
      </c>
      <c r="L68" s="202">
        <f t="shared" ref="L68:L82" si="22">E68/$E$83*G68</f>
        <v>2.5818114272477524</v>
      </c>
      <c r="M68" s="202">
        <f t="shared" ref="M68:M82" si="23">E68/$E$83*H68</f>
        <v>5.2945412275148342</v>
      </c>
      <c r="N68" s="202">
        <f t="shared" ref="N68:N82" si="24">E68/$E$83*I68</f>
        <v>5.7820407278377302E-5</v>
      </c>
      <c r="O68" s="202">
        <f t="shared" ref="O68:O82" si="25">E68/$E$83*J68</f>
        <v>0.13561363069822052</v>
      </c>
      <c r="P68" s="228">
        <f t="shared" ref="P68:P82" si="26">SUM(F68:J68)</f>
        <v>99.999999999999986</v>
      </c>
      <c r="Q68" s="263">
        <f>VLOOKUP(B:B,'پیوست 4'!$C$14:$J$170,8,0)</f>
        <v>10102920.018592</v>
      </c>
      <c r="R68" s="1">
        <f t="shared" si="18"/>
        <v>6.6688707653844242E-2</v>
      </c>
      <c r="S68" s="257">
        <f t="shared" si="19"/>
        <v>6.6688707653844244</v>
      </c>
      <c r="T68" s="278">
        <f t="shared" si="20"/>
        <v>3.1816247783471141E-2</v>
      </c>
      <c r="U68" s="257" t="str">
        <f>VLOOKUP(D68:D222,پیوست1!$E$5:G236,3,0)</f>
        <v>در اوراق بهادار با درآمد ثابت و با پیش بینی سود</v>
      </c>
    </row>
    <row r="69" spans="1:22" x14ac:dyDescent="0.55000000000000004">
      <c r="A69" s="334">
        <v>10923</v>
      </c>
      <c r="B69" s="213">
        <v>108</v>
      </c>
      <c r="C69" s="200">
        <v>66</v>
      </c>
      <c r="D69" s="91" t="s">
        <v>435</v>
      </c>
      <c r="E69" s="369">
        <v>1425500.81143</v>
      </c>
      <c r="F69" s="370">
        <v>6.3726509023025022</v>
      </c>
      <c r="G69" s="370">
        <v>67.524359885679544</v>
      </c>
      <c r="H69" s="370">
        <v>18.260186609079291</v>
      </c>
      <c r="I69" s="370">
        <v>4.1505828104802748E-3</v>
      </c>
      <c r="J69" s="370">
        <v>7.838652020128178</v>
      </c>
      <c r="K69" s="202">
        <f t="shared" si="21"/>
        <v>5.1458922259004607E-3</v>
      </c>
      <c r="L69" s="202">
        <f t="shared" si="22"/>
        <v>5.4525672898397395E-2</v>
      </c>
      <c r="M69" s="202">
        <f t="shared" si="23"/>
        <v>1.4745033700371432E-2</v>
      </c>
      <c r="N69" s="202">
        <f t="shared" si="24"/>
        <v>3.3515803932849213E-6</v>
      </c>
      <c r="O69" s="202">
        <f t="shared" si="25"/>
        <v>6.3296827506026448E-3</v>
      </c>
      <c r="P69" s="228">
        <f t="shared" si="26"/>
        <v>100</v>
      </c>
      <c r="Q69" s="263">
        <f>VLOOKUP(B:B,'پیوست 4'!$C$14:$J$170,8,0)</f>
        <v>93135.596900000004</v>
      </c>
      <c r="R69" s="1">
        <f t="shared" si="18"/>
        <v>6.533535172566507E-2</v>
      </c>
      <c r="S69" s="257">
        <f t="shared" si="19"/>
        <v>6.5335351725665074</v>
      </c>
      <c r="T69" s="278">
        <f t="shared" si="20"/>
        <v>0.1608842702640052</v>
      </c>
      <c r="U69" s="257" t="str">
        <f>VLOOKUP(D69:D222,پیوست1!$E$5:G214,3,0)</f>
        <v>در اوراق بهادار با درآمد ثابت و با پیش بینی سود</v>
      </c>
    </row>
    <row r="70" spans="1:22" x14ac:dyDescent="0.55000000000000004">
      <c r="A70" s="334">
        <v>11500</v>
      </c>
      <c r="B70" s="213">
        <v>247</v>
      </c>
      <c r="C70" s="203">
        <v>67</v>
      </c>
      <c r="D70" s="171" t="s">
        <v>479</v>
      </c>
      <c r="E70" s="367">
        <v>3479052.527098</v>
      </c>
      <c r="F70" s="368">
        <v>6.0812774386919219</v>
      </c>
      <c r="G70" s="368">
        <v>24.344890360570435</v>
      </c>
      <c r="H70" s="368">
        <v>68.69349705503133</v>
      </c>
      <c r="I70" s="368">
        <v>4.4382373230250274E-4</v>
      </c>
      <c r="J70" s="368">
        <v>0.87989132197401465</v>
      </c>
      <c r="K70" s="202">
        <f t="shared" si="21"/>
        <v>1.1984747598606559E-2</v>
      </c>
      <c r="L70" s="202">
        <f t="shared" si="22"/>
        <v>4.7977973251282127E-2</v>
      </c>
      <c r="M70" s="202">
        <f t="shared" si="23"/>
        <v>0.13537850100903456</v>
      </c>
      <c r="N70" s="202">
        <f t="shared" si="24"/>
        <v>8.7467073547316362E-7</v>
      </c>
      <c r="O70" s="202">
        <f t="shared" si="25"/>
        <v>1.7340559634672914E-3</v>
      </c>
      <c r="P70" s="228">
        <f t="shared" si="26"/>
        <v>100</v>
      </c>
      <c r="Q70" s="263">
        <f>VLOOKUP(B:B,'پیوست 4'!$C$14:$J$170,8,0)</f>
        <v>247176.84586999999</v>
      </c>
      <c r="R70" s="1">
        <f t="shared" si="18"/>
        <v>7.1047172741648387E-2</v>
      </c>
      <c r="S70" s="257">
        <f t="shared" si="19"/>
        <v>7.1047172741648383</v>
      </c>
      <c r="T70" s="278">
        <f t="shared" si="20"/>
        <v>1.0234398354729164</v>
      </c>
      <c r="U70" s="257" t="str">
        <f>VLOOKUP(D70:D226,پیوست1!$E$5:G174,3,0)</f>
        <v>در اوراق بهادار با درآمد ثابت و با پیش بینی سود</v>
      </c>
    </row>
    <row r="71" spans="1:22" x14ac:dyDescent="0.55000000000000004">
      <c r="A71" s="334">
        <v>11277</v>
      </c>
      <c r="B71" s="213">
        <v>172</v>
      </c>
      <c r="C71" s="200">
        <v>68</v>
      </c>
      <c r="D71" s="91" t="s">
        <v>451</v>
      </c>
      <c r="E71" s="369">
        <v>25013437.810504001</v>
      </c>
      <c r="F71" s="370">
        <v>6</v>
      </c>
      <c r="G71" s="370">
        <v>85</v>
      </c>
      <c r="H71" s="370">
        <v>9</v>
      </c>
      <c r="I71" s="370">
        <v>0</v>
      </c>
      <c r="J71" s="370">
        <v>0</v>
      </c>
      <c r="K71" s="202">
        <f t="shared" si="21"/>
        <v>8.5015423813082636E-2</v>
      </c>
      <c r="L71" s="202">
        <f t="shared" si="22"/>
        <v>1.2043851706853375</v>
      </c>
      <c r="M71" s="202">
        <f t="shared" si="23"/>
        <v>0.12752313571962395</v>
      </c>
      <c r="N71" s="202">
        <f t="shared" si="24"/>
        <v>0</v>
      </c>
      <c r="O71" s="202">
        <f t="shared" si="25"/>
        <v>0</v>
      </c>
      <c r="P71" s="228">
        <f t="shared" si="26"/>
        <v>100</v>
      </c>
      <c r="Q71" s="263">
        <f>VLOOKUP(B:B,'پیوست 4'!$C$14:$J$170,8,0)</f>
        <v>1614091.9191360001</v>
      </c>
      <c r="R71" s="1">
        <f t="shared" si="18"/>
        <v>6.4528991630977944E-2</v>
      </c>
      <c r="S71" s="257">
        <f t="shared" si="19"/>
        <v>6.4528991630977943</v>
      </c>
      <c r="T71" s="257">
        <f t="shared" si="20"/>
        <v>0.45289916309779432</v>
      </c>
      <c r="U71" s="257" t="str">
        <f>VLOOKUP(D71:D224,پیوست1!$E$5:G215,3,0)</f>
        <v>در اوارق بهادار با درآمد ثابت</v>
      </c>
      <c r="V71" s="257">
        <f>100-P71</f>
        <v>0</v>
      </c>
    </row>
    <row r="72" spans="1:22" x14ac:dyDescent="0.55000000000000004">
      <c r="A72" s="334">
        <v>11391</v>
      </c>
      <c r="B72" s="213">
        <v>215</v>
      </c>
      <c r="C72" s="203">
        <v>69</v>
      </c>
      <c r="D72" s="171" t="s">
        <v>465</v>
      </c>
      <c r="E72" s="367">
        <v>233769.475382</v>
      </c>
      <c r="F72" s="368">
        <v>5.9839598694826099</v>
      </c>
      <c r="G72" s="368">
        <v>82.270394853974921</v>
      </c>
      <c r="H72" s="368">
        <v>7.8024373508105738</v>
      </c>
      <c r="I72" s="368">
        <v>2.1454447817865895E-2</v>
      </c>
      <c r="J72" s="368">
        <v>3.9217534779140308</v>
      </c>
      <c r="K72" s="202">
        <f t="shared" si="21"/>
        <v>7.9240929958791925E-4</v>
      </c>
      <c r="L72" s="202">
        <f t="shared" si="22"/>
        <v>1.0894429004367051E-2</v>
      </c>
      <c r="M72" s="202">
        <f t="shared" si="23"/>
        <v>1.033216139661211E-3</v>
      </c>
      <c r="N72" s="202">
        <f t="shared" si="24"/>
        <v>2.8410457856012667E-6</v>
      </c>
      <c r="O72" s="202">
        <f t="shared" si="25"/>
        <v>5.1932733413518662E-4</v>
      </c>
      <c r="P72" s="228">
        <f t="shared" si="26"/>
        <v>100</v>
      </c>
      <c r="Q72" s="263">
        <f>VLOOKUP(B:B,'پیوست 4'!$C$14:$J$170,8,0)</f>
        <v>14080.905579</v>
      </c>
      <c r="R72" s="1">
        <f t="shared" si="18"/>
        <v>6.0234149715186529E-2</v>
      </c>
      <c r="S72" s="257">
        <f t="shared" si="19"/>
        <v>6.0234149715186529</v>
      </c>
      <c r="T72" s="278">
        <f t="shared" si="20"/>
        <v>3.9455102036042966E-2</v>
      </c>
      <c r="U72" s="257" t="str">
        <f>VLOOKUP(D72:D225,پیوست1!$E$5:G237,3,0)</f>
        <v>در اوراق بهادار با درآمد ثابت و با پیش بینی سود</v>
      </c>
      <c r="V72" s="257">
        <f>100-P72</f>
        <v>0</v>
      </c>
    </row>
    <row r="73" spans="1:22" x14ac:dyDescent="0.55000000000000004">
      <c r="A73" s="334">
        <v>11449</v>
      </c>
      <c r="B73" s="213">
        <v>235</v>
      </c>
      <c r="C73" s="200">
        <v>70</v>
      </c>
      <c r="D73" s="91" t="s">
        <v>475</v>
      </c>
      <c r="E73" s="369">
        <v>1733410.3839390001</v>
      </c>
      <c r="F73" s="370">
        <v>5.879252872508796</v>
      </c>
      <c r="G73" s="370">
        <v>40.562241896421092</v>
      </c>
      <c r="H73" s="370">
        <v>50.024069495934071</v>
      </c>
      <c r="I73" s="370">
        <v>2.1291486470926393E-2</v>
      </c>
      <c r="J73" s="370">
        <v>3.5131442486651121</v>
      </c>
      <c r="K73" s="202">
        <f t="shared" si="21"/>
        <v>5.7729344075992048E-3</v>
      </c>
      <c r="L73" s="202">
        <f t="shared" si="22"/>
        <v>3.982872772629853E-2</v>
      </c>
      <c r="M73" s="202">
        <f t="shared" si="23"/>
        <v>4.9119450764154825E-2</v>
      </c>
      <c r="N73" s="202">
        <f t="shared" si="24"/>
        <v>2.0906458269840315E-5</v>
      </c>
      <c r="O73" s="202">
        <f t="shared" si="25"/>
        <v>3.4496137097303836E-3</v>
      </c>
      <c r="P73" s="228">
        <f t="shared" si="26"/>
        <v>100</v>
      </c>
      <c r="Q73" s="263">
        <f>VLOOKUP(B:B,'پیوست 4'!$C$14:$J$170,8,0)</f>
        <v>102940.126611</v>
      </c>
      <c r="R73" s="1">
        <f t="shared" si="18"/>
        <v>5.9385894745293356E-2</v>
      </c>
      <c r="S73" s="257">
        <f t="shared" si="19"/>
        <v>5.9385894745293353</v>
      </c>
      <c r="T73" s="257">
        <f t="shared" si="20"/>
        <v>5.9336602020539253E-2</v>
      </c>
      <c r="U73" s="257" t="str">
        <f>VLOOKUP(D73:D227,پیوست1!$E$5:G226,3,0)</f>
        <v>در اوراق بهادار با درآمد ثابت و با پیش بینی سود</v>
      </c>
      <c r="V73" s="257">
        <f>100-P73</f>
        <v>0</v>
      </c>
    </row>
    <row r="74" spans="1:22" x14ac:dyDescent="0.55000000000000004">
      <c r="A74" s="334">
        <v>11367</v>
      </c>
      <c r="B74" s="213">
        <v>207</v>
      </c>
      <c r="C74" s="203">
        <v>71</v>
      </c>
      <c r="D74" s="171" t="s">
        <v>460</v>
      </c>
      <c r="E74" s="367">
        <v>5052000</v>
      </c>
      <c r="F74" s="368">
        <v>5.8391813616616908</v>
      </c>
      <c r="G74" s="368">
        <v>29.484687456325627</v>
      </c>
      <c r="H74" s="368">
        <v>63.089073872030767</v>
      </c>
      <c r="I74" s="368">
        <v>5.7589036605855629E-3</v>
      </c>
      <c r="J74" s="368">
        <v>1.5812984063213309</v>
      </c>
      <c r="K74" s="202">
        <f t="shared" si="21"/>
        <v>1.6710459625612187E-2</v>
      </c>
      <c r="L74" s="202">
        <f t="shared" si="22"/>
        <v>8.4378725166452465E-2</v>
      </c>
      <c r="M74" s="202">
        <f t="shared" si="23"/>
        <v>0.18054712749251231</v>
      </c>
      <c r="N74" s="202">
        <f t="shared" si="24"/>
        <v>1.6480722407399144E-5</v>
      </c>
      <c r="O74" s="202">
        <f t="shared" si="25"/>
        <v>4.5253300999299317E-3</v>
      </c>
      <c r="P74" s="228">
        <f t="shared" si="26"/>
        <v>100.00000000000001</v>
      </c>
      <c r="Q74" s="263">
        <f>VLOOKUP(B:B,'پیوست 4'!$C$14:$J$170,8,0)</f>
        <v>295969.01423099998</v>
      </c>
      <c r="R74" s="1">
        <f t="shared" si="18"/>
        <v>5.8584523798693583E-2</v>
      </c>
      <c r="S74" s="257">
        <f t="shared" si="19"/>
        <v>5.858452379869358</v>
      </c>
      <c r="T74" s="257">
        <f t="shared" si="20"/>
        <v>1.927101820766719E-2</v>
      </c>
      <c r="U74" s="257" t="str">
        <f>VLOOKUP(D74:D227,پیوست1!$E$5:G206,3,0)</f>
        <v>در اوراق بهادار با درامد ثابت و قابل معامله</v>
      </c>
    </row>
    <row r="75" spans="1:22" x14ac:dyDescent="0.55000000000000004">
      <c r="A75" s="334">
        <v>11405</v>
      </c>
      <c r="B75" s="213">
        <v>218</v>
      </c>
      <c r="C75" s="200">
        <v>72</v>
      </c>
      <c r="D75" s="91" t="s">
        <v>417</v>
      </c>
      <c r="E75" s="369">
        <v>19369468.844857998</v>
      </c>
      <c r="F75" s="370">
        <v>5.8090249472348887</v>
      </c>
      <c r="G75" s="370">
        <v>23.047250949679857</v>
      </c>
      <c r="H75" s="370">
        <v>69.260340809906353</v>
      </c>
      <c r="I75" s="370">
        <v>6.6504492217314779E-4</v>
      </c>
      <c r="J75" s="370">
        <v>1.8827182482567228</v>
      </c>
      <c r="K75" s="202">
        <f t="shared" si="21"/>
        <v>6.3737355778513749E-2</v>
      </c>
      <c r="L75" s="202">
        <f t="shared" si="22"/>
        <v>0.2528773497858135</v>
      </c>
      <c r="M75" s="202">
        <f t="shared" si="23"/>
        <v>0.75993321144943893</v>
      </c>
      <c r="N75" s="202">
        <f t="shared" si="24"/>
        <v>7.2969569244870954E-6</v>
      </c>
      <c r="O75" s="202">
        <f t="shared" si="25"/>
        <v>2.0657422529569095E-2</v>
      </c>
      <c r="P75" s="228">
        <f t="shared" si="26"/>
        <v>100</v>
      </c>
      <c r="Q75" s="263">
        <f>VLOOKUP(B:B,'پیوست 4'!$C$14:$J$170,8,0)</f>
        <v>1123823.1841909999</v>
      </c>
      <c r="R75" s="1">
        <f t="shared" si="18"/>
        <v>5.8020340836002875E-2</v>
      </c>
      <c r="S75" s="257">
        <f t="shared" si="19"/>
        <v>5.8020340836002875</v>
      </c>
      <c r="T75" s="257">
        <f t="shared" si="20"/>
        <v>-6.9908636346012187E-3</v>
      </c>
      <c r="U75" s="257" t="str">
        <f>VLOOKUP(D75:D228,پیوست1!$E$5:G183,3,0)</f>
        <v>در اوراق بهادار با درآمد ثابت و با پیش بینی سود</v>
      </c>
    </row>
    <row r="76" spans="1:22" x14ac:dyDescent="0.55000000000000004">
      <c r="A76" s="334">
        <v>11661</v>
      </c>
      <c r="B76" s="213">
        <v>277</v>
      </c>
      <c r="C76" s="203">
        <v>73</v>
      </c>
      <c r="D76" s="171" t="s">
        <v>586</v>
      </c>
      <c r="E76" s="367">
        <v>433452.32336799998</v>
      </c>
      <c r="F76" s="368">
        <v>5.7519640917621899</v>
      </c>
      <c r="G76" s="368">
        <v>71.32645142559592</v>
      </c>
      <c r="H76" s="368">
        <v>21.926871486311793</v>
      </c>
      <c r="I76" s="368">
        <v>0</v>
      </c>
      <c r="J76" s="368">
        <v>0.99471299633009447</v>
      </c>
      <c r="K76" s="202">
        <f t="shared" si="21"/>
        <v>1.4123118091448515E-3</v>
      </c>
      <c r="L76" s="202">
        <f t="shared" si="22"/>
        <v>1.7513181244826617E-2</v>
      </c>
      <c r="M76" s="202">
        <f t="shared" si="23"/>
        <v>5.3838269926042501E-3</v>
      </c>
      <c r="N76" s="202">
        <f t="shared" si="24"/>
        <v>0</v>
      </c>
      <c r="O76" s="202">
        <f t="shared" si="25"/>
        <v>2.4423742725355904E-4</v>
      </c>
      <c r="P76" s="228">
        <f t="shared" si="26"/>
        <v>100</v>
      </c>
      <c r="Q76" s="263" t="e">
        <f>VLOOKUP(B:B,'پیوست 4'!$C$14:$J$170,8,0)</f>
        <v>#N/A</v>
      </c>
      <c r="R76" s="1" t="e">
        <f t="shared" si="18"/>
        <v>#N/A</v>
      </c>
      <c r="S76" s="257" t="e">
        <f t="shared" si="19"/>
        <v>#N/A</v>
      </c>
      <c r="T76" s="257" t="e">
        <f t="shared" si="20"/>
        <v>#N/A</v>
      </c>
      <c r="U76" s="257" t="str">
        <f>VLOOKUP(D76:D232,پیوست1!$E$5:G176,3,0)</f>
        <v>در اوراق بهادار با درآمد ثابت</v>
      </c>
    </row>
    <row r="77" spans="1:22" x14ac:dyDescent="0.55000000000000004">
      <c r="A77" s="334">
        <v>11075</v>
      </c>
      <c r="B77" s="213">
        <v>118</v>
      </c>
      <c r="C77" s="200">
        <v>74</v>
      </c>
      <c r="D77" s="91" t="s">
        <v>439</v>
      </c>
      <c r="E77" s="369">
        <v>59316157</v>
      </c>
      <c r="F77" s="370">
        <v>5.1549432063690466</v>
      </c>
      <c r="G77" s="370">
        <v>48.029737592711136</v>
      </c>
      <c r="H77" s="370">
        <v>44.871801263247988</v>
      </c>
      <c r="I77" s="370">
        <v>0</v>
      </c>
      <c r="J77" s="370">
        <v>1.943517937671825</v>
      </c>
      <c r="K77" s="202">
        <f t="shared" si="21"/>
        <v>0.17320881083567857</v>
      </c>
      <c r="L77" s="202">
        <f t="shared" si="22"/>
        <v>1.6138245175823973</v>
      </c>
      <c r="M77" s="202">
        <f t="shared" si="23"/>
        <v>1.5077161911811887</v>
      </c>
      <c r="N77" s="202">
        <f t="shared" si="24"/>
        <v>0</v>
      </c>
      <c r="O77" s="202">
        <f t="shared" si="25"/>
        <v>6.5303227862147539E-2</v>
      </c>
      <c r="P77" s="228">
        <f t="shared" si="26"/>
        <v>100</v>
      </c>
      <c r="Q77" s="263">
        <f>VLOOKUP(B:B,'پیوست 4'!$C$14:$J$170,8,0)</f>
        <v>3135029.867319</v>
      </c>
      <c r="R77" s="1">
        <f t="shared" si="18"/>
        <v>5.2852882349053734E-2</v>
      </c>
      <c r="S77" s="257">
        <f t="shared" si="19"/>
        <v>5.2852882349053738</v>
      </c>
      <c r="T77" s="257">
        <f t="shared" si="20"/>
        <v>0.13034502853632723</v>
      </c>
      <c r="U77" s="257" t="str">
        <f>VLOOKUP(D77:D230,پیوست1!$E$5:G224,3,0)</f>
        <v>در اوراق بهادار با درامد ثابت و با پیش بینی سود</v>
      </c>
    </row>
    <row r="78" spans="1:22" x14ac:dyDescent="0.55000000000000004">
      <c r="A78" s="334">
        <v>11588</v>
      </c>
      <c r="B78" s="213">
        <v>253</v>
      </c>
      <c r="C78" s="203">
        <v>75</v>
      </c>
      <c r="D78" s="171" t="s">
        <v>488</v>
      </c>
      <c r="E78" s="367">
        <v>4850124.2653480005</v>
      </c>
      <c r="F78" s="368">
        <v>5.1093931086770965</v>
      </c>
      <c r="G78" s="368">
        <v>91.279627365716394</v>
      </c>
      <c r="H78" s="368">
        <v>0.32069228253487542</v>
      </c>
      <c r="I78" s="368">
        <v>0</v>
      </c>
      <c r="J78" s="368">
        <v>3.2902872430716408</v>
      </c>
      <c r="K78" s="202">
        <f t="shared" si="21"/>
        <v>1.4037677892191664E-2</v>
      </c>
      <c r="L78" s="202">
        <f t="shared" si="22"/>
        <v>0.25078399328936607</v>
      </c>
      <c r="M78" s="202">
        <f t="shared" si="23"/>
        <v>8.8107821594136156E-4</v>
      </c>
      <c r="N78" s="202">
        <f t="shared" si="24"/>
        <v>0</v>
      </c>
      <c r="O78" s="202">
        <f t="shared" si="25"/>
        <v>9.0398197023806304E-3</v>
      </c>
      <c r="P78" s="228">
        <f t="shared" si="26"/>
        <v>100.00000000000001</v>
      </c>
      <c r="Q78" s="263">
        <f>VLOOKUP(B:B,'پیوست 4'!$C$14:$J$170,8,0)</f>
        <v>292550.21601899998</v>
      </c>
      <c r="R78" s="1">
        <f t="shared" si="18"/>
        <v>6.0318086715662585E-2</v>
      </c>
      <c r="S78" s="257">
        <f t="shared" si="19"/>
        <v>6.0318086715662584</v>
      </c>
      <c r="T78" s="278">
        <f t="shared" si="20"/>
        <v>0.92241556288916193</v>
      </c>
      <c r="U78" s="257" t="str">
        <f>VLOOKUP(D78:D232,پیوست1!$E$5:G245,3,0)</f>
        <v>در اوراق بهادار با درآمد ثابت و قابل معامله</v>
      </c>
    </row>
    <row r="79" spans="1:22" x14ac:dyDescent="0.55000000000000004">
      <c r="A79" s="334">
        <v>11665</v>
      </c>
      <c r="B79" s="213">
        <v>280</v>
      </c>
      <c r="C79" s="200">
        <v>76</v>
      </c>
      <c r="D79" s="91" t="s">
        <v>493</v>
      </c>
      <c r="E79" s="369">
        <v>333326.21790500003</v>
      </c>
      <c r="F79" s="370">
        <v>4.7802116834297239</v>
      </c>
      <c r="G79" s="370">
        <v>11.03236062440641</v>
      </c>
      <c r="H79" s="370">
        <v>81.425323651591498</v>
      </c>
      <c r="I79" s="370">
        <v>1.1767297041205296</v>
      </c>
      <c r="J79" s="370">
        <v>1.5853743364518369</v>
      </c>
      <c r="K79" s="202">
        <f t="shared" si="21"/>
        <v>9.0258828587383823E-4</v>
      </c>
      <c r="L79" s="202">
        <f t="shared" si="22"/>
        <v>2.0831042900553176E-3</v>
      </c>
      <c r="M79" s="202">
        <f t="shared" si="23"/>
        <v>1.5374537398871433E-2</v>
      </c>
      <c r="N79" s="202">
        <f t="shared" si="24"/>
        <v>2.2218732493807394E-4</v>
      </c>
      <c r="O79" s="202">
        <f t="shared" si="25"/>
        <v>2.9934663976632952E-4</v>
      </c>
      <c r="P79" s="228">
        <f t="shared" si="26"/>
        <v>100</v>
      </c>
      <c r="Q79" s="263"/>
      <c r="R79" s="1">
        <f t="shared" si="18"/>
        <v>0</v>
      </c>
      <c r="S79" s="257">
        <f t="shared" si="19"/>
        <v>0</v>
      </c>
      <c r="T79" s="278">
        <f t="shared" si="20"/>
        <v>-4.7802116834297239</v>
      </c>
      <c r="U79" s="257" t="str">
        <f>VLOOKUP(D79:D233,پیوست1!$E$5:G220,3,0)</f>
        <v>در اوراق بهادار با درآمد ثابت</v>
      </c>
      <c r="V79" s="257">
        <f>100-P79</f>
        <v>0</v>
      </c>
    </row>
    <row r="80" spans="1:22" x14ac:dyDescent="0.55000000000000004">
      <c r="A80" s="334">
        <v>11014</v>
      </c>
      <c r="B80" s="213">
        <v>114</v>
      </c>
      <c r="C80" s="203">
        <v>77</v>
      </c>
      <c r="D80" s="171" t="s">
        <v>437</v>
      </c>
      <c r="E80" s="367">
        <v>3880896</v>
      </c>
      <c r="F80" s="368">
        <v>0.56543301552107905</v>
      </c>
      <c r="G80" s="368">
        <v>77.792892418122491</v>
      </c>
      <c r="H80" s="368">
        <v>12.688809836610956</v>
      </c>
      <c r="I80" s="368">
        <v>0</v>
      </c>
      <c r="J80" s="368">
        <v>8.95286472974548</v>
      </c>
      <c r="K80" s="202">
        <f t="shared" si="21"/>
        <v>1.2430433001742983E-3</v>
      </c>
      <c r="L80" s="202">
        <f t="shared" si="22"/>
        <v>0.17101925615788913</v>
      </c>
      <c r="M80" s="202">
        <f t="shared" si="23"/>
        <v>2.7894975393415067E-2</v>
      </c>
      <c r="N80" s="202">
        <f t="shared" si="24"/>
        <v>0</v>
      </c>
      <c r="O80" s="202">
        <f t="shared" si="25"/>
        <v>1.9681904335602105E-2</v>
      </c>
      <c r="P80" s="228">
        <f t="shared" si="26"/>
        <v>100.00000000000001</v>
      </c>
      <c r="Q80" s="263">
        <f>VLOOKUP(B:B,'پیوست 4'!$C$14:$J$170,8,0)</f>
        <v>22381.656073999999</v>
      </c>
      <c r="R80" s="1">
        <f t="shared" si="18"/>
        <v>5.7671362680164579E-3</v>
      </c>
      <c r="S80" s="257">
        <f t="shared" si="19"/>
        <v>0.57671362680164584</v>
      </c>
      <c r="T80" s="257">
        <f t="shared" si="20"/>
        <v>1.1280611280566788E-2</v>
      </c>
      <c r="U80" s="257" t="str">
        <f>VLOOKUP(D80:D233,پیوست1!$E$5:G203,3,0)</f>
        <v>در اوراق بهادار با درامد ثابت و با پیش بینی سود</v>
      </c>
    </row>
    <row r="81" spans="1:22" x14ac:dyDescent="0.55000000000000004">
      <c r="A81" s="334">
        <v>11315</v>
      </c>
      <c r="B81" s="213">
        <v>191</v>
      </c>
      <c r="C81" s="200">
        <v>78</v>
      </c>
      <c r="D81" s="91" t="s">
        <v>455</v>
      </c>
      <c r="E81" s="369">
        <v>13112079.692474</v>
      </c>
      <c r="F81" s="370">
        <v>4.8588897462821752E-2</v>
      </c>
      <c r="G81" s="370">
        <v>63.676930707893341</v>
      </c>
      <c r="H81" s="370">
        <v>34.419159582670119</v>
      </c>
      <c r="I81" s="370">
        <v>4.2387395406184736E-5</v>
      </c>
      <c r="J81" s="370">
        <v>1.8552784245783149</v>
      </c>
      <c r="K81" s="202">
        <f t="shared" si="21"/>
        <v>3.6089570520308117E-4</v>
      </c>
      <c r="L81" s="202">
        <f t="shared" si="22"/>
        <v>0.47296259048843042</v>
      </c>
      <c r="M81" s="202">
        <f t="shared" si="23"/>
        <v>0.25564949028921102</v>
      </c>
      <c r="N81" s="202">
        <f t="shared" si="24"/>
        <v>3.1483383562143706E-7</v>
      </c>
      <c r="O81" s="202">
        <f t="shared" si="25"/>
        <v>1.3780144237653755E-2</v>
      </c>
      <c r="P81" s="228">
        <f t="shared" si="26"/>
        <v>100.00000000000001</v>
      </c>
      <c r="Q81" s="263">
        <f>VLOOKUP(B:B,'پیوست 4'!$C$14:$J$170,8,0)</f>
        <v>4681.6968960000004</v>
      </c>
      <c r="R81" s="1">
        <f t="shared" si="18"/>
        <v>3.5705219963597193E-4</v>
      </c>
      <c r="S81" s="257">
        <f t="shared" si="19"/>
        <v>3.5705219963597191E-2</v>
      </c>
      <c r="T81" s="278">
        <f t="shared" si="20"/>
        <v>-1.2883677499224561E-2</v>
      </c>
      <c r="U81" s="257" t="str">
        <f>VLOOKUP(D81:D235,پیوست1!$E$5:G218,3,0)</f>
        <v>تنها در اوراق بهادار با درآمد ثابت و قابل معامله</v>
      </c>
    </row>
    <row r="82" spans="1:22" x14ac:dyDescent="0.55000000000000004">
      <c r="A82" s="334">
        <v>11419</v>
      </c>
      <c r="B82" s="213">
        <v>224</v>
      </c>
      <c r="C82" s="203">
        <v>79</v>
      </c>
      <c r="D82" s="171" t="s">
        <v>470</v>
      </c>
      <c r="E82" s="367">
        <v>0</v>
      </c>
      <c r="F82" s="368">
        <v>0</v>
      </c>
      <c r="G82" s="368">
        <v>63</v>
      </c>
      <c r="H82" s="368">
        <v>36</v>
      </c>
      <c r="I82" s="368">
        <v>0</v>
      </c>
      <c r="J82" s="368">
        <v>1</v>
      </c>
      <c r="K82" s="202">
        <f t="shared" si="21"/>
        <v>0</v>
      </c>
      <c r="L82" s="202">
        <f t="shared" si="22"/>
        <v>0</v>
      </c>
      <c r="M82" s="202">
        <f t="shared" si="23"/>
        <v>0</v>
      </c>
      <c r="N82" s="202">
        <f t="shared" si="24"/>
        <v>0</v>
      </c>
      <c r="O82" s="202">
        <f t="shared" si="25"/>
        <v>0</v>
      </c>
      <c r="P82" s="228">
        <f t="shared" si="26"/>
        <v>100</v>
      </c>
      <c r="Q82" s="263">
        <f>VLOOKUP(B:B,'پیوست 4'!$C$14:$J$170,8,0)</f>
        <v>0</v>
      </c>
      <c r="R82" s="1" t="e">
        <f t="shared" si="18"/>
        <v>#DIV/0!</v>
      </c>
      <c r="S82" s="257" t="e">
        <f t="shared" si="19"/>
        <v>#DIV/0!</v>
      </c>
      <c r="T82" s="257" t="e">
        <f t="shared" si="20"/>
        <v>#DIV/0!</v>
      </c>
      <c r="U82" s="257" t="str">
        <f>VLOOKUP(D82:D239,پیوست1!$E$5:G173,3,0)</f>
        <v>در اوراق بهادار با درآمد ثابت و با پیش بینی سود</v>
      </c>
    </row>
    <row r="83" spans="1:22" x14ac:dyDescent="0.55000000000000004">
      <c r="A83" s="334" t="e">
        <v>#N/A</v>
      </c>
      <c r="B83" s="206"/>
      <c r="C83" s="131"/>
      <c r="D83" s="96" t="s">
        <v>287</v>
      </c>
      <c r="E83" s="96">
        <f>SUM(E4:E82)</f>
        <v>1765334102.1153479</v>
      </c>
      <c r="F83" s="371">
        <f>K83</f>
        <v>10.749112843607117</v>
      </c>
      <c r="G83" s="371">
        <f>L83</f>
        <v>36.4291939023758</v>
      </c>
      <c r="H83" s="371">
        <f>M83</f>
        <v>50.560262998005093</v>
      </c>
      <c r="I83" s="371">
        <f>N83</f>
        <v>0.12507675437250881</v>
      </c>
      <c r="J83" s="371">
        <f>O83</f>
        <v>2.1363535016394808</v>
      </c>
      <c r="K83" s="210">
        <f>SUM(K4:K82)</f>
        <v>10.749112843607117</v>
      </c>
      <c r="L83" s="210">
        <f t="shared" ref="L83:O83" si="27">SUM(L4:L82)</f>
        <v>36.4291939023758</v>
      </c>
      <c r="M83" s="210">
        <f t="shared" si="27"/>
        <v>50.560262998005093</v>
      </c>
      <c r="N83" s="210">
        <f t="shared" si="27"/>
        <v>0.12507675437250881</v>
      </c>
      <c r="O83" s="210">
        <f t="shared" si="27"/>
        <v>2.1363535016394808</v>
      </c>
      <c r="P83" s="210">
        <f>K83+L83+M83+N83+O83</f>
        <v>100</v>
      </c>
      <c r="Q83" s="263" t="e">
        <f>VLOOKUP(B:B,'پیوست 4'!$C$14:$J$170,8,0)</f>
        <v>#N/A</v>
      </c>
      <c r="R83" s="1" t="e">
        <f t="shared" ref="R83" si="28">Q83/E83</f>
        <v>#N/A</v>
      </c>
      <c r="S83" s="257" t="e">
        <f t="shared" ref="S83" si="29">R83*100</f>
        <v>#N/A</v>
      </c>
      <c r="T83" s="278" t="e">
        <f t="shared" ref="T83" si="30">S83-F83</f>
        <v>#N/A</v>
      </c>
      <c r="U83" s="257" t="e">
        <f>VLOOKUP(D83:D246,پیوست1!$E$5:G247,3,0)</f>
        <v>#N/A</v>
      </c>
      <c r="V83" s="335">
        <f>100-P83</f>
        <v>0</v>
      </c>
    </row>
    <row r="84" spans="1:22" x14ac:dyDescent="0.55000000000000004">
      <c r="A84" s="334">
        <v>10763</v>
      </c>
      <c r="B84" s="213">
        <v>37</v>
      </c>
      <c r="C84" s="200">
        <v>80</v>
      </c>
      <c r="D84" s="91" t="s">
        <v>497</v>
      </c>
      <c r="E84" s="92">
        <v>51992.766669999997</v>
      </c>
      <c r="F84" s="370">
        <v>89.299432217014839</v>
      </c>
      <c r="G84" s="370">
        <v>5.3067153369734061</v>
      </c>
      <c r="H84" s="370">
        <v>2.9401913553133432</v>
      </c>
      <c r="I84" s="370">
        <v>0.19984686725183506</v>
      </c>
      <c r="J84" s="370">
        <v>2.2538142234465717</v>
      </c>
      <c r="K84" s="202">
        <f t="shared" ref="K84:K103" si="31">E84/$E$104*F84</f>
        <v>0.32137060768505971</v>
      </c>
      <c r="L84" s="202">
        <f t="shared" ref="L84:L103" si="32">E84/$E$104*G84</f>
        <v>1.9097795924505598E-2</v>
      </c>
      <c r="M84" s="202">
        <f t="shared" ref="M84:M103" si="33">E84/$E$104*H84</f>
        <v>1.0581154427400399E-2</v>
      </c>
      <c r="N84" s="202">
        <f t="shared" ref="N84:N103" si="34">E84/$E$104*I84</f>
        <v>7.1920848294532017E-4</v>
      </c>
      <c r="O84" s="202">
        <f t="shared" ref="O84:O103" si="35">E84/$E$104*J84</f>
        <v>8.1110218577654953E-3</v>
      </c>
      <c r="P84" s="228">
        <f t="shared" ref="P84:P103" si="36">SUM(F84:J84)</f>
        <v>100</v>
      </c>
      <c r="Q84" s="263">
        <f>VLOOKUP(B:B,'پیوست 4'!$C$14:$J$170,8,0)</f>
        <v>47634.989720999998</v>
      </c>
      <c r="R84" s="1">
        <f t="shared" ref="R84:R103" si="37">Q84/E84</f>
        <v>0.91618493824998837</v>
      </c>
      <c r="S84" s="257">
        <f t="shared" ref="S84:S103" si="38">R84*100</f>
        <v>91.618493824998836</v>
      </c>
      <c r="T84" s="257">
        <f t="shared" ref="T84:T103" si="39">S84-F84</f>
        <v>2.319061607983997</v>
      </c>
      <c r="U84" s="257" t="str">
        <f>VLOOKUP(D84:D237,پیوست1!$E$5:G267,3,0)</f>
        <v>مختلط</v>
      </c>
    </row>
    <row r="85" spans="1:22" x14ac:dyDescent="0.55000000000000004">
      <c r="A85" s="334">
        <v>10762</v>
      </c>
      <c r="B85" s="213">
        <v>10</v>
      </c>
      <c r="C85" s="203">
        <v>81</v>
      </c>
      <c r="D85" s="171" t="s">
        <v>495</v>
      </c>
      <c r="E85" s="172">
        <v>1405665.099861</v>
      </c>
      <c r="F85" s="368">
        <v>64.45369250694101</v>
      </c>
      <c r="G85" s="368">
        <v>33.737067325151386</v>
      </c>
      <c r="H85" s="368">
        <v>0.77437690599595832</v>
      </c>
      <c r="I85" s="368">
        <v>3.5012825668961542E-5</v>
      </c>
      <c r="J85" s="368">
        <v>1.0348282490859768</v>
      </c>
      <c r="K85" s="202">
        <f t="shared" si="31"/>
        <v>6.2711067480348044</v>
      </c>
      <c r="L85" s="202">
        <f t="shared" si="32"/>
        <v>3.2824923186344606</v>
      </c>
      <c r="M85" s="202">
        <f t="shared" si="33"/>
        <v>7.5344019121799791E-2</v>
      </c>
      <c r="N85" s="202">
        <f t="shared" si="34"/>
        <v>3.406618903901364E-6</v>
      </c>
      <c r="O85" s="202">
        <f t="shared" si="35"/>
        <v>0.10068497495626422</v>
      </c>
      <c r="P85" s="228">
        <f t="shared" si="36"/>
        <v>100</v>
      </c>
      <c r="Q85" s="263">
        <f>VLOOKUP(B:B,'پیوست 4'!$C$14:$J$170,8,0)</f>
        <v>920429.746483</v>
      </c>
      <c r="R85" s="1">
        <f t="shared" si="37"/>
        <v>0.65480017009315894</v>
      </c>
      <c r="S85" s="257">
        <f t="shared" si="38"/>
        <v>65.480017009315901</v>
      </c>
      <c r="T85" s="278">
        <f t="shared" si="39"/>
        <v>1.0263245023748908</v>
      </c>
      <c r="U85" s="257" t="str">
        <f>VLOOKUP(D85:D239,پیوست1!$E$5:G260,3,0)</f>
        <v>مختلط</v>
      </c>
    </row>
    <row r="86" spans="1:22" x14ac:dyDescent="0.55000000000000004">
      <c r="A86" s="334">
        <v>10897</v>
      </c>
      <c r="B86" s="213">
        <v>101</v>
      </c>
      <c r="C86" s="200">
        <v>82</v>
      </c>
      <c r="D86" s="91" t="s">
        <v>499</v>
      </c>
      <c r="E86" s="92">
        <v>326624.85075500002</v>
      </c>
      <c r="F86" s="370">
        <v>62.63401373187601</v>
      </c>
      <c r="G86" s="370">
        <v>23.648668603029595</v>
      </c>
      <c r="H86" s="370">
        <v>0.66955253564086847</v>
      </c>
      <c r="I86" s="370">
        <v>4.6365848972239394E-2</v>
      </c>
      <c r="J86" s="370">
        <v>13.001399280481285</v>
      </c>
      <c r="K86" s="202">
        <f t="shared" si="31"/>
        <v>1.416035026141224</v>
      </c>
      <c r="L86" s="202">
        <f t="shared" si="32"/>
        <v>0.53465107963300795</v>
      </c>
      <c r="M86" s="202">
        <f t="shared" si="33"/>
        <v>1.513729978040068E-2</v>
      </c>
      <c r="N86" s="202">
        <f t="shared" si="34"/>
        <v>1.0482429952920493E-3</v>
      </c>
      <c r="O86" s="202">
        <f t="shared" si="35"/>
        <v>0.29393672340431981</v>
      </c>
      <c r="P86" s="228">
        <f t="shared" si="36"/>
        <v>100</v>
      </c>
      <c r="Q86" s="263">
        <f>VLOOKUP(B:B,'پیوست 4'!$C$14:$J$170,8,0)</f>
        <v>213124.19396500001</v>
      </c>
      <c r="R86" s="1">
        <f t="shared" si="37"/>
        <v>0.65250452766333944</v>
      </c>
      <c r="S86" s="257">
        <f t="shared" si="38"/>
        <v>65.25045276633395</v>
      </c>
      <c r="T86" s="278">
        <f t="shared" si="39"/>
        <v>2.6164390344579402</v>
      </c>
      <c r="U86" s="257" t="str">
        <f>VLOOKUP(D86:D239,پیوست1!$E$5:G255,3,0)</f>
        <v>مختلط</v>
      </c>
    </row>
    <row r="87" spans="1:22" x14ac:dyDescent="0.55000000000000004">
      <c r="A87" s="334">
        <v>10767</v>
      </c>
      <c r="B87" s="213">
        <v>32</v>
      </c>
      <c r="C87" s="203">
        <v>83</v>
      </c>
      <c r="D87" s="171" t="s">
        <v>496</v>
      </c>
      <c r="E87" s="172">
        <v>204948.255183</v>
      </c>
      <c r="F87" s="368">
        <v>62.541511173180901</v>
      </c>
      <c r="G87" s="368">
        <v>34.809245352717767</v>
      </c>
      <c r="H87" s="368">
        <v>0.20575877816051646</v>
      </c>
      <c r="I87" s="368">
        <v>4.9617677181047121E-2</v>
      </c>
      <c r="J87" s="368">
        <v>2.3938670187597646</v>
      </c>
      <c r="K87" s="202">
        <f t="shared" si="31"/>
        <v>0.88721142247392271</v>
      </c>
      <c r="L87" s="202">
        <f t="shared" si="32"/>
        <v>0.493802588157989</v>
      </c>
      <c r="M87" s="202">
        <f t="shared" si="33"/>
        <v>2.918885950049925E-3</v>
      </c>
      <c r="N87" s="202">
        <f t="shared" si="34"/>
        <v>7.0387442077872258E-4</v>
      </c>
      <c r="O87" s="202">
        <f t="shared" si="35"/>
        <v>3.3959303558338344E-2</v>
      </c>
      <c r="P87" s="228">
        <f t="shared" si="36"/>
        <v>100</v>
      </c>
      <c r="Q87" s="263">
        <f>VLOOKUP(B:B,'پیوست 4'!$C$14:$J$170,8,0)</f>
        <v>130104.379644</v>
      </c>
      <c r="R87" s="1">
        <f t="shared" si="37"/>
        <v>0.63481574667629503</v>
      </c>
      <c r="S87" s="257">
        <f t="shared" si="38"/>
        <v>63.481574667629502</v>
      </c>
      <c r="T87" s="278">
        <f t="shared" si="39"/>
        <v>0.94006349444860149</v>
      </c>
      <c r="U87" s="257" t="str">
        <f>VLOOKUP(D87:D240,پیوست1!$E$5:G248,3,0)</f>
        <v>مختلط</v>
      </c>
    </row>
    <row r="88" spans="1:22" x14ac:dyDescent="0.55000000000000004">
      <c r="A88" s="334">
        <v>11304</v>
      </c>
      <c r="B88" s="213">
        <v>179</v>
      </c>
      <c r="C88" s="200">
        <v>84</v>
      </c>
      <c r="D88" s="91" t="s">
        <v>509</v>
      </c>
      <c r="E88" s="92">
        <v>451338.46981500002</v>
      </c>
      <c r="F88" s="370">
        <v>62.385628250497007</v>
      </c>
      <c r="G88" s="370">
        <v>35.497855343354587</v>
      </c>
      <c r="H88" s="370">
        <v>0.24890046937521626</v>
      </c>
      <c r="I88" s="370">
        <v>2.6655583066255713E-2</v>
      </c>
      <c r="J88" s="370">
        <v>1.8409603537069388</v>
      </c>
      <c r="K88" s="202">
        <f t="shared" si="31"/>
        <v>1.9489533032679283</v>
      </c>
      <c r="L88" s="202">
        <f t="shared" si="32"/>
        <v>1.1089679525637675</v>
      </c>
      <c r="M88" s="202">
        <f t="shared" si="33"/>
        <v>7.7757554997436602E-3</v>
      </c>
      <c r="N88" s="202">
        <f t="shared" si="34"/>
        <v>8.3273164227688691E-4</v>
      </c>
      <c r="O88" s="202">
        <f t="shared" si="35"/>
        <v>5.7512376859230357E-2</v>
      </c>
      <c r="P88" s="228">
        <f t="shared" si="36"/>
        <v>100</v>
      </c>
      <c r="Q88" s="263">
        <f>VLOOKUP(B:B,'پیوست 4'!$C$14:$J$170,8,0)</f>
        <v>300064.986042</v>
      </c>
      <c r="R88" s="1">
        <f t="shared" si="37"/>
        <v>0.6648336140391361</v>
      </c>
      <c r="S88" s="257">
        <f t="shared" si="38"/>
        <v>66.483361403913605</v>
      </c>
      <c r="T88" s="257">
        <f t="shared" si="39"/>
        <v>4.0977331534165984</v>
      </c>
      <c r="U88" s="257" t="str">
        <f>VLOOKUP(D88:D242,پیوست1!$E$5:G264,3,0)</f>
        <v>مختلط</v>
      </c>
    </row>
    <row r="89" spans="1:22" x14ac:dyDescent="0.55000000000000004">
      <c r="A89" s="334">
        <v>11381</v>
      </c>
      <c r="B89" s="213">
        <v>213</v>
      </c>
      <c r="C89" s="203">
        <v>85</v>
      </c>
      <c r="D89" s="171" t="s">
        <v>513</v>
      </c>
      <c r="E89" s="172">
        <v>531521.679045</v>
      </c>
      <c r="F89" s="368">
        <v>60.901765134641131</v>
      </c>
      <c r="G89" s="368">
        <v>29.432807943551275</v>
      </c>
      <c r="H89" s="368">
        <v>8.2436829300581067</v>
      </c>
      <c r="I89" s="368">
        <v>7.613164200440545E-4</v>
      </c>
      <c r="J89" s="368">
        <v>1.4209826753294399</v>
      </c>
      <c r="K89" s="202">
        <f t="shared" si="31"/>
        <v>2.2406054666415423</v>
      </c>
      <c r="L89" s="202">
        <f t="shared" si="32"/>
        <v>1.0828472743135737</v>
      </c>
      <c r="M89" s="202">
        <f t="shared" si="33"/>
        <v>0.30328909182701969</v>
      </c>
      <c r="N89" s="202">
        <f t="shared" si="34"/>
        <v>2.8009200206652247E-5</v>
      </c>
      <c r="O89" s="202">
        <f t="shared" si="35"/>
        <v>5.2278641568224024E-2</v>
      </c>
      <c r="P89" s="228">
        <f t="shared" si="36"/>
        <v>100</v>
      </c>
      <c r="Q89" s="263">
        <f>VLOOKUP(B:B,'پیوست 4'!$C$14:$J$170,8,0)</f>
        <v>392998.06825399998</v>
      </c>
      <c r="R89" s="1">
        <f t="shared" si="37"/>
        <v>0.73938295228166551</v>
      </c>
      <c r="S89" s="257">
        <f t="shared" si="38"/>
        <v>73.938295228166552</v>
      </c>
      <c r="T89" s="257">
        <f t="shared" si="39"/>
        <v>13.036530093525421</v>
      </c>
      <c r="U89" s="257" t="str">
        <f>VLOOKUP(D89:D243,پیوست1!$E$5:G253,3,0)</f>
        <v>مختلط</v>
      </c>
    </row>
    <row r="90" spans="1:22" x14ac:dyDescent="0.55000000000000004">
      <c r="A90" s="334">
        <v>10934</v>
      </c>
      <c r="B90" s="213">
        <v>111</v>
      </c>
      <c r="C90" s="200">
        <v>86</v>
      </c>
      <c r="D90" s="91" t="s">
        <v>500</v>
      </c>
      <c r="E90" s="92">
        <v>44807.037719</v>
      </c>
      <c r="F90" s="370">
        <v>59.818218809509553</v>
      </c>
      <c r="G90" s="370">
        <v>38.875672856409885</v>
      </c>
      <c r="H90" s="370">
        <v>0.35954083670754772</v>
      </c>
      <c r="I90" s="370">
        <v>0</v>
      </c>
      <c r="J90" s="370">
        <v>0.94656749737301582</v>
      </c>
      <c r="K90" s="202">
        <f t="shared" si="31"/>
        <v>0.18552149624707187</v>
      </c>
      <c r="L90" s="202">
        <f t="shared" si="32"/>
        <v>0.12056983874595535</v>
      </c>
      <c r="M90" s="202">
        <f t="shared" si="33"/>
        <v>1.1150875989858863E-3</v>
      </c>
      <c r="N90" s="202">
        <f t="shared" si="34"/>
        <v>0</v>
      </c>
      <c r="O90" s="202">
        <f t="shared" si="35"/>
        <v>2.9357045713900615E-3</v>
      </c>
      <c r="P90" s="228">
        <f t="shared" si="36"/>
        <v>100</v>
      </c>
      <c r="Q90" s="263">
        <f>VLOOKUP(B:B,'پیوست 4'!$C$14:$J$170,8,0)</f>
        <v>29691.068899000002</v>
      </c>
      <c r="R90" s="1">
        <f t="shared" si="37"/>
        <v>0.66264297776618664</v>
      </c>
      <c r="S90" s="257">
        <f t="shared" si="38"/>
        <v>66.264297776618662</v>
      </c>
      <c r="T90" s="257">
        <f t="shared" si="39"/>
        <v>6.4460789671091092</v>
      </c>
      <c r="U90" s="257" t="str">
        <f>VLOOKUP(D90:D243,پیوست1!$E$5:G251,3,0)</f>
        <v>مختلط</v>
      </c>
    </row>
    <row r="91" spans="1:22" x14ac:dyDescent="0.55000000000000004">
      <c r="A91" s="334">
        <v>11157</v>
      </c>
      <c r="B91" s="213">
        <v>135</v>
      </c>
      <c r="C91" s="203">
        <v>87</v>
      </c>
      <c r="D91" s="171" t="s">
        <v>503</v>
      </c>
      <c r="E91" s="172">
        <v>477364.30790199997</v>
      </c>
      <c r="F91" s="368">
        <v>59.723195392367707</v>
      </c>
      <c r="G91" s="368">
        <v>23.96367955712941</v>
      </c>
      <c r="H91" s="368">
        <v>14.952700755035506</v>
      </c>
      <c r="I91" s="368">
        <v>2.8245203868117168E-2</v>
      </c>
      <c r="J91" s="368">
        <v>1.332179091599266</v>
      </c>
      <c r="K91" s="202">
        <f t="shared" si="31"/>
        <v>1.9733653962886513</v>
      </c>
      <c r="L91" s="202">
        <f t="shared" si="32"/>
        <v>0.79180451908358895</v>
      </c>
      <c r="M91" s="202">
        <f t="shared" si="33"/>
        <v>0.49406502879142844</v>
      </c>
      <c r="N91" s="202">
        <f t="shared" si="34"/>
        <v>9.3327404132136917E-4</v>
      </c>
      <c r="O91" s="202">
        <f t="shared" si="35"/>
        <v>4.4017673598174503E-2</v>
      </c>
      <c r="P91" s="228">
        <f t="shared" si="36"/>
        <v>100.00000000000001</v>
      </c>
      <c r="Q91" s="263">
        <f>VLOOKUP(B:B,'پیوست 4'!$C$14:$J$170,8,0)</f>
        <v>287781.45907300001</v>
      </c>
      <c r="R91" s="1">
        <f t="shared" si="37"/>
        <v>0.60285499839271561</v>
      </c>
      <c r="S91" s="257">
        <f t="shared" si="38"/>
        <v>60.285499839271559</v>
      </c>
      <c r="T91" s="278">
        <f t="shared" si="39"/>
        <v>0.56230444690385184</v>
      </c>
      <c r="U91" s="257" t="str">
        <f>VLOOKUP(D91:D245,پیوست1!$E$5:G256,3,0)</f>
        <v>مختلط</v>
      </c>
    </row>
    <row r="92" spans="1:22" x14ac:dyDescent="0.55000000000000004">
      <c r="A92" s="334">
        <v>11258</v>
      </c>
      <c r="B92" s="213">
        <v>166</v>
      </c>
      <c r="C92" s="200">
        <v>88</v>
      </c>
      <c r="D92" s="91" t="s">
        <v>508</v>
      </c>
      <c r="E92" s="92">
        <v>108080.544066</v>
      </c>
      <c r="F92" s="370">
        <v>58.156508112382966</v>
      </c>
      <c r="G92" s="370">
        <v>28.233740071169244</v>
      </c>
      <c r="H92" s="370">
        <v>11.22988066764661</v>
      </c>
      <c r="I92" s="370">
        <v>5.5130441334455757E-2</v>
      </c>
      <c r="J92" s="370">
        <v>2.3247407074667232</v>
      </c>
      <c r="K92" s="202">
        <f t="shared" si="31"/>
        <v>0.43507123737763748</v>
      </c>
      <c r="L92" s="202">
        <f t="shared" si="32"/>
        <v>0.21121777471276146</v>
      </c>
      <c r="M92" s="202">
        <f t="shared" si="33"/>
        <v>8.4011200745319717E-2</v>
      </c>
      <c r="N92" s="202">
        <f t="shared" si="34"/>
        <v>4.1243310692255563E-4</v>
      </c>
      <c r="O92" s="202">
        <f t="shared" si="35"/>
        <v>1.7391481177398159E-2</v>
      </c>
      <c r="P92" s="228">
        <f t="shared" si="36"/>
        <v>100</v>
      </c>
      <c r="Q92" s="263">
        <f>VLOOKUP(B:B,'پیوست 4'!$C$14:$J$170,8,0)</f>
        <v>63857.713630999999</v>
      </c>
      <c r="R92" s="1">
        <f t="shared" si="37"/>
        <v>0.59083449461546866</v>
      </c>
      <c r="S92" s="257">
        <f t="shared" si="38"/>
        <v>59.083449461546863</v>
      </c>
      <c r="T92" s="278">
        <f t="shared" si="39"/>
        <v>0.92694134916389714</v>
      </c>
      <c r="U92" s="257" t="str">
        <f>VLOOKUP(D92:D245,پیوست1!$E$5:G259,3,0)</f>
        <v>مختلط</v>
      </c>
    </row>
    <row r="93" spans="1:22" x14ac:dyDescent="0.55000000000000004">
      <c r="A93" s="334">
        <v>11305</v>
      </c>
      <c r="B93" s="213">
        <v>180</v>
      </c>
      <c r="C93" s="203">
        <v>89</v>
      </c>
      <c r="D93" s="171" t="s">
        <v>510</v>
      </c>
      <c r="E93" s="172">
        <v>178331.317751</v>
      </c>
      <c r="F93" s="368">
        <v>58.070625535731537</v>
      </c>
      <c r="G93" s="368">
        <v>40.190532974842284</v>
      </c>
      <c r="H93" s="368">
        <v>0.7402399778554527</v>
      </c>
      <c r="I93" s="368">
        <v>5.2343660814776422E-6</v>
      </c>
      <c r="J93" s="368">
        <v>0.99859627720464517</v>
      </c>
      <c r="K93" s="202">
        <f t="shared" si="31"/>
        <v>0.71680108073127924</v>
      </c>
      <c r="L93" s="202">
        <f t="shared" si="32"/>
        <v>0.49609621397666509</v>
      </c>
      <c r="M93" s="202">
        <f t="shared" si="33"/>
        <v>9.137232658201681E-3</v>
      </c>
      <c r="N93" s="202">
        <f t="shared" si="34"/>
        <v>6.4610966896467753E-8</v>
      </c>
      <c r="O93" s="202">
        <f t="shared" si="35"/>
        <v>1.2326281732131244E-2</v>
      </c>
      <c r="P93" s="228">
        <f t="shared" si="36"/>
        <v>100</v>
      </c>
      <c r="Q93" s="263">
        <f>VLOOKUP(B:B,'پیوست 4'!$C$14:$J$170,8,0)</f>
        <v>104106.19710999999</v>
      </c>
      <c r="R93" s="1">
        <f t="shared" si="37"/>
        <v>0.58377966597746522</v>
      </c>
      <c r="S93" s="257">
        <f t="shared" si="38"/>
        <v>58.377966597746521</v>
      </c>
      <c r="T93" s="278">
        <f t="shared" si="39"/>
        <v>0.30734106201498435</v>
      </c>
      <c r="U93" s="257" t="str">
        <f>VLOOKUP(D93:D247,پیوست1!$E$5:G266,3,0)</f>
        <v>مختلط</v>
      </c>
    </row>
    <row r="94" spans="1:22" x14ac:dyDescent="0.55000000000000004">
      <c r="A94" s="334">
        <v>11222</v>
      </c>
      <c r="B94" s="213">
        <v>153</v>
      </c>
      <c r="C94" s="200">
        <v>90</v>
      </c>
      <c r="D94" s="91" t="s">
        <v>507</v>
      </c>
      <c r="E94" s="92">
        <v>280660.64354999998</v>
      </c>
      <c r="F94" s="370">
        <v>58.044845818299038</v>
      </c>
      <c r="G94" s="370">
        <v>41.513540222195253</v>
      </c>
      <c r="H94" s="370">
        <v>7.7624839260962227E-5</v>
      </c>
      <c r="I94" s="370">
        <v>0.30663920998065103</v>
      </c>
      <c r="J94" s="370">
        <v>0.13489712468580128</v>
      </c>
      <c r="K94" s="202">
        <f t="shared" si="31"/>
        <v>1.1276120470378492</v>
      </c>
      <c r="L94" s="202">
        <f t="shared" si="32"/>
        <v>0.80646554245786506</v>
      </c>
      <c r="M94" s="202">
        <f t="shared" si="33"/>
        <v>1.507984088269263E-6</v>
      </c>
      <c r="N94" s="202">
        <f t="shared" si="34"/>
        <v>5.9569469501346214E-3</v>
      </c>
      <c r="O94" s="202">
        <f t="shared" si="35"/>
        <v>2.620587939584502E-3</v>
      </c>
      <c r="P94" s="228">
        <f t="shared" si="36"/>
        <v>100.00000000000001</v>
      </c>
      <c r="Q94" s="263">
        <f>VLOOKUP(B:B,'پیوست 4'!$C$14:$J$170,8,0)</f>
        <v>163871.87506399999</v>
      </c>
      <c r="R94" s="1">
        <f t="shared" si="37"/>
        <v>0.58387906829838809</v>
      </c>
      <c r="S94" s="257">
        <f t="shared" si="38"/>
        <v>58.387906829838812</v>
      </c>
      <c r="T94" s="278">
        <f t="shared" si="39"/>
        <v>0.34306101153977409</v>
      </c>
      <c r="U94" s="257" t="str">
        <f>VLOOKUP(D94:D248,پیوست1!$E$5:G263,3,0)</f>
        <v>مختلط</v>
      </c>
    </row>
    <row r="95" spans="1:22" x14ac:dyDescent="0.55000000000000004">
      <c r="A95" s="334">
        <v>11196</v>
      </c>
      <c r="B95" s="213">
        <v>151</v>
      </c>
      <c r="C95" s="203">
        <v>91</v>
      </c>
      <c r="D95" s="171" t="s">
        <v>506</v>
      </c>
      <c r="E95" s="172">
        <v>610856.64047099999</v>
      </c>
      <c r="F95" s="368">
        <v>56.92096498560371</v>
      </c>
      <c r="G95" s="368">
        <v>17.584953336838449</v>
      </c>
      <c r="H95" s="368">
        <v>20.859606797074214</v>
      </c>
      <c r="I95" s="368">
        <v>8.1328918081312995E-3</v>
      </c>
      <c r="J95" s="368">
        <v>4.626341988675498</v>
      </c>
      <c r="K95" s="202">
        <f t="shared" si="31"/>
        <v>2.4067228533758489</v>
      </c>
      <c r="L95" s="202">
        <f t="shared" si="32"/>
        <v>0.74352409664911645</v>
      </c>
      <c r="M95" s="202">
        <f t="shared" si="33"/>
        <v>0.88198245415638998</v>
      </c>
      <c r="N95" s="202">
        <f t="shared" si="34"/>
        <v>3.4387359004917312E-4</v>
      </c>
      <c r="O95" s="202">
        <f t="shared" si="35"/>
        <v>0.19561022892871993</v>
      </c>
      <c r="P95" s="228">
        <f t="shared" si="36"/>
        <v>100</v>
      </c>
      <c r="Q95" s="263">
        <f>VLOOKUP(B:B,'پیوست 4'!$C$14:$J$170,8,0)</f>
        <v>349236.582153</v>
      </c>
      <c r="R95" s="1">
        <f t="shared" si="37"/>
        <v>0.57171610982852161</v>
      </c>
      <c r="S95" s="257">
        <f t="shared" si="38"/>
        <v>57.171610982852158</v>
      </c>
      <c r="T95" s="257">
        <f t="shared" si="39"/>
        <v>0.25064599724844783</v>
      </c>
      <c r="U95" s="257" t="str">
        <f>VLOOKUP(D95:D248,پیوست1!$E$5:G250,3,0)</f>
        <v>مختلط و قابل معامله</v>
      </c>
    </row>
    <row r="96" spans="1:22" x14ac:dyDescent="0.55000000000000004">
      <c r="A96" s="334">
        <v>11172</v>
      </c>
      <c r="B96" s="213">
        <v>143</v>
      </c>
      <c r="C96" s="200">
        <v>92</v>
      </c>
      <c r="D96" s="91" t="s">
        <v>504</v>
      </c>
      <c r="E96" s="92">
        <v>182112.24815999999</v>
      </c>
      <c r="F96" s="370">
        <v>56.753083652353965</v>
      </c>
      <c r="G96" s="370">
        <v>19.005324160130424</v>
      </c>
      <c r="H96" s="370">
        <v>22.698008763456066</v>
      </c>
      <c r="I96" s="370">
        <v>5.268038066735644E-3</v>
      </c>
      <c r="J96" s="370">
        <v>1.5383153859928098</v>
      </c>
      <c r="K96" s="202">
        <f t="shared" si="31"/>
        <v>0.7153904657585799</v>
      </c>
      <c r="L96" s="202">
        <f t="shared" si="32"/>
        <v>0.23956808736761145</v>
      </c>
      <c r="M96" s="202">
        <f t="shared" si="33"/>
        <v>0.28611553797760308</v>
      </c>
      <c r="N96" s="202">
        <f t="shared" si="34"/>
        <v>6.6405276394873486E-5</v>
      </c>
      <c r="O96" s="202">
        <f t="shared" si="35"/>
        <v>1.939094917221014E-2</v>
      </c>
      <c r="P96" s="228">
        <f t="shared" si="36"/>
        <v>100</v>
      </c>
      <c r="Q96" s="263">
        <f>VLOOKUP(B:B,'پیوست 4'!$C$14:$J$170,8,0)</f>
        <v>107730.96726799999</v>
      </c>
      <c r="R96" s="1">
        <f t="shared" si="37"/>
        <v>0.59156354587062054</v>
      </c>
      <c r="S96" s="257">
        <f t="shared" si="38"/>
        <v>59.156354587062054</v>
      </c>
      <c r="T96" s="257">
        <f t="shared" si="39"/>
        <v>2.4032709347080896</v>
      </c>
      <c r="U96" s="257" t="str">
        <f>VLOOKUP(D96:D250,پیوست1!$E$5:G258,3,0)</f>
        <v>مختلط و قابل معامله</v>
      </c>
    </row>
    <row r="97" spans="1:22" x14ac:dyDescent="0.55000000000000004">
      <c r="A97" s="334">
        <v>11239</v>
      </c>
      <c r="B97" s="213">
        <v>165</v>
      </c>
      <c r="C97" s="203">
        <v>93</v>
      </c>
      <c r="D97" s="171" t="s">
        <v>511</v>
      </c>
      <c r="E97" s="172">
        <v>235336.06744899999</v>
      </c>
      <c r="F97" s="368">
        <v>55.955464170724206</v>
      </c>
      <c r="G97" s="368">
        <v>36.000753391532527</v>
      </c>
      <c r="H97" s="368">
        <v>6.5688042199893983</v>
      </c>
      <c r="I97" s="368">
        <v>0</v>
      </c>
      <c r="J97" s="368">
        <v>1.4749782177538722</v>
      </c>
      <c r="K97" s="202">
        <f t="shared" si="31"/>
        <v>0.91147659888484578</v>
      </c>
      <c r="L97" s="202">
        <f t="shared" si="32"/>
        <v>0.58642788054601269</v>
      </c>
      <c r="M97" s="202">
        <f t="shared" si="33"/>
        <v>0.10700137007010853</v>
      </c>
      <c r="N97" s="202">
        <f t="shared" si="34"/>
        <v>0</v>
      </c>
      <c r="O97" s="202">
        <f t="shared" si="35"/>
        <v>2.4026395800160704E-2</v>
      </c>
      <c r="P97" s="228">
        <f t="shared" si="36"/>
        <v>100.00000000000001</v>
      </c>
      <c r="Q97" s="263">
        <f>VLOOKUP(B:B,'پیوست 4'!$C$14:$J$170,8,0)</f>
        <v>130156.946398</v>
      </c>
      <c r="R97" s="1">
        <f t="shared" si="37"/>
        <v>0.55306841747156543</v>
      </c>
      <c r="S97" s="257">
        <f t="shared" si="38"/>
        <v>55.30684174715654</v>
      </c>
      <c r="T97" s="257">
        <f t="shared" si="39"/>
        <v>-0.64862242356766586</v>
      </c>
      <c r="U97" s="257" t="str">
        <f>VLOOKUP(D97:D251,پیوست1!$E$5:G254,3,0)</f>
        <v>مختلط</v>
      </c>
    </row>
    <row r="98" spans="1:22" x14ac:dyDescent="0.55000000000000004">
      <c r="A98" s="334">
        <v>11327</v>
      </c>
      <c r="B98" s="213">
        <v>204</v>
      </c>
      <c r="C98" s="200">
        <v>94</v>
      </c>
      <c r="D98" s="91" t="s">
        <v>512</v>
      </c>
      <c r="E98" s="92">
        <v>1435599.3835219999</v>
      </c>
      <c r="F98" s="370">
        <v>55.550288296968752</v>
      </c>
      <c r="G98" s="370">
        <v>29.601209469258222</v>
      </c>
      <c r="H98" s="370">
        <v>7.7813826071223904</v>
      </c>
      <c r="I98" s="370">
        <v>3.3475449752181979E-4</v>
      </c>
      <c r="J98" s="370">
        <v>7.0667848721531143</v>
      </c>
      <c r="K98" s="202">
        <f t="shared" si="31"/>
        <v>5.5199368440322765</v>
      </c>
      <c r="L98" s="202">
        <f t="shared" si="32"/>
        <v>2.9414214000792458</v>
      </c>
      <c r="M98" s="202">
        <f t="shared" si="33"/>
        <v>0.77322263965479088</v>
      </c>
      <c r="N98" s="202">
        <f t="shared" si="34"/>
        <v>3.3263980102098516E-5</v>
      </c>
      <c r="O98" s="202">
        <f t="shared" si="35"/>
        <v>0.70221428872001879</v>
      </c>
      <c r="P98" s="228">
        <f t="shared" si="36"/>
        <v>100</v>
      </c>
      <c r="Q98" s="263">
        <f>VLOOKUP(B:B,'پیوست 4'!$C$14:$J$170,8,0)</f>
        <v>881329.63648500002</v>
      </c>
      <c r="R98" s="1">
        <f t="shared" si="37"/>
        <v>0.61391057045650654</v>
      </c>
      <c r="S98" s="257">
        <f t="shared" si="38"/>
        <v>61.391057045650655</v>
      </c>
      <c r="T98" s="257">
        <f t="shared" si="39"/>
        <v>5.8407687486819029</v>
      </c>
      <c r="U98" s="257" t="str">
        <f>VLOOKUP(D98:D251,پیوست1!$E$5:G262,3,0)</f>
        <v>مختلط و قابل معامله</v>
      </c>
    </row>
    <row r="99" spans="1:22" x14ac:dyDescent="0.55000000000000004">
      <c r="A99" s="334">
        <v>10615</v>
      </c>
      <c r="B99" s="213">
        <v>65</v>
      </c>
      <c r="C99" s="203">
        <v>95</v>
      </c>
      <c r="D99" s="171" t="s">
        <v>30</v>
      </c>
      <c r="E99" s="172">
        <v>440940.96882499999</v>
      </c>
      <c r="F99" s="368">
        <v>54.915816233761987</v>
      </c>
      <c r="G99" s="368">
        <v>30.778742557967579</v>
      </c>
      <c r="H99" s="368">
        <v>13.030323075188109</v>
      </c>
      <c r="I99" s="368">
        <v>1.1094760188830009E-2</v>
      </c>
      <c r="J99" s="368">
        <v>1.2640233728934993</v>
      </c>
      <c r="K99" s="202">
        <f t="shared" si="31"/>
        <v>1.6760710450326239</v>
      </c>
      <c r="L99" s="202">
        <f t="shared" si="32"/>
        <v>0.93938982868485799</v>
      </c>
      <c r="M99" s="202">
        <f t="shared" si="33"/>
        <v>0.39769503053140953</v>
      </c>
      <c r="N99" s="202">
        <f t="shared" si="34"/>
        <v>3.3862022964244268E-4</v>
      </c>
      <c r="O99" s="202">
        <f t="shared" si="35"/>
        <v>3.8578921717797733E-2</v>
      </c>
      <c r="P99" s="228">
        <f t="shared" si="36"/>
        <v>100</v>
      </c>
      <c r="Q99" s="263">
        <f>VLOOKUP(B:B,'پیوست 4'!$C$14:$J$170,8,0)</f>
        <v>242518.93054900001</v>
      </c>
      <c r="R99" s="1">
        <f t="shared" si="37"/>
        <v>0.55000316980128594</v>
      </c>
      <c r="S99" s="257">
        <f t="shared" si="38"/>
        <v>55.000316980128595</v>
      </c>
      <c r="T99" s="257">
        <f t="shared" si="39"/>
        <v>8.4500746366607871E-2</v>
      </c>
      <c r="U99" s="257" t="str">
        <f>VLOOKUP(D99:D253,پیوست1!$E$5:G252,3,0)</f>
        <v>مختلط</v>
      </c>
    </row>
    <row r="100" spans="1:22" x14ac:dyDescent="0.55000000000000004">
      <c r="A100" s="334">
        <v>11188</v>
      </c>
      <c r="B100" s="213">
        <v>145</v>
      </c>
      <c r="C100" s="200">
        <v>96</v>
      </c>
      <c r="D100" s="91" t="s">
        <v>505</v>
      </c>
      <c r="E100" s="92">
        <v>1044512.316532</v>
      </c>
      <c r="F100" s="370">
        <v>54.198812270306185</v>
      </c>
      <c r="G100" s="370">
        <v>10.495630897368704</v>
      </c>
      <c r="H100" s="370">
        <v>33.9026620496685</v>
      </c>
      <c r="I100" s="370">
        <v>8.030617026416186E-5</v>
      </c>
      <c r="J100" s="370">
        <v>1.4028144764863497</v>
      </c>
      <c r="K100" s="202">
        <f t="shared" si="31"/>
        <v>3.9184820639842104</v>
      </c>
      <c r="L100" s="202">
        <f t="shared" si="32"/>
        <v>0.7588162857965417</v>
      </c>
      <c r="M100" s="202">
        <f t="shared" si="33"/>
        <v>2.4511048784684686</v>
      </c>
      <c r="N100" s="202">
        <f t="shared" si="34"/>
        <v>5.8059997004728216E-6</v>
      </c>
      <c r="O100" s="202">
        <f t="shared" si="35"/>
        <v>0.10142110380195067</v>
      </c>
      <c r="P100" s="228">
        <f t="shared" si="36"/>
        <v>100.00000000000001</v>
      </c>
      <c r="Q100" s="263">
        <f>VLOOKUP(B:B,'پیوست 4'!$C$14:$J$170,8,0)</f>
        <v>571507.93534800003</v>
      </c>
      <c r="R100" s="1">
        <f t="shared" si="37"/>
        <v>0.54715289260113875</v>
      </c>
      <c r="S100" s="257">
        <f t="shared" si="38"/>
        <v>54.715289260113877</v>
      </c>
      <c r="T100" s="278">
        <f t="shared" si="39"/>
        <v>0.51647698980769263</v>
      </c>
      <c r="U100" s="257" t="str">
        <f>VLOOKUP(D100:D253,پیوست1!$E$5:G261,3,0)</f>
        <v>مختلط</v>
      </c>
    </row>
    <row r="101" spans="1:22" x14ac:dyDescent="0.55000000000000004">
      <c r="A101" s="334">
        <v>11131</v>
      </c>
      <c r="B101" s="213">
        <v>128</v>
      </c>
      <c r="C101" s="203">
        <v>97</v>
      </c>
      <c r="D101" s="171" t="s">
        <v>502</v>
      </c>
      <c r="E101" s="172">
        <v>552164.28247400001</v>
      </c>
      <c r="F101" s="368">
        <v>53.496080172519626</v>
      </c>
      <c r="G101" s="368">
        <v>40.576457914841193</v>
      </c>
      <c r="H101" s="368">
        <v>1.3649865353507693</v>
      </c>
      <c r="I101" s="368">
        <v>3.4866356771687514</v>
      </c>
      <c r="J101" s="368">
        <v>1.0758397001196636</v>
      </c>
      <c r="K101" s="202">
        <f t="shared" si="31"/>
        <v>2.0445832555861343</v>
      </c>
      <c r="L101" s="202">
        <f t="shared" si="32"/>
        <v>1.5508042113765272</v>
      </c>
      <c r="M101" s="202">
        <f t="shared" si="33"/>
        <v>5.2168843124179652E-2</v>
      </c>
      <c r="N101" s="202">
        <f t="shared" si="34"/>
        <v>0.13325680873961301</v>
      </c>
      <c r="O101" s="202">
        <f t="shared" si="35"/>
        <v>4.1117850681130955E-2</v>
      </c>
      <c r="P101" s="228">
        <f t="shared" si="36"/>
        <v>99.999999999999986</v>
      </c>
      <c r="Q101" s="263">
        <f>VLOOKUP(B:B,'پیوست 4'!$C$14:$J$170,8,0)</f>
        <v>309629.59063699999</v>
      </c>
      <c r="R101" s="1">
        <f t="shared" si="37"/>
        <v>0.56075628298463809</v>
      </c>
      <c r="S101" s="257">
        <f t="shared" si="38"/>
        <v>56.075628298463812</v>
      </c>
      <c r="T101" s="278">
        <f t="shared" si="39"/>
        <v>2.5795481259441857</v>
      </c>
      <c r="U101" s="257" t="str">
        <f>VLOOKUP(D101:D254,پیوست1!$E$5:G257,3,0)</f>
        <v>مختلط</v>
      </c>
    </row>
    <row r="102" spans="1:22" x14ac:dyDescent="0.55000000000000004">
      <c r="A102" s="334">
        <v>10885</v>
      </c>
      <c r="B102" s="213">
        <v>17</v>
      </c>
      <c r="C102" s="200">
        <v>98</v>
      </c>
      <c r="D102" s="91" t="s">
        <v>498</v>
      </c>
      <c r="E102" s="92">
        <v>5884402.5521790003</v>
      </c>
      <c r="F102" s="370">
        <v>51.515838479350755</v>
      </c>
      <c r="G102" s="370">
        <v>26.40728914038537</v>
      </c>
      <c r="H102" s="370">
        <v>19.122814179623926</v>
      </c>
      <c r="I102" s="370">
        <v>1.3436313036074171E-3</v>
      </c>
      <c r="J102" s="370">
        <v>2.9527145693363455</v>
      </c>
      <c r="K102" s="202">
        <f t="shared" si="31"/>
        <v>20.982521484703309</v>
      </c>
      <c r="L102" s="202">
        <f t="shared" si="32"/>
        <v>10.75575062149103</v>
      </c>
      <c r="M102" s="202">
        <f t="shared" si="33"/>
        <v>7.7887669349064419</v>
      </c>
      <c r="N102" s="202">
        <f t="shared" si="34"/>
        <v>5.4726417210045281E-4</v>
      </c>
      <c r="O102" s="202">
        <f t="shared" si="35"/>
        <v>1.2026475491441357</v>
      </c>
      <c r="P102" s="228">
        <f t="shared" si="36"/>
        <v>100.00000000000001</v>
      </c>
      <c r="Q102" s="263">
        <f>VLOOKUP(B:B,'پیوست 4'!$C$14:$J$170,8,0)</f>
        <v>3205322.0900809998</v>
      </c>
      <c r="R102" s="1">
        <f t="shared" si="37"/>
        <v>0.54471495817261273</v>
      </c>
      <c r="S102" s="257">
        <f t="shared" si="38"/>
        <v>54.471495817261271</v>
      </c>
      <c r="T102" s="257">
        <f t="shared" si="39"/>
        <v>2.955657337910516</v>
      </c>
      <c r="U102" s="257" t="str">
        <f>VLOOKUP(D102:D256,پیوست1!$E$5:G265,3,0)</f>
        <v>مختلط</v>
      </c>
    </row>
    <row r="103" spans="1:22" x14ac:dyDescent="0.55000000000000004">
      <c r="A103" s="334">
        <v>10980</v>
      </c>
      <c r="B103" s="213">
        <v>112</v>
      </c>
      <c r="C103" s="203">
        <v>99</v>
      </c>
      <c r="D103" s="171" t="s">
        <v>501</v>
      </c>
      <c r="E103" s="172">
        <v>0</v>
      </c>
      <c r="F103" s="368">
        <v>5</v>
      </c>
      <c r="G103" s="368">
        <v>0</v>
      </c>
      <c r="H103" s="368">
        <v>93</v>
      </c>
      <c r="I103" s="368">
        <v>0</v>
      </c>
      <c r="J103" s="368">
        <v>2</v>
      </c>
      <c r="K103" s="202">
        <f t="shared" si="31"/>
        <v>0</v>
      </c>
      <c r="L103" s="202">
        <f t="shared" si="32"/>
        <v>0</v>
      </c>
      <c r="M103" s="202">
        <f t="shared" si="33"/>
        <v>0</v>
      </c>
      <c r="N103" s="202">
        <f t="shared" si="34"/>
        <v>0</v>
      </c>
      <c r="O103" s="202">
        <f t="shared" si="35"/>
        <v>0</v>
      </c>
      <c r="P103" s="228">
        <f t="shared" si="36"/>
        <v>100</v>
      </c>
      <c r="Q103" s="263">
        <f>VLOOKUP(B:B,'پیوست 4'!$C$14:$J$170,8,0)</f>
        <v>0</v>
      </c>
      <c r="R103" s="1" t="e">
        <f t="shared" si="37"/>
        <v>#DIV/0!</v>
      </c>
      <c r="S103" s="257" t="e">
        <f t="shared" si="38"/>
        <v>#DIV/0!</v>
      </c>
      <c r="T103" s="278" t="e">
        <f t="shared" si="39"/>
        <v>#DIV/0!</v>
      </c>
      <c r="U103" s="257" t="str">
        <f>VLOOKUP(D103:D257,پیوست1!$E$5:G268,3,0)</f>
        <v>مختلط</v>
      </c>
    </row>
    <row r="104" spans="1:22" x14ac:dyDescent="0.55000000000000004">
      <c r="A104" s="334" t="e">
        <v>#N/A</v>
      </c>
      <c r="B104" s="214"/>
      <c r="C104" s="132"/>
      <c r="D104" s="96" t="s">
        <v>408</v>
      </c>
      <c r="E104" s="220">
        <f>SUM(E84:E103)</f>
        <v>14447259.431929</v>
      </c>
      <c r="F104" s="220">
        <f t="shared" ref="F104:J104" si="40">SUM(F84:F103)</f>
        <v>1140.3357849440313</v>
      </c>
      <c r="G104" s="220">
        <f t="shared" si="40"/>
        <v>545.65988645484663</v>
      </c>
      <c r="H104" s="220">
        <f t="shared" si="40"/>
        <v>258.69349106410175</v>
      </c>
      <c r="I104" s="220">
        <f t="shared" si="40"/>
        <v>4.2261924544702367</v>
      </c>
      <c r="J104" s="220">
        <f t="shared" si="40"/>
        <v>51.08464508255058</v>
      </c>
      <c r="K104" s="211">
        <f>SUM(K84:K103)</f>
        <v>55.698838443284799</v>
      </c>
      <c r="L104" s="211">
        <f t="shared" ref="L104:O104" si="41">SUM(L84:L103)</f>
        <v>27.463715310195084</v>
      </c>
      <c r="M104" s="211">
        <f t="shared" si="41"/>
        <v>13.74143395327383</v>
      </c>
      <c r="N104" s="211">
        <f t="shared" si="41"/>
        <v>0.14523023405735153</v>
      </c>
      <c r="O104" s="211">
        <f t="shared" si="41"/>
        <v>2.9507820591889455</v>
      </c>
      <c r="P104" s="210">
        <f>K104+L104+M104+N104+O104</f>
        <v>100</v>
      </c>
      <c r="Q104" s="263" t="e">
        <f>VLOOKUP(B:B,'پیوست 4'!$C$14:$J$170,8,0)</f>
        <v>#N/A</v>
      </c>
      <c r="R104" s="1" t="e">
        <f t="shared" ref="R104" si="42">Q104/E104</f>
        <v>#N/A</v>
      </c>
      <c r="S104" s="257" t="e">
        <f t="shared" ref="S104" si="43">R104*100</f>
        <v>#N/A</v>
      </c>
      <c r="T104" s="278" t="e">
        <f t="shared" ref="T104" si="44">S104-F104</f>
        <v>#N/A</v>
      </c>
      <c r="U104" s="257" t="e">
        <f>VLOOKUP(D104:D268,پیوست1!$E$5:G269,3,0)</f>
        <v>#N/A</v>
      </c>
      <c r="V104" s="335">
        <f>100-P104</f>
        <v>0</v>
      </c>
    </row>
    <row r="105" spans="1:22" x14ac:dyDescent="0.55000000000000004">
      <c r="A105" s="334">
        <v>11649</v>
      </c>
      <c r="B105" s="213">
        <v>275</v>
      </c>
      <c r="C105" s="200">
        <v>100</v>
      </c>
      <c r="D105" s="91" t="s">
        <v>579</v>
      </c>
      <c r="E105" s="92">
        <v>292681.77825099998</v>
      </c>
      <c r="F105" s="370">
        <v>99.59401272957605</v>
      </c>
      <c r="G105" s="370">
        <v>0</v>
      </c>
      <c r="H105" s="370">
        <v>0</v>
      </c>
      <c r="I105" s="370">
        <v>5.2000269798148775E-8</v>
      </c>
      <c r="J105" s="370">
        <v>0.40598721842368557</v>
      </c>
      <c r="K105" s="202">
        <f t="shared" ref="K105:K136" si="45">E105/$E$171*F105</f>
        <v>0.36580929806238877</v>
      </c>
      <c r="L105" s="202">
        <f t="shared" ref="L105:L136" si="46">E105/$E$171*G105</f>
        <v>0</v>
      </c>
      <c r="M105" s="202">
        <f t="shared" ref="M105:M136" si="47">E105/$E$171*H105</f>
        <v>0</v>
      </c>
      <c r="N105" s="202">
        <f t="shared" ref="N105:N136" si="48">E105/$E$171*I105</f>
        <v>1.9099724644658978E-10</v>
      </c>
      <c r="O105" s="202">
        <f t="shared" ref="O105:O136" si="49">E105/$E$171*J105</f>
        <v>1.4911930478905839E-3</v>
      </c>
      <c r="P105" s="228">
        <f t="shared" ref="P105:P136" si="50">SUM(F105:J105)</f>
        <v>100.00000000000001</v>
      </c>
      <c r="Q105" s="263">
        <f>VLOOKUP(B:B,'پیوست 4'!$C$14:$J$170,8,0)</f>
        <v>310237.41049699998</v>
      </c>
      <c r="R105" s="1">
        <f t="shared" ref="R105:R136" si="51">Q105/E105</f>
        <v>1.0599819788949914</v>
      </c>
      <c r="S105" s="257">
        <f t="shared" ref="S105:S136" si="52">R105*100</f>
        <v>105.99819788949914</v>
      </c>
      <c r="T105" s="257">
        <f t="shared" ref="T105:T136" si="53">S105-F105</f>
        <v>6.4041851599230881</v>
      </c>
      <c r="U105" s="257" t="str">
        <f>VLOOKUP(D105:D259,پیوست1!$E$5:G332,3,0)</f>
        <v>در سهام و قابل معامله</v>
      </c>
    </row>
    <row r="106" spans="1:22" x14ac:dyDescent="0.55000000000000004">
      <c r="A106" s="334">
        <v>10706</v>
      </c>
      <c r="B106" s="213">
        <v>27</v>
      </c>
      <c r="C106" s="203">
        <v>101</v>
      </c>
      <c r="D106" s="171" t="s">
        <v>520</v>
      </c>
      <c r="E106" s="172">
        <v>5748739.1280060001</v>
      </c>
      <c r="F106" s="368">
        <v>99.580437175974154</v>
      </c>
      <c r="G106" s="368">
        <v>0</v>
      </c>
      <c r="H106" s="368">
        <v>0.13150470968900688</v>
      </c>
      <c r="I106" s="368">
        <v>3.3537808597900836E-4</v>
      </c>
      <c r="J106" s="368">
        <v>0.28772273625086214</v>
      </c>
      <c r="K106" s="202">
        <f t="shared" si="45"/>
        <v>7.1841014084099184</v>
      </c>
      <c r="L106" s="202">
        <f t="shared" si="46"/>
        <v>0</v>
      </c>
      <c r="M106" s="202">
        <f t="shared" si="47"/>
        <v>9.4872366187730549E-3</v>
      </c>
      <c r="N106" s="202">
        <f t="shared" si="48"/>
        <v>2.4195416772210474E-5</v>
      </c>
      <c r="O106" s="202">
        <f t="shared" si="49"/>
        <v>2.0757383411348265E-2</v>
      </c>
      <c r="P106" s="228">
        <f t="shared" si="50"/>
        <v>100</v>
      </c>
      <c r="Q106" s="263">
        <f>VLOOKUP(B:B,'پیوست 4'!$C$14:$J$170,8,0)</f>
        <v>5716392.0893799998</v>
      </c>
      <c r="R106" s="1">
        <f t="shared" si="51"/>
        <v>0.99437319420733217</v>
      </c>
      <c r="S106" s="257">
        <f t="shared" si="52"/>
        <v>99.437319420733218</v>
      </c>
      <c r="T106" s="257">
        <f t="shared" si="53"/>
        <v>-0.14311775524093662</v>
      </c>
      <c r="U106" s="257" t="str">
        <f>VLOOKUP(D106:D260,پیوست1!$E$5:G304,3,0)</f>
        <v>در سهام</v>
      </c>
    </row>
    <row r="107" spans="1:22" x14ac:dyDescent="0.55000000000000004">
      <c r="A107" s="334">
        <v>10896</v>
      </c>
      <c r="B107" s="213">
        <v>103</v>
      </c>
      <c r="C107" s="200">
        <v>102</v>
      </c>
      <c r="D107" s="91" t="s">
        <v>540</v>
      </c>
      <c r="E107" s="92">
        <v>728127.99798400002</v>
      </c>
      <c r="F107" s="370">
        <v>99.19169344644601</v>
      </c>
      <c r="G107" s="370">
        <v>0</v>
      </c>
      <c r="H107" s="370">
        <v>0.29596530738063287</v>
      </c>
      <c r="I107" s="370">
        <v>0</v>
      </c>
      <c r="J107" s="370">
        <v>0.51234124617335419</v>
      </c>
      <c r="K107" s="202">
        <f t="shared" si="45"/>
        <v>0.90637696548759306</v>
      </c>
      <c r="L107" s="202">
        <f t="shared" si="46"/>
        <v>0</v>
      </c>
      <c r="M107" s="202">
        <f t="shared" si="47"/>
        <v>2.7044213872413955E-3</v>
      </c>
      <c r="N107" s="202">
        <f t="shared" si="48"/>
        <v>0</v>
      </c>
      <c r="O107" s="202">
        <f t="shared" si="49"/>
        <v>4.6815845950997324E-3</v>
      </c>
      <c r="P107" s="228">
        <f t="shared" si="50"/>
        <v>99.999999999999986</v>
      </c>
      <c r="Q107" s="263">
        <f>VLOOKUP(B:B,'پیوست 4'!$C$14:$J$170,8,0)</f>
        <v>724572.85411199997</v>
      </c>
      <c r="R107" s="1">
        <f t="shared" si="51"/>
        <v>0.99511741907763018</v>
      </c>
      <c r="S107" s="257">
        <f t="shared" si="52"/>
        <v>99.511741907763025</v>
      </c>
      <c r="T107" s="257">
        <f t="shared" si="53"/>
        <v>0.3200484613170147</v>
      </c>
      <c r="U107" s="257" t="str">
        <f>VLOOKUP(D107:D261,پیوست1!$E$5:G300,3,0)</f>
        <v>در سهام</v>
      </c>
    </row>
    <row r="108" spans="1:22" x14ac:dyDescent="0.55000000000000004">
      <c r="A108" s="334">
        <v>11173</v>
      </c>
      <c r="B108" s="213">
        <v>140</v>
      </c>
      <c r="C108" s="203">
        <v>103</v>
      </c>
      <c r="D108" s="171" t="s">
        <v>548</v>
      </c>
      <c r="E108" s="172">
        <v>398972.07218999998</v>
      </c>
      <c r="F108" s="368">
        <v>98.339231546461704</v>
      </c>
      <c r="G108" s="368">
        <v>-2.4762533550773391E-10</v>
      </c>
      <c r="H108" s="368">
        <v>0.14393680386582253</v>
      </c>
      <c r="I108" s="368">
        <v>4.9525067101546787E-3</v>
      </c>
      <c r="J108" s="368">
        <v>1.5118791432099448</v>
      </c>
      <c r="K108" s="202">
        <f t="shared" si="45"/>
        <v>0.49237402166604693</v>
      </c>
      <c r="L108" s="202">
        <f t="shared" si="46"/>
        <v>-1.2398335882128827E-12</v>
      </c>
      <c r="M108" s="202">
        <f t="shared" si="47"/>
        <v>7.2067619271244969E-4</v>
      </c>
      <c r="N108" s="202">
        <f t="shared" si="48"/>
        <v>2.4796671764257655E-5</v>
      </c>
      <c r="O108" s="202">
        <f t="shared" si="49"/>
        <v>7.5698172774879904E-3</v>
      </c>
      <c r="P108" s="228">
        <f t="shared" si="50"/>
        <v>100</v>
      </c>
      <c r="Q108" s="263">
        <f>VLOOKUP(B:B,'پیوست 4'!$C$14:$J$170,8,0)</f>
        <v>397129.11986500002</v>
      </c>
      <c r="R108" s="1">
        <f t="shared" si="51"/>
        <v>0.99538074854491998</v>
      </c>
      <c r="S108" s="257">
        <f t="shared" si="52"/>
        <v>99.538074854491995</v>
      </c>
      <c r="T108" s="278">
        <f t="shared" si="53"/>
        <v>1.1988433080302912</v>
      </c>
      <c r="U108" s="257" t="str">
        <f>VLOOKUP(D94:D247,پیوست1!$E$5:G249,3,0)</f>
        <v>در سهام</v>
      </c>
    </row>
    <row r="109" spans="1:22" x14ac:dyDescent="0.55000000000000004">
      <c r="A109" s="334">
        <v>11260</v>
      </c>
      <c r="B109" s="213">
        <v>169</v>
      </c>
      <c r="C109" s="200">
        <v>104</v>
      </c>
      <c r="D109" s="91" t="s">
        <v>561</v>
      </c>
      <c r="E109" s="92">
        <v>486671.07617800002</v>
      </c>
      <c r="F109" s="370">
        <v>98.287500617814516</v>
      </c>
      <c r="G109" s="370">
        <v>0</v>
      </c>
      <c r="H109" s="370">
        <v>0.14055543886243152</v>
      </c>
      <c r="I109" s="370">
        <v>9.2385341236260313E-2</v>
      </c>
      <c r="J109" s="370">
        <v>1.4795586020867966</v>
      </c>
      <c r="K109" s="202">
        <f t="shared" si="45"/>
        <v>0.60028798611722134</v>
      </c>
      <c r="L109" s="202">
        <f t="shared" si="46"/>
        <v>0</v>
      </c>
      <c r="M109" s="202">
        <f t="shared" si="47"/>
        <v>8.584381615383002E-4</v>
      </c>
      <c r="N109" s="202">
        <f t="shared" si="48"/>
        <v>5.6424072327478949E-4</v>
      </c>
      <c r="O109" s="202">
        <f t="shared" si="49"/>
        <v>9.0363601475904852E-3</v>
      </c>
      <c r="P109" s="228">
        <f t="shared" si="50"/>
        <v>100.00000000000001</v>
      </c>
      <c r="Q109" s="263">
        <f>VLOOKUP(B:B,'پیوست 4'!$C$14:$J$170,8,0)</f>
        <v>479308.26375899999</v>
      </c>
      <c r="R109" s="1">
        <f t="shared" si="51"/>
        <v>0.98487107046339639</v>
      </c>
      <c r="S109" s="257">
        <f t="shared" si="52"/>
        <v>98.487107046339645</v>
      </c>
      <c r="T109" s="278">
        <f t="shared" si="53"/>
        <v>0.19960642852512933</v>
      </c>
      <c r="U109" s="257" t="str">
        <f>VLOOKUP(D109:D264,پیوست1!$E$5:G328,3,0)</f>
        <v>در سهام و قابل معامله</v>
      </c>
    </row>
    <row r="110" spans="1:22" x14ac:dyDescent="0.55000000000000004">
      <c r="A110" s="334">
        <v>11095</v>
      </c>
      <c r="B110" s="213">
        <v>122</v>
      </c>
      <c r="C110" s="203">
        <v>105</v>
      </c>
      <c r="D110" s="171" t="s">
        <v>543</v>
      </c>
      <c r="E110" s="172">
        <v>448642.25812900002</v>
      </c>
      <c r="F110" s="368">
        <v>98.217937618476498</v>
      </c>
      <c r="G110" s="368">
        <v>0</v>
      </c>
      <c r="H110" s="368">
        <v>1.4775633795985332</v>
      </c>
      <c r="I110" s="368">
        <v>2.3260837422567678E-2</v>
      </c>
      <c r="J110" s="368">
        <v>0.28123816450240152</v>
      </c>
      <c r="K110" s="202">
        <f t="shared" si="45"/>
        <v>0.55298940774903527</v>
      </c>
      <c r="L110" s="202">
        <f t="shared" si="46"/>
        <v>0</v>
      </c>
      <c r="M110" s="202">
        <f t="shared" si="47"/>
        <v>8.319019091703567E-3</v>
      </c>
      <c r="N110" s="202">
        <f t="shared" si="48"/>
        <v>1.3096382414399776E-4</v>
      </c>
      <c r="O110" s="202">
        <f t="shared" si="49"/>
        <v>1.5834350608004667E-3</v>
      </c>
      <c r="P110" s="228">
        <f t="shared" si="50"/>
        <v>100</v>
      </c>
      <c r="Q110" s="263">
        <f>VLOOKUP(B:B,'پیوست 4'!$C$14:$J$170,8,0)</f>
        <v>444489.82394999999</v>
      </c>
      <c r="R110" s="1">
        <f t="shared" si="51"/>
        <v>0.99074444258479533</v>
      </c>
      <c r="S110" s="257">
        <f t="shared" si="52"/>
        <v>99.074444258479531</v>
      </c>
      <c r="T110" s="278">
        <f t="shared" si="53"/>
        <v>0.85650664000303323</v>
      </c>
      <c r="U110" s="257" t="str">
        <f>VLOOKUP(D110:D264,پیوست1!$E$5:G276,3,0)</f>
        <v>در سهام</v>
      </c>
    </row>
    <row r="111" spans="1:22" x14ac:dyDescent="0.55000000000000004">
      <c r="A111" s="334">
        <v>11297</v>
      </c>
      <c r="B111" s="213">
        <v>177</v>
      </c>
      <c r="C111" s="200">
        <v>106</v>
      </c>
      <c r="D111" s="91" t="s">
        <v>564</v>
      </c>
      <c r="E111" s="92">
        <v>271257.13330500002</v>
      </c>
      <c r="F111" s="370">
        <v>98.179696474894229</v>
      </c>
      <c r="G111" s="370">
        <v>0</v>
      </c>
      <c r="H111" s="370">
        <v>0.83892426451597168</v>
      </c>
      <c r="I111" s="370">
        <v>0.3247041186191994</v>
      </c>
      <c r="J111" s="370">
        <v>0.65667514197059917</v>
      </c>
      <c r="K111" s="202">
        <f t="shared" si="45"/>
        <v>0.33421710815072997</v>
      </c>
      <c r="L111" s="202">
        <f t="shared" si="46"/>
        <v>0</v>
      </c>
      <c r="M111" s="202">
        <f t="shared" si="47"/>
        <v>2.8558128789459383E-3</v>
      </c>
      <c r="N111" s="202">
        <f t="shared" si="48"/>
        <v>1.1053372074468651E-3</v>
      </c>
      <c r="O111" s="202">
        <f t="shared" si="49"/>
        <v>2.2354119520017605E-3</v>
      </c>
      <c r="P111" s="228">
        <f t="shared" si="50"/>
        <v>99.999999999999986</v>
      </c>
      <c r="Q111" s="263">
        <f>VLOOKUP(B:B,'پیوست 4'!$C$14:$J$170,8,0)</f>
        <v>282078.874931</v>
      </c>
      <c r="R111" s="1">
        <f t="shared" si="51"/>
        <v>1.0398947725139898</v>
      </c>
      <c r="S111" s="257">
        <f t="shared" si="52"/>
        <v>103.98947725139898</v>
      </c>
      <c r="T111" s="278">
        <f t="shared" si="53"/>
        <v>5.809780776504752</v>
      </c>
      <c r="U111" s="257" t="str">
        <f>VLOOKUP(D111:D265,پیوست1!$E$5:G294,3,0)</f>
        <v>در سهام</v>
      </c>
    </row>
    <row r="112" spans="1:22" x14ac:dyDescent="0.55000000000000004">
      <c r="A112" s="334">
        <v>10591</v>
      </c>
      <c r="B112" s="213">
        <v>44</v>
      </c>
      <c r="C112" s="203">
        <v>107</v>
      </c>
      <c r="D112" s="171" t="s">
        <v>515</v>
      </c>
      <c r="E112" s="172">
        <v>462272.81304099999</v>
      </c>
      <c r="F112" s="368">
        <v>98.075951947732506</v>
      </c>
      <c r="G112" s="368">
        <v>0.81727332250350981</v>
      </c>
      <c r="H112" s="368">
        <v>0.75480759707061817</v>
      </c>
      <c r="I112" s="368">
        <v>1.35524480686315E-2</v>
      </c>
      <c r="J112" s="368">
        <v>0.33841468462473956</v>
      </c>
      <c r="K112" s="202">
        <f t="shared" si="45"/>
        <v>0.56896651656219266</v>
      </c>
      <c r="L112" s="202">
        <f t="shared" si="46"/>
        <v>4.7412351973075305E-3</v>
      </c>
      <c r="M112" s="202">
        <f t="shared" si="47"/>
        <v>4.3788537419327872E-3</v>
      </c>
      <c r="N112" s="202">
        <f t="shared" si="48"/>
        <v>7.8621609225966365E-5</v>
      </c>
      <c r="O112" s="202">
        <f t="shared" si="49"/>
        <v>1.9632399221273396E-3</v>
      </c>
      <c r="P112" s="228">
        <f t="shared" si="50"/>
        <v>100.00000000000001</v>
      </c>
      <c r="Q112" s="263">
        <f>VLOOKUP(B:B,'پیوست 4'!$C$14:$J$170,8,0)</f>
        <v>473298.65845799999</v>
      </c>
      <c r="R112" s="1">
        <f t="shared" si="51"/>
        <v>1.0238513819241672</v>
      </c>
      <c r="S112" s="257">
        <f t="shared" si="52"/>
        <v>102.38513819241672</v>
      </c>
      <c r="T112" s="257">
        <f t="shared" si="53"/>
        <v>4.3091862446842129</v>
      </c>
      <c r="U112" s="257" t="str">
        <f>VLOOKUP(D112:D266,پیوست1!$E$5:G292,3,0)</f>
        <v>در سهام</v>
      </c>
    </row>
    <row r="113" spans="1:21" x14ac:dyDescent="0.55000000000000004">
      <c r="A113" s="334">
        <v>10719</v>
      </c>
      <c r="B113" s="213">
        <v>22</v>
      </c>
      <c r="C113" s="200">
        <v>108</v>
      </c>
      <c r="D113" s="91" t="s">
        <v>521</v>
      </c>
      <c r="E113" s="92">
        <v>6950378.6445490001</v>
      </c>
      <c r="F113" s="370">
        <v>97.91586583439323</v>
      </c>
      <c r="G113" s="370">
        <v>0</v>
      </c>
      <c r="H113" s="370">
        <v>0</v>
      </c>
      <c r="I113" s="370">
        <v>1.3737424205031015</v>
      </c>
      <c r="J113" s="370">
        <v>0.7103917451036702</v>
      </c>
      <c r="K113" s="202">
        <f t="shared" si="45"/>
        <v>8.5405798537129947</v>
      </c>
      <c r="L113" s="202">
        <f t="shared" si="46"/>
        <v>0</v>
      </c>
      <c r="M113" s="202">
        <f t="shared" si="47"/>
        <v>0</v>
      </c>
      <c r="N113" s="202">
        <f t="shared" si="48"/>
        <v>0.11982283709346131</v>
      </c>
      <c r="O113" s="202">
        <f t="shared" si="49"/>
        <v>6.196296560087524E-2</v>
      </c>
      <c r="P113" s="228">
        <f t="shared" si="50"/>
        <v>100</v>
      </c>
      <c r="Q113" s="263">
        <f>VLOOKUP(B:B,'پیوست 4'!$C$14:$J$170,8,0)</f>
        <v>6784579.2082369998</v>
      </c>
      <c r="R113" s="1">
        <f t="shared" si="51"/>
        <v>0.97614526563354465</v>
      </c>
      <c r="S113" s="257">
        <f t="shared" si="52"/>
        <v>97.61452656335446</v>
      </c>
      <c r="T113" s="278">
        <f t="shared" si="53"/>
        <v>-0.30133927103877056</v>
      </c>
      <c r="U113" s="257" t="str">
        <f>VLOOKUP(D113:D267,پیوست1!$E$5:G274,3,0)</f>
        <v>در سهام</v>
      </c>
    </row>
    <row r="114" spans="1:21" x14ac:dyDescent="0.55000000000000004">
      <c r="A114" s="334">
        <v>11312</v>
      </c>
      <c r="B114" s="213">
        <v>184</v>
      </c>
      <c r="C114" s="203">
        <v>109</v>
      </c>
      <c r="D114" s="171" t="s">
        <v>567</v>
      </c>
      <c r="E114" s="172">
        <v>663938.86282000004</v>
      </c>
      <c r="F114" s="368">
        <v>97.893956523884654</v>
      </c>
      <c r="G114" s="368">
        <v>0</v>
      </c>
      <c r="H114" s="368">
        <v>0.15106620241339158</v>
      </c>
      <c r="I114" s="368">
        <v>7.7646931096007175E-5</v>
      </c>
      <c r="J114" s="368">
        <v>1.9548996267708578</v>
      </c>
      <c r="K114" s="202">
        <f t="shared" si="45"/>
        <v>0.81566118508106233</v>
      </c>
      <c r="L114" s="202">
        <f t="shared" si="46"/>
        <v>0</v>
      </c>
      <c r="M114" s="202">
        <f t="shared" si="47"/>
        <v>1.2586970846983703E-3</v>
      </c>
      <c r="N114" s="202">
        <f t="shared" si="48"/>
        <v>6.4696116169565952E-7</v>
      </c>
      <c r="O114" s="202">
        <f t="shared" si="49"/>
        <v>1.6288398210745538E-2</v>
      </c>
      <c r="P114" s="228">
        <f t="shared" si="50"/>
        <v>99.999999999999986</v>
      </c>
      <c r="Q114" s="263">
        <f>VLOOKUP(B:B,'پیوست 4'!$C$14:$J$170,8,0)</f>
        <v>655593.93879299995</v>
      </c>
      <c r="R114" s="1">
        <f t="shared" si="51"/>
        <v>0.98743118607102465</v>
      </c>
      <c r="S114" s="257">
        <f t="shared" si="52"/>
        <v>98.74311860710246</v>
      </c>
      <c r="T114" s="257">
        <f t="shared" si="53"/>
        <v>0.84916208321780573</v>
      </c>
      <c r="U114" s="257" t="str">
        <f>VLOOKUP(D114:D268,پیوست1!$E$5:G308,3,0)</f>
        <v>شاخصی و قابل معامله</v>
      </c>
    </row>
    <row r="115" spans="1:21" x14ac:dyDescent="0.55000000000000004">
      <c r="A115" s="334">
        <v>10753</v>
      </c>
      <c r="B115" s="213">
        <v>60</v>
      </c>
      <c r="C115" s="200">
        <v>110</v>
      </c>
      <c r="D115" s="91" t="s">
        <v>523</v>
      </c>
      <c r="E115" s="92">
        <v>289521.81663999998</v>
      </c>
      <c r="F115" s="370">
        <v>97.818003975831957</v>
      </c>
      <c r="G115" s="370">
        <v>0</v>
      </c>
      <c r="H115" s="370">
        <v>0.98384279746649417</v>
      </c>
      <c r="I115" s="370">
        <v>9.3947470119448623E-6</v>
      </c>
      <c r="J115" s="370">
        <v>1.198143831954535</v>
      </c>
      <c r="K115" s="202">
        <f t="shared" si="45"/>
        <v>0.35540694980736615</v>
      </c>
      <c r="L115" s="202">
        <f t="shared" si="46"/>
        <v>0</v>
      </c>
      <c r="M115" s="202">
        <f t="shared" si="47"/>
        <v>3.5746442732966129E-3</v>
      </c>
      <c r="N115" s="202">
        <f t="shared" si="48"/>
        <v>3.4134394937686033E-8</v>
      </c>
      <c r="O115" s="202">
        <f t="shared" si="49"/>
        <v>4.3532747289617658E-3</v>
      </c>
      <c r="P115" s="228">
        <f t="shared" si="50"/>
        <v>100</v>
      </c>
      <c r="Q115" s="263">
        <f>VLOOKUP(B:B,'پیوست 4'!$C$14:$J$170,8,0)</f>
        <v>291535.69625799998</v>
      </c>
      <c r="R115" s="1">
        <f t="shared" si="51"/>
        <v>1.0069558820864408</v>
      </c>
      <c r="S115" s="257">
        <f t="shared" si="52"/>
        <v>100.69558820864408</v>
      </c>
      <c r="T115" s="257">
        <f t="shared" si="53"/>
        <v>2.8775842328121257</v>
      </c>
      <c r="U115" s="257" t="str">
        <f>VLOOKUP(D115:D270,پیوست1!$E$5:G302,3,0)</f>
        <v>در سهام</v>
      </c>
    </row>
    <row r="116" spans="1:21" x14ac:dyDescent="0.55000000000000004">
      <c r="A116" s="334">
        <v>11461</v>
      </c>
      <c r="B116" s="213">
        <v>237</v>
      </c>
      <c r="C116" s="203">
        <v>111</v>
      </c>
      <c r="D116" s="171" t="s">
        <v>574</v>
      </c>
      <c r="E116" s="172">
        <v>647354.38152199995</v>
      </c>
      <c r="F116" s="368">
        <v>97.592290489559176</v>
      </c>
      <c r="G116" s="368">
        <v>0</v>
      </c>
      <c r="H116" s="368">
        <v>1.9283280323261671</v>
      </c>
      <c r="I116" s="368">
        <v>7.1705088300009889E-3</v>
      </c>
      <c r="J116" s="368">
        <v>0.47221096928465667</v>
      </c>
      <c r="K116" s="202">
        <f t="shared" si="45"/>
        <v>0.79283611917857832</v>
      </c>
      <c r="L116" s="202">
        <f t="shared" si="46"/>
        <v>0</v>
      </c>
      <c r="M116" s="202">
        <f t="shared" si="47"/>
        <v>1.5665664838723146E-2</v>
      </c>
      <c r="N116" s="202">
        <f t="shared" si="48"/>
        <v>5.8252945645557124E-5</v>
      </c>
      <c r="O116" s="202">
        <f t="shared" si="49"/>
        <v>3.8362242595510695E-3</v>
      </c>
      <c r="P116" s="228">
        <f t="shared" si="50"/>
        <v>100</v>
      </c>
      <c r="Q116" s="263">
        <f>VLOOKUP(B:B,'پیوست 4'!$C$14:$J$170,8,0)</f>
        <v>664846.72511799994</v>
      </c>
      <c r="R116" s="1">
        <f t="shared" si="51"/>
        <v>1.0270212793723179</v>
      </c>
      <c r="S116" s="257">
        <f t="shared" si="52"/>
        <v>102.70212793723179</v>
      </c>
      <c r="T116" s="278">
        <f t="shared" si="53"/>
        <v>5.1098374476726178</v>
      </c>
      <c r="U116" s="257" t="str">
        <f>VLOOKUP(D116:D271,پیوست1!$E$5:G297,3,0)</f>
        <v>در سهام</v>
      </c>
    </row>
    <row r="117" spans="1:21" x14ac:dyDescent="0.55000000000000004">
      <c r="A117" s="334">
        <v>11308</v>
      </c>
      <c r="B117" s="213">
        <v>181</v>
      </c>
      <c r="C117" s="200">
        <v>112</v>
      </c>
      <c r="D117" s="91" t="s">
        <v>565</v>
      </c>
      <c r="E117" s="92">
        <v>565576.497508</v>
      </c>
      <c r="F117" s="370">
        <v>97.544415547116316</v>
      </c>
      <c r="G117" s="370">
        <v>0.46954567807576553</v>
      </c>
      <c r="H117" s="370">
        <v>1.109985370001746E-2</v>
      </c>
      <c r="I117" s="370">
        <v>8.7796303973805313E-3</v>
      </c>
      <c r="J117" s="370">
        <v>1.9661592907105208</v>
      </c>
      <c r="K117" s="202">
        <f t="shared" si="45"/>
        <v>0.69234026386366254</v>
      </c>
      <c r="L117" s="202">
        <f t="shared" si="46"/>
        <v>3.3326908242942285E-3</v>
      </c>
      <c r="M117" s="202">
        <f t="shared" si="47"/>
        <v>7.8783348041140891E-5</v>
      </c>
      <c r="N117" s="202">
        <f t="shared" si="48"/>
        <v>6.2315116573862815E-5</v>
      </c>
      <c r="O117" s="202">
        <f t="shared" si="49"/>
        <v>1.3955193995406083E-2</v>
      </c>
      <c r="P117" s="228">
        <f t="shared" si="50"/>
        <v>100</v>
      </c>
      <c r="Q117" s="263">
        <f>VLOOKUP(B:B,'پیوست 4'!$C$14:$J$170,8,0)</f>
        <v>555515.50083699997</v>
      </c>
      <c r="R117" s="1">
        <f t="shared" si="51"/>
        <v>0.98221107716581213</v>
      </c>
      <c r="S117" s="257">
        <f t="shared" si="52"/>
        <v>98.221107716581216</v>
      </c>
      <c r="T117" s="278">
        <f t="shared" si="53"/>
        <v>0.67669216946489996</v>
      </c>
      <c r="U117" s="257" t="str">
        <f>VLOOKUP(D117:D271,پیوست1!$E$5:G282,3,0)</f>
        <v>شاخصی و قابل معامله</v>
      </c>
    </row>
    <row r="118" spans="1:21" x14ac:dyDescent="0.55000000000000004">
      <c r="A118" s="334">
        <v>10835</v>
      </c>
      <c r="B118" s="213">
        <v>18</v>
      </c>
      <c r="C118" s="203">
        <v>113</v>
      </c>
      <c r="D118" s="171" t="s">
        <v>533</v>
      </c>
      <c r="E118" s="172">
        <v>399008.31739699998</v>
      </c>
      <c r="F118" s="368">
        <v>97.532973946842091</v>
      </c>
      <c r="G118" s="368">
        <v>0</v>
      </c>
      <c r="H118" s="368">
        <v>0.86773462749509001</v>
      </c>
      <c r="I118" s="368">
        <v>4.9541739455245815E-3</v>
      </c>
      <c r="J118" s="368">
        <v>1.5943372517172965</v>
      </c>
      <c r="K118" s="202">
        <f t="shared" si="45"/>
        <v>0.4883815397509329</v>
      </c>
      <c r="L118" s="202">
        <f t="shared" si="46"/>
        <v>0</v>
      </c>
      <c r="M118" s="202">
        <f t="shared" si="47"/>
        <v>4.3450492312705237E-3</v>
      </c>
      <c r="N118" s="202">
        <f t="shared" si="48"/>
        <v>2.4807272882173697E-5</v>
      </c>
      <c r="O118" s="202">
        <f t="shared" si="49"/>
        <v>7.9834014115097614E-3</v>
      </c>
      <c r="P118" s="228">
        <f t="shared" si="50"/>
        <v>100</v>
      </c>
      <c r="Q118" s="263">
        <f>VLOOKUP(B:B,'پیوست 4'!$C$14:$J$170,8,0)</f>
        <v>392047.60013400001</v>
      </c>
      <c r="R118" s="1">
        <f t="shared" si="51"/>
        <v>0.98255495697831707</v>
      </c>
      <c r="S118" s="257">
        <f t="shared" si="52"/>
        <v>98.255495697831705</v>
      </c>
      <c r="T118" s="257">
        <f t="shared" si="53"/>
        <v>0.72252175098961402</v>
      </c>
      <c r="U118" s="257" t="str">
        <f>VLOOKUP(D118:D272,پیوست1!$E$5:G271,3,0)</f>
        <v>در سهام</v>
      </c>
    </row>
    <row r="119" spans="1:21" x14ac:dyDescent="0.55000000000000004">
      <c r="A119" s="334">
        <v>10771</v>
      </c>
      <c r="B119" s="213">
        <v>49</v>
      </c>
      <c r="C119" s="200">
        <v>114</v>
      </c>
      <c r="D119" s="91" t="s">
        <v>526</v>
      </c>
      <c r="E119" s="92">
        <v>400083.04719399998</v>
      </c>
      <c r="F119" s="370">
        <v>97.406115497856646</v>
      </c>
      <c r="G119" s="370">
        <v>0.91513958667373074</v>
      </c>
      <c r="H119" s="370">
        <v>0.85732255098661303</v>
      </c>
      <c r="I119" s="370">
        <v>1.1599925652164072E-2</v>
      </c>
      <c r="J119" s="370">
        <v>0.80982243883085259</v>
      </c>
      <c r="K119" s="202">
        <f t="shared" si="45"/>
        <v>0.48906006114642003</v>
      </c>
      <c r="L119" s="202">
        <f t="shared" si="46"/>
        <v>4.5947651225862968E-3</v>
      </c>
      <c r="M119" s="202">
        <f t="shared" si="47"/>
        <v>4.304475310042969E-3</v>
      </c>
      <c r="N119" s="202">
        <f t="shared" si="48"/>
        <v>5.8241315955835632E-5</v>
      </c>
      <c r="O119" s="202">
        <f t="shared" si="49"/>
        <v>4.0659850711434499E-3</v>
      </c>
      <c r="P119" s="228">
        <f t="shared" si="50"/>
        <v>100</v>
      </c>
      <c r="Q119" s="263">
        <f>VLOOKUP(B:B,'پیوست 4'!$C$14:$J$170,8,0)</f>
        <v>397079.27920200001</v>
      </c>
      <c r="R119" s="1">
        <f t="shared" si="51"/>
        <v>0.9924921387870167</v>
      </c>
      <c r="S119" s="257">
        <f t="shared" si="52"/>
        <v>99.249213878701667</v>
      </c>
      <c r="T119" s="278">
        <f t="shared" si="53"/>
        <v>1.8430983808450208</v>
      </c>
      <c r="U119" s="257" t="str">
        <f>VLOOKUP(D119:D274,پیوست1!$E$5:G298,3,0)</f>
        <v>در سهام</v>
      </c>
    </row>
    <row r="120" spans="1:21" x14ac:dyDescent="0.55000000000000004">
      <c r="A120" s="334">
        <v>11454</v>
      </c>
      <c r="B120" s="213">
        <v>244</v>
      </c>
      <c r="C120" s="203">
        <v>115</v>
      </c>
      <c r="D120" s="171" t="s">
        <v>587</v>
      </c>
      <c r="E120" s="172">
        <v>1023539.7168000001</v>
      </c>
      <c r="F120" s="368">
        <v>97.139658112701895</v>
      </c>
      <c r="G120" s="368">
        <v>0</v>
      </c>
      <c r="H120" s="368">
        <v>1.9645950514157968</v>
      </c>
      <c r="I120" s="368">
        <v>0</v>
      </c>
      <c r="J120" s="368">
        <v>0.89574683588231385</v>
      </c>
      <c r="K120" s="202">
        <f t="shared" si="45"/>
        <v>1.2477486087015213</v>
      </c>
      <c r="L120" s="202">
        <f t="shared" si="46"/>
        <v>0</v>
      </c>
      <c r="M120" s="202">
        <f t="shared" si="47"/>
        <v>2.523501512865034E-2</v>
      </c>
      <c r="N120" s="202">
        <f t="shared" si="48"/>
        <v>0</v>
      </c>
      <c r="O120" s="202">
        <f t="shared" si="49"/>
        <v>1.15057731305192E-2</v>
      </c>
      <c r="P120" s="228">
        <f t="shared" si="50"/>
        <v>100.00000000000001</v>
      </c>
      <c r="Q120" s="263">
        <f>VLOOKUP(B:B,'پیوست 4'!$C$14:$J$170,8,0)</f>
        <v>1000032.315161</v>
      </c>
      <c r="R120" s="1">
        <f t="shared" si="51"/>
        <v>0.97703322963129002</v>
      </c>
      <c r="S120" s="257">
        <f t="shared" si="52"/>
        <v>97.703322963128997</v>
      </c>
      <c r="T120" s="257">
        <f t="shared" si="53"/>
        <v>0.56366485042710224</v>
      </c>
      <c r="U120" s="257" t="str">
        <f>VLOOKUP(D120:D275,پیوست1!$E$5:G319,3,0)</f>
        <v>در سهام</v>
      </c>
    </row>
    <row r="121" spans="1:21" x14ac:dyDescent="0.55000000000000004">
      <c r="A121" s="334">
        <v>11235</v>
      </c>
      <c r="B121" s="213">
        <v>155</v>
      </c>
      <c r="C121" s="200">
        <v>116</v>
      </c>
      <c r="D121" s="91" t="s">
        <v>556</v>
      </c>
      <c r="E121" s="92">
        <v>865057.30581699999</v>
      </c>
      <c r="F121" s="370">
        <v>97.092716514281136</v>
      </c>
      <c r="G121" s="370">
        <v>0</v>
      </c>
      <c r="H121" s="370">
        <v>2.8832149069781456</v>
      </c>
      <c r="I121" s="370">
        <v>2.246434169312667E-3</v>
      </c>
      <c r="J121" s="370">
        <v>2.1822144571408578E-2</v>
      </c>
      <c r="K121" s="202">
        <f t="shared" si="45"/>
        <v>1.0540406368655113</v>
      </c>
      <c r="L121" s="202">
        <f t="shared" si="46"/>
        <v>0</v>
      </c>
      <c r="M121" s="202">
        <f t="shared" si="47"/>
        <v>3.1300243580314052E-2</v>
      </c>
      <c r="N121" s="202">
        <f t="shared" si="48"/>
        <v>2.4387338077521916E-5</v>
      </c>
      <c r="O121" s="202">
        <f t="shared" si="49"/>
        <v>2.3690167488964563E-4</v>
      </c>
      <c r="P121" s="228">
        <f t="shared" si="50"/>
        <v>99.999999999999986</v>
      </c>
      <c r="Q121" s="263">
        <f>VLOOKUP(B:B,'پیوست 4'!$C$14:$J$170,8,0)</f>
        <v>852442.35606200004</v>
      </c>
      <c r="R121" s="1">
        <f t="shared" si="51"/>
        <v>0.98541720916039688</v>
      </c>
      <c r="S121" s="257">
        <f t="shared" si="52"/>
        <v>98.541720916039694</v>
      </c>
      <c r="T121" s="278">
        <f t="shared" si="53"/>
        <v>1.4490044017585575</v>
      </c>
      <c r="U121" s="257" t="str">
        <f>VLOOKUP(D121:D275,پیوست1!$E$5:G277,3,0)</f>
        <v>در سهام</v>
      </c>
    </row>
    <row r="122" spans="1:21" x14ac:dyDescent="0.55000000000000004">
      <c r="A122" s="334">
        <v>11149</v>
      </c>
      <c r="B122" s="213">
        <v>133</v>
      </c>
      <c r="C122" s="203">
        <v>117</v>
      </c>
      <c r="D122" s="171" t="s">
        <v>547</v>
      </c>
      <c r="E122" s="172">
        <v>74955.784463999997</v>
      </c>
      <c r="F122" s="368">
        <v>97.059282806212167</v>
      </c>
      <c r="G122" s="368">
        <v>0</v>
      </c>
      <c r="H122" s="368">
        <v>1.993090593935966</v>
      </c>
      <c r="I122" s="368">
        <v>1.5726988737443295E-2</v>
      </c>
      <c r="J122" s="368">
        <v>0.93189961111442987</v>
      </c>
      <c r="K122" s="202">
        <f t="shared" si="45"/>
        <v>9.1299427830886098E-2</v>
      </c>
      <c r="L122" s="202">
        <f t="shared" si="46"/>
        <v>0</v>
      </c>
      <c r="M122" s="202">
        <f t="shared" si="47"/>
        <v>1.8748132644333529E-3</v>
      </c>
      <c r="N122" s="202">
        <f t="shared" si="48"/>
        <v>1.4793691357664365E-5</v>
      </c>
      <c r="O122" s="202">
        <f t="shared" si="49"/>
        <v>8.765972592281214E-4</v>
      </c>
      <c r="P122" s="228">
        <f t="shared" si="50"/>
        <v>100</v>
      </c>
      <c r="Q122" s="263">
        <f>VLOOKUP(B:B,'پیوست 4'!$C$14:$J$170,8,0)</f>
        <v>85713.825603000005</v>
      </c>
      <c r="R122" s="1">
        <f t="shared" si="51"/>
        <v>1.1435251624131413</v>
      </c>
      <c r="S122" s="257">
        <f t="shared" si="52"/>
        <v>114.35251624131413</v>
      </c>
      <c r="T122" s="278">
        <f t="shared" si="53"/>
        <v>17.293233435101968</v>
      </c>
      <c r="U122" s="257" t="str">
        <f>VLOOKUP(D122:D277,پیوست1!$E$5:G322,3,0)</f>
        <v>در سهام</v>
      </c>
    </row>
    <row r="123" spans="1:21" x14ac:dyDescent="0.55000000000000004">
      <c r="A123" s="334">
        <v>10843</v>
      </c>
      <c r="B123" s="213">
        <v>4</v>
      </c>
      <c r="C123" s="200">
        <v>118</v>
      </c>
      <c r="D123" s="91" t="s">
        <v>534</v>
      </c>
      <c r="E123" s="92">
        <v>606241.07283900003</v>
      </c>
      <c r="F123" s="370">
        <v>97.030082909986334</v>
      </c>
      <c r="G123" s="370">
        <v>0</v>
      </c>
      <c r="H123" s="370">
        <v>1.7582384132937761E-2</v>
      </c>
      <c r="I123" s="370">
        <v>0.92950232212705297</v>
      </c>
      <c r="J123" s="370">
        <v>2.0228323837536819</v>
      </c>
      <c r="K123" s="202">
        <f t="shared" si="45"/>
        <v>0.73820602118077039</v>
      </c>
      <c r="L123" s="202">
        <f t="shared" si="46"/>
        <v>0</v>
      </c>
      <c r="M123" s="202">
        <f t="shared" si="47"/>
        <v>1.3376698694248E-4</v>
      </c>
      <c r="N123" s="202">
        <f t="shared" si="48"/>
        <v>7.0716646870460269E-3</v>
      </c>
      <c r="O123" s="202">
        <f t="shared" si="49"/>
        <v>1.5389732758568342E-2</v>
      </c>
      <c r="P123" s="228">
        <f t="shared" si="50"/>
        <v>100</v>
      </c>
      <c r="Q123" s="263">
        <f>VLOOKUP(B:B,'پیوست 4'!$C$14:$J$170,8,0)</f>
        <v>589954.06095800002</v>
      </c>
      <c r="R123" s="1">
        <f t="shared" si="51"/>
        <v>0.97313443016203327</v>
      </c>
      <c r="S123" s="257">
        <f t="shared" si="52"/>
        <v>97.313443016203323</v>
      </c>
      <c r="T123" s="278">
        <f t="shared" si="53"/>
        <v>0.28336010621698904</v>
      </c>
      <c r="U123" s="257" t="str">
        <f>VLOOKUP(D123:D278,پیوست1!$E$5:G289,3,0)</f>
        <v>در سهام</v>
      </c>
    </row>
    <row r="124" spans="1:21" x14ac:dyDescent="0.55000000000000004">
      <c r="A124" s="334">
        <v>11234</v>
      </c>
      <c r="B124" s="213">
        <v>156</v>
      </c>
      <c r="C124" s="203">
        <v>119</v>
      </c>
      <c r="D124" s="171" t="s">
        <v>557</v>
      </c>
      <c r="E124" s="172">
        <v>820808.79494399996</v>
      </c>
      <c r="F124" s="368">
        <v>96.768440657869519</v>
      </c>
      <c r="G124" s="368">
        <v>0</v>
      </c>
      <c r="H124" s="368">
        <v>0</v>
      </c>
      <c r="I124" s="368">
        <v>2.4337945544012207</v>
      </c>
      <c r="J124" s="368">
        <v>0.7977647877292533</v>
      </c>
      <c r="K124" s="202">
        <f t="shared" si="45"/>
        <v>0.99678517068294159</v>
      </c>
      <c r="L124" s="202">
        <f t="shared" si="46"/>
        <v>0</v>
      </c>
      <c r="M124" s="202">
        <f t="shared" si="47"/>
        <v>0</v>
      </c>
      <c r="N124" s="202">
        <f t="shared" si="48"/>
        <v>2.5069850292340604E-2</v>
      </c>
      <c r="O124" s="202">
        <f t="shared" si="49"/>
        <v>8.2175563096342635E-3</v>
      </c>
      <c r="P124" s="228">
        <f t="shared" si="50"/>
        <v>99.999999999999986</v>
      </c>
      <c r="Q124" s="263">
        <f>VLOOKUP(B:B,'پیوست 4'!$C$14:$J$170,8,0)</f>
        <v>779569.16729200003</v>
      </c>
      <c r="R124" s="1">
        <f t="shared" si="51"/>
        <v>0.9497573272776475</v>
      </c>
      <c r="S124" s="257">
        <f t="shared" si="52"/>
        <v>94.975732727764751</v>
      </c>
      <c r="T124" s="257">
        <f t="shared" si="53"/>
        <v>-1.7927079301047684</v>
      </c>
      <c r="U124" s="257" t="str">
        <f>VLOOKUP(D124:D278,پیوست1!$E$5:G287,3,0)</f>
        <v>در سهام</v>
      </c>
    </row>
    <row r="125" spans="1:21" x14ac:dyDescent="0.55000000000000004">
      <c r="A125" s="334">
        <v>10596</v>
      </c>
      <c r="B125" s="213">
        <v>36</v>
      </c>
      <c r="C125" s="200">
        <v>120</v>
      </c>
      <c r="D125" s="91" t="s">
        <v>516</v>
      </c>
      <c r="E125" s="92">
        <v>1351934.5033179999</v>
      </c>
      <c r="F125" s="370">
        <v>96.725521432879304</v>
      </c>
      <c r="G125" s="370">
        <v>0</v>
      </c>
      <c r="H125" s="370">
        <v>7.2070486380282315E-5</v>
      </c>
      <c r="I125" s="370">
        <v>1.2243173850692668</v>
      </c>
      <c r="J125" s="370">
        <v>2.0500891115650512</v>
      </c>
      <c r="K125" s="202">
        <f t="shared" si="45"/>
        <v>1.6410528052591393</v>
      </c>
      <c r="L125" s="202">
        <f t="shared" si="46"/>
        <v>0</v>
      </c>
      <c r="M125" s="202">
        <f t="shared" si="47"/>
        <v>1.2227535411408968E-6</v>
      </c>
      <c r="N125" s="202">
        <f t="shared" si="48"/>
        <v>2.0771865062414539E-2</v>
      </c>
      <c r="O125" s="202">
        <f t="shared" si="49"/>
        <v>3.4781973131048298E-2</v>
      </c>
      <c r="P125" s="228">
        <f t="shared" si="50"/>
        <v>100.00000000000001</v>
      </c>
      <c r="Q125" s="263">
        <f>VLOOKUP(B:B,'پیوست 4'!$C$14:$J$170,8,0)</f>
        <v>1334608.649009</v>
      </c>
      <c r="R125" s="1">
        <f t="shared" si="51"/>
        <v>0.98718439815946879</v>
      </c>
      <c r="S125" s="257">
        <f t="shared" si="52"/>
        <v>98.71843981594688</v>
      </c>
      <c r="T125" s="278">
        <f t="shared" si="53"/>
        <v>1.9929183830675754</v>
      </c>
      <c r="U125" s="257" t="str">
        <f>VLOOKUP(D125:D280,پیوست1!$E$5:G281,3,0)</f>
        <v>در سهام</v>
      </c>
    </row>
    <row r="126" spans="1:21" x14ac:dyDescent="0.55000000000000004">
      <c r="A126" s="334">
        <v>11285</v>
      </c>
      <c r="B126" s="213">
        <v>174</v>
      </c>
      <c r="C126" s="203">
        <v>121</v>
      </c>
      <c r="D126" s="171" t="s">
        <v>563</v>
      </c>
      <c r="E126" s="172">
        <v>1850186.249483</v>
      </c>
      <c r="F126" s="368">
        <v>96.621905261890888</v>
      </c>
      <c r="G126" s="368">
        <v>0.46994783515212268</v>
      </c>
      <c r="H126" s="368">
        <v>1.4442230729939833</v>
      </c>
      <c r="I126" s="368">
        <v>4.1950443905624905E-4</v>
      </c>
      <c r="J126" s="368">
        <v>1.4635043255239535</v>
      </c>
      <c r="K126" s="202">
        <f t="shared" si="45"/>
        <v>2.243452455650679</v>
      </c>
      <c r="L126" s="202">
        <f t="shared" si="46"/>
        <v>1.0911662546314784E-2</v>
      </c>
      <c r="M126" s="202">
        <f t="shared" si="47"/>
        <v>3.3533242703439464E-2</v>
      </c>
      <c r="N126" s="202">
        <f t="shared" si="48"/>
        <v>9.7404233688641769E-6</v>
      </c>
      <c r="O126" s="202">
        <f t="shared" si="49"/>
        <v>3.3980931798568946E-2</v>
      </c>
      <c r="P126" s="228">
        <f t="shared" si="50"/>
        <v>100</v>
      </c>
      <c r="Q126" s="263">
        <f>VLOOKUP(B:B,'پیوست 4'!$C$14:$J$170,8,0)</f>
        <v>1851815.647134</v>
      </c>
      <c r="R126" s="1">
        <f t="shared" si="51"/>
        <v>1.0008806668255454</v>
      </c>
      <c r="S126" s="257">
        <f t="shared" si="52"/>
        <v>100.08806668255454</v>
      </c>
      <c r="T126" s="257">
        <f t="shared" si="53"/>
        <v>3.4661614206636528</v>
      </c>
      <c r="U126" s="257" t="str">
        <f>VLOOKUP(D126:D281,پیوست1!$E$5:G329,3,0)</f>
        <v>در سهام</v>
      </c>
    </row>
    <row r="127" spans="1:21" x14ac:dyDescent="0.55000000000000004">
      <c r="A127" s="334">
        <v>10743</v>
      </c>
      <c r="B127" s="213">
        <v>21</v>
      </c>
      <c r="C127" s="200">
        <v>122</v>
      </c>
      <c r="D127" s="91" t="s">
        <v>522</v>
      </c>
      <c r="E127" s="92">
        <v>2144512.8438980002</v>
      </c>
      <c r="F127" s="370">
        <v>96.572036346512647</v>
      </c>
      <c r="G127" s="370">
        <v>2.2693873697151812E-2</v>
      </c>
      <c r="H127" s="370">
        <v>1.481128876158154</v>
      </c>
      <c r="I127" s="370">
        <v>2.2829921812878963E-3</v>
      </c>
      <c r="J127" s="370">
        <v>1.921857911450765</v>
      </c>
      <c r="K127" s="202">
        <f t="shared" si="45"/>
        <v>2.5989975198051574</v>
      </c>
      <c r="L127" s="202">
        <f t="shared" si="46"/>
        <v>6.1074948489267262E-4</v>
      </c>
      <c r="M127" s="202">
        <f t="shared" si="47"/>
        <v>3.9860920627525435E-2</v>
      </c>
      <c r="N127" s="202">
        <f t="shared" si="48"/>
        <v>6.1441088345819846E-5</v>
      </c>
      <c r="O127" s="202">
        <f t="shared" si="49"/>
        <v>5.1722052617344763E-2</v>
      </c>
      <c r="P127" s="228">
        <f t="shared" si="50"/>
        <v>100.00000000000001</v>
      </c>
      <c r="Q127" s="263">
        <f>VLOOKUP(B:B,'پیوست 4'!$C$14:$J$170,8,0)</f>
        <v>2115570.483703</v>
      </c>
      <c r="R127" s="1">
        <f t="shared" si="51"/>
        <v>0.98650399307360048</v>
      </c>
      <c r="S127" s="257">
        <f t="shared" si="52"/>
        <v>98.650399307360047</v>
      </c>
      <c r="T127" s="257">
        <f t="shared" si="53"/>
        <v>2.0783629608474001</v>
      </c>
      <c r="U127" s="257" t="str">
        <f>VLOOKUP(D127:D282,پیوست1!$E$5:G279,3,0)</f>
        <v>در سهام</v>
      </c>
    </row>
    <row r="128" spans="1:21" x14ac:dyDescent="0.55000000000000004">
      <c r="A128" s="334">
        <v>11309</v>
      </c>
      <c r="B128" s="213">
        <v>185</v>
      </c>
      <c r="C128" s="203">
        <v>123</v>
      </c>
      <c r="D128" s="171" t="s">
        <v>568</v>
      </c>
      <c r="E128" s="172">
        <v>362639.35089</v>
      </c>
      <c r="F128" s="368">
        <v>96.376008736123381</v>
      </c>
      <c r="G128" s="368">
        <v>0</v>
      </c>
      <c r="H128" s="368">
        <v>0.27667742081615981</v>
      </c>
      <c r="I128" s="368">
        <v>5.9543553246967711E-5</v>
      </c>
      <c r="J128" s="368">
        <v>3.3472542995072114</v>
      </c>
      <c r="K128" s="202">
        <f t="shared" si="45"/>
        <v>0.43860107281286898</v>
      </c>
      <c r="L128" s="202">
        <f t="shared" si="46"/>
        <v>0</v>
      </c>
      <c r="M128" s="202">
        <f t="shared" si="47"/>
        <v>1.2591413068922916E-3</v>
      </c>
      <c r="N128" s="202">
        <f t="shared" si="48"/>
        <v>2.7097891555890457E-7</v>
      </c>
      <c r="O128" s="202">
        <f t="shared" si="49"/>
        <v>1.523314096520661E-2</v>
      </c>
      <c r="P128" s="228">
        <f t="shared" si="50"/>
        <v>100</v>
      </c>
      <c r="Q128" s="263">
        <f>VLOOKUP(B:B,'پیوست 4'!$C$14:$J$170,8,0)</f>
        <v>357079.80555200001</v>
      </c>
      <c r="R128" s="1">
        <f t="shared" si="51"/>
        <v>0.98466921660775208</v>
      </c>
      <c r="S128" s="257">
        <f t="shared" si="52"/>
        <v>98.466921660775213</v>
      </c>
      <c r="T128" s="257">
        <f t="shared" si="53"/>
        <v>2.0909129246518319</v>
      </c>
      <c r="U128" s="257" t="str">
        <f>VLOOKUP(D128:D283,پیوست1!$E$5:G325,3,0)</f>
        <v>در سهام</v>
      </c>
    </row>
    <row r="129" spans="1:22" x14ac:dyDescent="0.55000000000000004">
      <c r="A129" s="334">
        <v>11268</v>
      </c>
      <c r="B129" s="213">
        <v>167</v>
      </c>
      <c r="C129" s="200">
        <v>124</v>
      </c>
      <c r="D129" s="91" t="s">
        <v>559</v>
      </c>
      <c r="E129" s="92">
        <v>782714.41188499995</v>
      </c>
      <c r="F129" s="370">
        <v>96.057585729138296</v>
      </c>
      <c r="G129" s="370">
        <v>0</v>
      </c>
      <c r="H129" s="370">
        <v>0.97126828488379335</v>
      </c>
      <c r="I129" s="370">
        <v>1.659015072900448E-2</v>
      </c>
      <c r="J129" s="370">
        <v>2.9545558352489181</v>
      </c>
      <c r="K129" s="202">
        <f t="shared" si="45"/>
        <v>0.94354109837262423</v>
      </c>
      <c r="L129" s="202">
        <f t="shared" si="46"/>
        <v>0</v>
      </c>
      <c r="M129" s="202">
        <f t="shared" si="47"/>
        <v>9.5404390749304156E-3</v>
      </c>
      <c r="N129" s="202">
        <f t="shared" si="48"/>
        <v>1.6295942607959924E-4</v>
      </c>
      <c r="O129" s="202">
        <f t="shared" si="49"/>
        <v>2.9021600291463192E-2</v>
      </c>
      <c r="P129" s="228">
        <f t="shared" si="50"/>
        <v>100</v>
      </c>
      <c r="Q129" s="263">
        <f>VLOOKUP(B:B,'پیوست 4'!$C$14:$J$170,8,0)</f>
        <v>778452.49882199999</v>
      </c>
      <c r="R129" s="1">
        <f t="shared" si="51"/>
        <v>0.99455495772367852</v>
      </c>
      <c r="S129" s="257">
        <f t="shared" si="52"/>
        <v>99.455495772367854</v>
      </c>
      <c r="T129" s="257">
        <f t="shared" si="53"/>
        <v>3.3979100432295581</v>
      </c>
      <c r="U129" s="257" t="str">
        <f>VLOOKUP(D129:D283,پیوست1!$E$5:G272,3,0)</f>
        <v>در سهام</v>
      </c>
      <c r="V129" s="335"/>
    </row>
    <row r="130" spans="1:22" x14ac:dyDescent="0.55000000000000004">
      <c r="A130" s="334">
        <v>10801</v>
      </c>
      <c r="B130" s="213">
        <v>46</v>
      </c>
      <c r="C130" s="203">
        <v>125</v>
      </c>
      <c r="D130" s="171" t="s">
        <v>530</v>
      </c>
      <c r="E130" s="172">
        <v>258409.34186799999</v>
      </c>
      <c r="F130" s="368">
        <v>95.812824012232895</v>
      </c>
      <c r="G130" s="368">
        <v>0</v>
      </c>
      <c r="H130" s="368">
        <v>2.0429766827094671</v>
      </c>
      <c r="I130" s="368">
        <v>0.1210274574176995</v>
      </c>
      <c r="J130" s="368">
        <v>2.0231718476399347</v>
      </c>
      <c r="K130" s="202">
        <f t="shared" si="45"/>
        <v>0.3107117486107161</v>
      </c>
      <c r="L130" s="202">
        <f t="shared" si="46"/>
        <v>0</v>
      </c>
      <c r="M130" s="202">
        <f t="shared" si="47"/>
        <v>6.6251763686094216E-3</v>
      </c>
      <c r="N130" s="202">
        <f t="shared" si="48"/>
        <v>3.9248037318429554E-4</v>
      </c>
      <c r="O130" s="202">
        <f t="shared" si="49"/>
        <v>6.560951198348125E-3</v>
      </c>
      <c r="P130" s="228">
        <f t="shared" si="50"/>
        <v>99.999999999999986</v>
      </c>
      <c r="Q130" s="263">
        <f>VLOOKUP(B:B,'پیوست 4'!$C$14:$J$170,8,0)</f>
        <v>247339.00475699999</v>
      </c>
      <c r="R130" s="1">
        <f t="shared" si="51"/>
        <v>0.95715968691002307</v>
      </c>
      <c r="S130" s="257">
        <f t="shared" si="52"/>
        <v>95.715968691002303</v>
      </c>
      <c r="T130" s="257">
        <f t="shared" si="53"/>
        <v>-9.685532123059204E-2</v>
      </c>
      <c r="U130" s="257" t="str">
        <f>VLOOKUP(D130:D285,پیوست1!$E$5:G311,3,0)</f>
        <v>در سهام</v>
      </c>
    </row>
    <row r="131" spans="1:22" x14ac:dyDescent="0.55000000000000004">
      <c r="A131" s="334">
        <v>11463</v>
      </c>
      <c r="B131" s="213">
        <v>239</v>
      </c>
      <c r="C131" s="200">
        <v>126</v>
      </c>
      <c r="D131" s="91" t="s">
        <v>573</v>
      </c>
      <c r="E131" s="92">
        <v>127144.68408599999</v>
      </c>
      <c r="F131" s="370">
        <v>95.352764317546871</v>
      </c>
      <c r="G131" s="370">
        <v>0</v>
      </c>
      <c r="H131" s="370">
        <v>2.9198795682857721</v>
      </c>
      <c r="I131" s="370">
        <v>1.5424867874922341E-2</v>
      </c>
      <c r="J131" s="370">
        <v>1.7119312462924317</v>
      </c>
      <c r="K131" s="202">
        <f t="shared" si="45"/>
        <v>0.15214487202674773</v>
      </c>
      <c r="L131" s="202">
        <f t="shared" si="46"/>
        <v>0</v>
      </c>
      <c r="M131" s="202">
        <f t="shared" si="47"/>
        <v>4.6589598784039033E-3</v>
      </c>
      <c r="N131" s="202">
        <f t="shared" si="48"/>
        <v>2.4611919388557146E-5</v>
      </c>
      <c r="O131" s="202">
        <f t="shared" si="49"/>
        <v>2.7315575195948722E-3</v>
      </c>
      <c r="P131" s="228">
        <f t="shared" si="50"/>
        <v>100.00000000000001</v>
      </c>
      <c r="Q131" s="263">
        <f>VLOOKUP(B:B,'پیوست 4'!$C$14:$J$170,8,0)</f>
        <v>123635.113236</v>
      </c>
      <c r="R131" s="1">
        <f t="shared" si="51"/>
        <v>0.97239703039707004</v>
      </c>
      <c r="S131" s="257">
        <f t="shared" si="52"/>
        <v>97.23970303970701</v>
      </c>
      <c r="T131" s="278">
        <f t="shared" si="53"/>
        <v>1.8869387221601386</v>
      </c>
      <c r="U131" s="257" t="str">
        <f>VLOOKUP(D131:D286,پیوست1!$E$5:G335,3,0)</f>
        <v>در سهام</v>
      </c>
    </row>
    <row r="132" spans="1:22" x14ac:dyDescent="0.55000000000000004">
      <c r="A132" s="334">
        <v>10869</v>
      </c>
      <c r="B132" s="213">
        <v>12</v>
      </c>
      <c r="C132" s="203">
        <v>127</v>
      </c>
      <c r="D132" s="171" t="s">
        <v>539</v>
      </c>
      <c r="E132" s="172">
        <v>592003.91061699996</v>
      </c>
      <c r="F132" s="368">
        <v>95.201521686198589</v>
      </c>
      <c r="G132" s="368">
        <v>0</v>
      </c>
      <c r="H132" s="368">
        <v>1.3418002139697534</v>
      </c>
      <c r="I132" s="368">
        <v>1.6703474430700783E-9</v>
      </c>
      <c r="J132" s="368">
        <v>3.4566780981613054</v>
      </c>
      <c r="K132" s="202">
        <f t="shared" si="45"/>
        <v>0.70728474303180389</v>
      </c>
      <c r="L132" s="202">
        <f t="shared" si="46"/>
        <v>0</v>
      </c>
      <c r="M132" s="202">
        <f t="shared" si="47"/>
        <v>9.968693805817587E-3</v>
      </c>
      <c r="N132" s="202">
        <f t="shared" si="48"/>
        <v>1.240958380833235E-11</v>
      </c>
      <c r="O132" s="202">
        <f t="shared" si="49"/>
        <v>2.5680846661888131E-2</v>
      </c>
      <c r="P132" s="228">
        <f t="shared" si="50"/>
        <v>99.999999999999986</v>
      </c>
      <c r="Q132" s="263">
        <f>VLOOKUP(B:B,'پیوست 4'!$C$14:$J$170,8,0)</f>
        <v>570799.45444600005</v>
      </c>
      <c r="R132" s="1">
        <f t="shared" si="51"/>
        <v>0.96418189847952163</v>
      </c>
      <c r="S132" s="257">
        <f t="shared" si="52"/>
        <v>96.418189847952164</v>
      </c>
      <c r="T132" s="257">
        <f t="shared" si="53"/>
        <v>1.2166681617535744</v>
      </c>
      <c r="U132" s="257" t="str">
        <f>VLOOKUP(D132:D287,پیوست1!$E$5:G318,3,0)</f>
        <v>در سهام</v>
      </c>
    </row>
    <row r="133" spans="1:22" x14ac:dyDescent="0.55000000000000004">
      <c r="A133" s="334">
        <v>11182</v>
      </c>
      <c r="B133" s="213">
        <v>141</v>
      </c>
      <c r="C133" s="200">
        <v>128</v>
      </c>
      <c r="D133" s="91" t="s">
        <v>549</v>
      </c>
      <c r="E133" s="92">
        <v>1241152.8736380001</v>
      </c>
      <c r="F133" s="370">
        <v>95.062755312779544</v>
      </c>
      <c r="G133" s="370">
        <v>0</v>
      </c>
      <c r="H133" s="370">
        <v>1.1875582143511758E-4</v>
      </c>
      <c r="I133" s="370">
        <v>2.2416501584044264</v>
      </c>
      <c r="J133" s="370">
        <v>2.6954757729945928</v>
      </c>
      <c r="K133" s="202">
        <f t="shared" si="45"/>
        <v>1.4806809849628702</v>
      </c>
      <c r="L133" s="202">
        <f t="shared" si="46"/>
        <v>0</v>
      </c>
      <c r="M133" s="202">
        <f t="shared" si="47"/>
        <v>1.8497200725359794E-6</v>
      </c>
      <c r="N133" s="202">
        <f t="shared" si="48"/>
        <v>3.4915553978711947E-2</v>
      </c>
      <c r="O133" s="202">
        <f t="shared" si="49"/>
        <v>4.1984263020458108E-2</v>
      </c>
      <c r="P133" s="228">
        <f t="shared" si="50"/>
        <v>100</v>
      </c>
      <c r="Q133" s="263">
        <f>VLOOKUP(B:B,'پیوست 4'!$C$14:$J$170,8,0)</f>
        <v>1179193.387818</v>
      </c>
      <c r="R133" s="1">
        <f t="shared" si="51"/>
        <v>0.9500790860368491</v>
      </c>
      <c r="S133" s="257">
        <f t="shared" si="52"/>
        <v>95.007908603684911</v>
      </c>
      <c r="T133" s="257">
        <f t="shared" si="53"/>
        <v>-5.4846709094633184E-2</v>
      </c>
      <c r="U133" s="257" t="str">
        <f>VLOOKUP(D133:D287,پیوست1!$E$5:G334,3,0)</f>
        <v>در سهام</v>
      </c>
    </row>
    <row r="134" spans="1:22" x14ac:dyDescent="0.55000000000000004">
      <c r="A134" s="334">
        <v>11273</v>
      </c>
      <c r="B134" s="213">
        <v>168</v>
      </c>
      <c r="C134" s="203">
        <v>129</v>
      </c>
      <c r="D134" s="171" t="s">
        <v>560</v>
      </c>
      <c r="E134" s="172">
        <v>556383.31056699995</v>
      </c>
      <c r="F134" s="368">
        <v>94.707506425193287</v>
      </c>
      <c r="G134" s="368">
        <v>0.40489760262776137</v>
      </c>
      <c r="H134" s="368">
        <v>4.7799438514103505</v>
      </c>
      <c r="I134" s="368">
        <v>1.595779529535359E-5</v>
      </c>
      <c r="J134" s="368">
        <v>0.10763616297330972</v>
      </c>
      <c r="K134" s="202">
        <f t="shared" si="45"/>
        <v>0.66127837490877439</v>
      </c>
      <c r="L134" s="202">
        <f t="shared" si="46"/>
        <v>2.8271257345544483E-3</v>
      </c>
      <c r="M134" s="202">
        <f t="shared" si="47"/>
        <v>3.3375110606597029E-2</v>
      </c>
      <c r="N134" s="202">
        <f t="shared" si="48"/>
        <v>1.1142247682736169E-7</v>
      </c>
      <c r="O134" s="202">
        <f t="shared" si="49"/>
        <v>7.5155042740595495E-4</v>
      </c>
      <c r="P134" s="228">
        <f t="shared" si="50"/>
        <v>100</v>
      </c>
      <c r="Q134" s="263">
        <f>VLOOKUP(B:B,'پیوست 4'!$C$14:$J$170,8,0)</f>
        <v>528564.05907099997</v>
      </c>
      <c r="R134" s="1">
        <f t="shared" si="51"/>
        <v>0.94999984548844596</v>
      </c>
      <c r="S134" s="257">
        <f t="shared" si="52"/>
        <v>94.999984548844594</v>
      </c>
      <c r="T134" s="278">
        <f t="shared" si="53"/>
        <v>0.29247812365130699</v>
      </c>
      <c r="U134" s="257" t="str">
        <f>VLOOKUP(D134:D288,پیوست1!$E$5:G312,3,0)</f>
        <v>در سهام</v>
      </c>
    </row>
    <row r="135" spans="1:22" x14ac:dyDescent="0.55000000000000004">
      <c r="A135" s="334">
        <v>11186</v>
      </c>
      <c r="B135" s="213">
        <v>142</v>
      </c>
      <c r="C135" s="200">
        <v>130</v>
      </c>
      <c r="D135" s="91" t="s">
        <v>551</v>
      </c>
      <c r="E135" s="92">
        <v>464832</v>
      </c>
      <c r="F135" s="370">
        <v>94.376962096159673</v>
      </c>
      <c r="G135" s="370">
        <v>0</v>
      </c>
      <c r="H135" s="370">
        <v>0</v>
      </c>
      <c r="I135" s="370">
        <v>0.82075078166669746</v>
      </c>
      <c r="J135" s="370">
        <v>4.8022871221736327</v>
      </c>
      <c r="K135" s="202">
        <f t="shared" si="45"/>
        <v>0.5505386785455465</v>
      </c>
      <c r="L135" s="202">
        <f t="shared" si="46"/>
        <v>0</v>
      </c>
      <c r="M135" s="202">
        <f t="shared" si="47"/>
        <v>0</v>
      </c>
      <c r="N135" s="202">
        <f t="shared" si="48"/>
        <v>4.7877685477269094E-3</v>
      </c>
      <c r="O135" s="202">
        <f t="shared" si="49"/>
        <v>2.8013667186532046E-2</v>
      </c>
      <c r="P135" s="228">
        <f t="shared" si="50"/>
        <v>100.00000000000001</v>
      </c>
      <c r="Q135" s="263">
        <f>VLOOKUP(B:B,'پیوست 4'!$C$14:$J$170,8,0)</f>
        <v>473633.96835799998</v>
      </c>
      <c r="R135" s="1">
        <f t="shared" si="51"/>
        <v>1.0189358055340423</v>
      </c>
      <c r="S135" s="257">
        <f t="shared" si="52"/>
        <v>101.89358055340423</v>
      </c>
      <c r="T135" s="278">
        <f t="shared" si="53"/>
        <v>7.5166184572445616</v>
      </c>
      <c r="U135" s="257" t="str">
        <f>VLOOKUP(D135:D290,پیوست1!$E$5:G316,3,0)</f>
        <v>در سهام</v>
      </c>
    </row>
    <row r="136" spans="1:22" x14ac:dyDescent="0.55000000000000004">
      <c r="A136" s="334">
        <v>11183</v>
      </c>
      <c r="B136" s="213">
        <v>144</v>
      </c>
      <c r="C136" s="203">
        <v>131</v>
      </c>
      <c r="D136" s="171" t="s">
        <v>550</v>
      </c>
      <c r="E136" s="172">
        <v>1878181.137815</v>
      </c>
      <c r="F136" s="368">
        <v>94.26877953565689</v>
      </c>
      <c r="G136" s="368">
        <v>0</v>
      </c>
      <c r="H136" s="368">
        <v>4.937812313256833</v>
      </c>
      <c r="I136" s="368">
        <v>5.2979355298006753E-4</v>
      </c>
      <c r="J136" s="368">
        <v>0.79287835753329838</v>
      </c>
      <c r="K136" s="202">
        <f t="shared" si="45"/>
        <v>2.2219341474852108</v>
      </c>
      <c r="L136" s="202">
        <f t="shared" si="46"/>
        <v>0</v>
      </c>
      <c r="M136" s="202">
        <f t="shared" si="47"/>
        <v>0.1163852321706187</v>
      </c>
      <c r="N136" s="202">
        <f t="shared" si="48"/>
        <v>1.2487340902071055E-5</v>
      </c>
      <c r="O136" s="202">
        <f t="shared" si="49"/>
        <v>1.8688302809084918E-2</v>
      </c>
      <c r="P136" s="228">
        <f t="shared" si="50"/>
        <v>100</v>
      </c>
      <c r="Q136" s="263">
        <f>VLOOKUP(B:B,'پیوست 4'!$C$14:$J$170,8,0)</f>
        <v>1780737.694987</v>
      </c>
      <c r="R136" s="1">
        <f t="shared" si="51"/>
        <v>0.94811818686382832</v>
      </c>
      <c r="S136" s="257">
        <f t="shared" si="52"/>
        <v>94.811818686382836</v>
      </c>
      <c r="T136" s="257">
        <f t="shared" si="53"/>
        <v>0.54303915072594577</v>
      </c>
      <c r="U136" s="257" t="str">
        <f>VLOOKUP(D136:D290,پیوست1!$E$5:G273,3,0)</f>
        <v>در سهام و قابل معامله</v>
      </c>
    </row>
    <row r="137" spans="1:22" x14ac:dyDescent="0.55000000000000004">
      <c r="A137" s="334">
        <v>10782</v>
      </c>
      <c r="B137" s="213">
        <v>45</v>
      </c>
      <c r="C137" s="200">
        <v>132</v>
      </c>
      <c r="D137" s="91" t="s">
        <v>524</v>
      </c>
      <c r="E137" s="92">
        <v>438881.902305</v>
      </c>
      <c r="F137" s="370">
        <v>93.794199267575365</v>
      </c>
      <c r="G137" s="370">
        <v>0.11740811418758772</v>
      </c>
      <c r="H137" s="370">
        <v>1.1247953399413857</v>
      </c>
      <c r="I137" s="370">
        <v>0</v>
      </c>
      <c r="J137" s="370">
        <v>4.9635972782956568</v>
      </c>
      <c r="K137" s="202">
        <f t="shared" ref="K137:K170" si="54">E137/$E$171*F137</f>
        <v>0.51659414192579189</v>
      </c>
      <c r="L137" s="202">
        <f t="shared" ref="L137:L170" si="55">E137/$E$171*G137</f>
        <v>6.4665346553931051E-4</v>
      </c>
      <c r="M137" s="202">
        <f t="shared" ref="M137:M170" si="56">E137/$E$171*H137</f>
        <v>6.1950812312123738E-3</v>
      </c>
      <c r="N137" s="202">
        <f t="shared" ref="N137:N170" si="57">E137/$E$171*I137</f>
        <v>0</v>
      </c>
      <c r="O137" s="202">
        <f t="shared" ref="O137:O170" si="58">E137/$E$171*J137</f>
        <v>2.7338207446404122E-2</v>
      </c>
      <c r="P137" s="228">
        <f t="shared" ref="P137:P170" si="59">SUM(F137:J137)</f>
        <v>99.999999999999986</v>
      </c>
      <c r="Q137" s="263">
        <f>VLOOKUP(B:B,'پیوست 4'!$C$14:$J$170,8,0)</f>
        <v>418515.139043</v>
      </c>
      <c r="R137" s="1">
        <f t="shared" ref="R137:R168" si="60">Q137/E137</f>
        <v>0.95359397789010181</v>
      </c>
      <c r="S137" s="257">
        <f t="shared" ref="S137:S168" si="61">R137*100</f>
        <v>95.359397789010174</v>
      </c>
      <c r="T137" s="257">
        <f t="shared" ref="T137:T168" si="62">S137-F137</f>
        <v>1.5651985214348088</v>
      </c>
      <c r="U137" s="257" t="str">
        <f>VLOOKUP(D137:D292,پیوست1!$E$5:G307,3,0)</f>
        <v>در سهام</v>
      </c>
    </row>
    <row r="138" spans="1:22" x14ac:dyDescent="0.55000000000000004">
      <c r="A138" s="334">
        <v>10855</v>
      </c>
      <c r="B138" s="213">
        <v>8</v>
      </c>
      <c r="C138" s="203">
        <v>133</v>
      </c>
      <c r="D138" s="171" t="s">
        <v>536</v>
      </c>
      <c r="E138" s="172">
        <v>1080412.868148</v>
      </c>
      <c r="F138" s="368">
        <v>93.396310113332135</v>
      </c>
      <c r="G138" s="368">
        <v>1.1719804818234849</v>
      </c>
      <c r="H138" s="368">
        <v>3.5026498455657156</v>
      </c>
      <c r="I138" s="368">
        <v>1.4024618202189891</v>
      </c>
      <c r="J138" s="368">
        <v>0.52659773905967766</v>
      </c>
      <c r="K138" s="202">
        <f t="shared" si="54"/>
        <v>1.2663253209276413</v>
      </c>
      <c r="L138" s="202">
        <f t="shared" si="55"/>
        <v>1.5890441045959509E-2</v>
      </c>
      <c r="M138" s="202">
        <f t="shared" si="56"/>
        <v>4.7491107351038703E-2</v>
      </c>
      <c r="N138" s="202">
        <f t="shared" si="57"/>
        <v>1.9015450529282298E-2</v>
      </c>
      <c r="O138" s="202">
        <f t="shared" si="58"/>
        <v>7.1399400051814889E-3</v>
      </c>
      <c r="P138" s="228">
        <f t="shared" si="59"/>
        <v>100</v>
      </c>
      <c r="Q138" s="263">
        <f>VLOOKUP(B:B,'پیوست 4'!$C$14:$J$170,8,0)</f>
        <v>991164.63879899995</v>
      </c>
      <c r="R138" s="1">
        <f t="shared" si="60"/>
        <v>0.91739432953812761</v>
      </c>
      <c r="S138" s="257">
        <f t="shared" si="61"/>
        <v>91.739432953812766</v>
      </c>
      <c r="T138" s="257">
        <f t="shared" si="62"/>
        <v>-1.6568771595193681</v>
      </c>
      <c r="U138" s="257" t="str">
        <f>VLOOKUP(D138:D292,پیوست1!$E$5:G270,3,0)</f>
        <v>در سهام</v>
      </c>
    </row>
    <row r="139" spans="1:22" x14ac:dyDescent="0.55000000000000004">
      <c r="A139" s="334">
        <v>10872</v>
      </c>
      <c r="B139" s="213">
        <v>15</v>
      </c>
      <c r="C139" s="200">
        <v>134</v>
      </c>
      <c r="D139" s="91" t="s">
        <v>538</v>
      </c>
      <c r="E139" s="92">
        <v>435291.75692399999</v>
      </c>
      <c r="F139" s="370">
        <v>93.260739643563738</v>
      </c>
      <c r="G139" s="370">
        <v>0</v>
      </c>
      <c r="H139" s="370">
        <v>6.5112052750791545</v>
      </c>
      <c r="I139" s="370">
        <v>0</v>
      </c>
      <c r="J139" s="370">
        <v>0.22805508135710809</v>
      </c>
      <c r="K139" s="202">
        <f t="shared" si="54"/>
        <v>0.50945417161823536</v>
      </c>
      <c r="L139" s="202">
        <f t="shared" si="55"/>
        <v>0</v>
      </c>
      <c r="M139" s="202">
        <f t="shared" si="56"/>
        <v>3.5568672330175591E-2</v>
      </c>
      <c r="N139" s="202">
        <f t="shared" si="57"/>
        <v>0</v>
      </c>
      <c r="O139" s="202">
        <f t="shared" si="58"/>
        <v>1.2457933852997598E-3</v>
      </c>
      <c r="P139" s="228">
        <f t="shared" si="59"/>
        <v>100</v>
      </c>
      <c r="Q139" s="263">
        <f>VLOOKUP(B:B,'پیوست 4'!$C$14:$J$170,8,0)</f>
        <v>416185.29849399999</v>
      </c>
      <c r="R139" s="1">
        <f t="shared" si="60"/>
        <v>0.95610654664123151</v>
      </c>
      <c r="S139" s="257">
        <f t="shared" si="61"/>
        <v>95.610654664123146</v>
      </c>
      <c r="T139" s="278">
        <f t="shared" si="62"/>
        <v>2.3499150205594077</v>
      </c>
      <c r="U139" s="257" t="str">
        <f>VLOOKUP(D139:D293,پیوست1!$E$5:G295,3,0)</f>
        <v>در سهام</v>
      </c>
    </row>
    <row r="140" spans="1:22" x14ac:dyDescent="0.55000000000000004">
      <c r="A140" s="334">
        <v>11141</v>
      </c>
      <c r="B140" s="213">
        <v>129</v>
      </c>
      <c r="C140" s="203">
        <v>135</v>
      </c>
      <c r="D140" s="171" t="s">
        <v>546</v>
      </c>
      <c r="E140" s="172">
        <v>206448.748475</v>
      </c>
      <c r="F140" s="368">
        <v>92.534926574212065</v>
      </c>
      <c r="G140" s="368">
        <v>4.9616225241526717</v>
      </c>
      <c r="H140" s="368">
        <v>1.3382676160545741</v>
      </c>
      <c r="I140" s="368">
        <v>4.6646016737456388E-10</v>
      </c>
      <c r="J140" s="368">
        <v>1.1651832851142243</v>
      </c>
      <c r="K140" s="202">
        <f t="shared" si="54"/>
        <v>0.23974180091932817</v>
      </c>
      <c r="L140" s="202">
        <f t="shared" si="55"/>
        <v>1.2854695664218103E-2</v>
      </c>
      <c r="M140" s="202">
        <f t="shared" si="56"/>
        <v>3.4672171931495539E-3</v>
      </c>
      <c r="N140" s="202">
        <f t="shared" si="57"/>
        <v>1.2085166620175862E-12</v>
      </c>
      <c r="O140" s="202">
        <f t="shared" si="58"/>
        <v>3.018785981856838E-3</v>
      </c>
      <c r="P140" s="228">
        <f t="shared" si="59"/>
        <v>100</v>
      </c>
      <c r="Q140" s="263">
        <f>VLOOKUP(B:B,'پیوست 4'!$C$14:$J$170,8,0)</f>
        <v>198376.90985299999</v>
      </c>
      <c r="R140" s="1">
        <f t="shared" si="60"/>
        <v>0.96090148919949747</v>
      </c>
      <c r="S140" s="257">
        <f t="shared" si="61"/>
        <v>96.090148919949741</v>
      </c>
      <c r="T140" s="278">
        <f t="shared" si="62"/>
        <v>3.5552223457376755</v>
      </c>
      <c r="U140" s="257" t="str">
        <f>VLOOKUP(D140:D296,پیوست1!$E$5:G278,3,0)</f>
        <v>در سهام</v>
      </c>
    </row>
    <row r="141" spans="1:22" x14ac:dyDescent="0.55000000000000004">
      <c r="A141" s="334">
        <v>11195</v>
      </c>
      <c r="B141" s="213">
        <v>148</v>
      </c>
      <c r="C141" s="200">
        <v>136</v>
      </c>
      <c r="D141" s="91" t="s">
        <v>553</v>
      </c>
      <c r="E141" s="92">
        <v>418123.22492000001</v>
      </c>
      <c r="F141" s="370">
        <v>92.186651858569306</v>
      </c>
      <c r="G141" s="370">
        <v>0</v>
      </c>
      <c r="H141" s="370">
        <v>3.7152545683111238</v>
      </c>
      <c r="I141" s="370">
        <v>2.0698289313010477E-2</v>
      </c>
      <c r="J141" s="370">
        <v>4.0773952838065615</v>
      </c>
      <c r="K141" s="202">
        <f t="shared" si="54"/>
        <v>0.48372458163682847</v>
      </c>
      <c r="L141" s="202">
        <f t="shared" si="55"/>
        <v>0</v>
      </c>
      <c r="M141" s="202">
        <f t="shared" si="56"/>
        <v>1.9494795889623766E-2</v>
      </c>
      <c r="N141" s="202">
        <f t="shared" si="57"/>
        <v>1.0860868831525233E-4</v>
      </c>
      <c r="O141" s="202">
        <f t="shared" si="58"/>
        <v>2.1395031580637297E-2</v>
      </c>
      <c r="P141" s="228">
        <f t="shared" si="59"/>
        <v>100.00000000000001</v>
      </c>
      <c r="Q141" s="263">
        <f>VLOOKUP(B:B,'پیوست 4'!$C$14:$J$170,8,0)</f>
        <v>388914.53956</v>
      </c>
      <c r="R141" s="1">
        <f t="shared" si="60"/>
        <v>0.93014335578802509</v>
      </c>
      <c r="S141" s="257">
        <f t="shared" si="61"/>
        <v>93.014335578802516</v>
      </c>
      <c r="T141" s="278">
        <f t="shared" si="62"/>
        <v>0.82768372023321035</v>
      </c>
      <c r="U141" s="257" t="str">
        <f>VLOOKUP(D141:D296,پیوست1!$E$5:G275,3,0)</f>
        <v>در سهام و قابل معامله</v>
      </c>
    </row>
    <row r="142" spans="1:22" x14ac:dyDescent="0.55000000000000004">
      <c r="A142" s="334">
        <v>11314</v>
      </c>
      <c r="B142" s="213">
        <v>182</v>
      </c>
      <c r="C142" s="203">
        <v>137</v>
      </c>
      <c r="D142" s="171" t="s">
        <v>566</v>
      </c>
      <c r="E142" s="172">
        <v>19454.714018999999</v>
      </c>
      <c r="F142" s="368">
        <v>92</v>
      </c>
      <c r="G142" s="368">
        <v>3</v>
      </c>
      <c r="H142" s="368">
        <v>0</v>
      </c>
      <c r="I142" s="368">
        <v>0</v>
      </c>
      <c r="J142" s="368">
        <v>5</v>
      </c>
      <c r="K142" s="202">
        <f t="shared" si="54"/>
        <v>2.2461486926877754E-2</v>
      </c>
      <c r="L142" s="202">
        <f t="shared" si="55"/>
        <v>7.3243979109383983E-4</v>
      </c>
      <c r="M142" s="202">
        <f t="shared" si="56"/>
        <v>0</v>
      </c>
      <c r="N142" s="202">
        <f t="shared" si="57"/>
        <v>0</v>
      </c>
      <c r="O142" s="202">
        <f t="shared" si="58"/>
        <v>1.2207329851563996E-3</v>
      </c>
      <c r="P142" s="228">
        <f t="shared" si="59"/>
        <v>100</v>
      </c>
      <c r="Q142" s="263">
        <f>VLOOKUP(B:B,'پیوست 4'!$C$14:$J$170,8,0)</f>
        <v>0</v>
      </c>
      <c r="R142" s="1">
        <f t="shared" si="60"/>
        <v>0</v>
      </c>
      <c r="S142" s="257">
        <f t="shared" si="61"/>
        <v>0</v>
      </c>
      <c r="T142" s="278">
        <f t="shared" si="62"/>
        <v>-92</v>
      </c>
      <c r="U142" s="257" t="str">
        <f>VLOOKUP(D142:D297,پیوست1!$E$5:G305,3,0)</f>
        <v>در سهام</v>
      </c>
    </row>
    <row r="143" spans="1:22" x14ac:dyDescent="0.55000000000000004">
      <c r="A143" s="334">
        <v>10825</v>
      </c>
      <c r="B143" s="213">
        <v>61</v>
      </c>
      <c r="C143" s="200">
        <v>138</v>
      </c>
      <c r="D143" s="91" t="s">
        <v>531</v>
      </c>
      <c r="E143" s="92">
        <v>134854.240085</v>
      </c>
      <c r="F143" s="370">
        <v>91.870841565833899</v>
      </c>
      <c r="G143" s="370">
        <v>5.8445982164089152</v>
      </c>
      <c r="H143" s="370">
        <v>4.6498083007113136E-3</v>
      </c>
      <c r="I143" s="370">
        <v>0.18955518378904174</v>
      </c>
      <c r="J143" s="370">
        <v>2.0903552256674329</v>
      </c>
      <c r="K143" s="202">
        <f t="shared" si="54"/>
        <v>0.15547770628438243</v>
      </c>
      <c r="L143" s="202">
        <f t="shared" si="55"/>
        <v>9.8911113619208589E-3</v>
      </c>
      <c r="M143" s="202">
        <f t="shared" si="56"/>
        <v>7.8691075093572859E-6</v>
      </c>
      <c r="N143" s="202">
        <f t="shared" si="57"/>
        <v>3.2079389594701438E-4</v>
      </c>
      <c r="O143" s="202">
        <f t="shared" si="58"/>
        <v>3.5376146584381739E-3</v>
      </c>
      <c r="P143" s="228">
        <f t="shared" si="59"/>
        <v>100</v>
      </c>
      <c r="Q143" s="263">
        <f>VLOOKUP(B:B,'پیوست 4'!$C$14:$J$170,8,0)</f>
        <v>129678.590413</v>
      </c>
      <c r="R143" s="1">
        <f t="shared" si="60"/>
        <v>0.96162041572635959</v>
      </c>
      <c r="S143" s="257">
        <f t="shared" si="61"/>
        <v>96.162041572635957</v>
      </c>
      <c r="T143" s="257">
        <f t="shared" si="62"/>
        <v>4.2912000068020575</v>
      </c>
      <c r="U143" s="257" t="str">
        <f>VLOOKUP(D143:D298,پیوست1!$E$5:G327,3,0)</f>
        <v>در سهام</v>
      </c>
    </row>
    <row r="144" spans="1:22" x14ac:dyDescent="0.55000000000000004">
      <c r="A144" s="334">
        <v>11477</v>
      </c>
      <c r="B144" s="213">
        <v>245</v>
      </c>
      <c r="C144" s="203">
        <v>139</v>
      </c>
      <c r="D144" s="171" t="s">
        <v>577</v>
      </c>
      <c r="E144" s="172">
        <v>3228713.2728229999</v>
      </c>
      <c r="F144" s="368">
        <v>91.800779778593323</v>
      </c>
      <c r="G144" s="368">
        <v>4.1245804154112191</v>
      </c>
      <c r="H144" s="368">
        <v>1.7406899710966521</v>
      </c>
      <c r="I144" s="368">
        <v>1.4588652224107534E-3</v>
      </c>
      <c r="J144" s="368">
        <v>2.3324909696764058</v>
      </c>
      <c r="K144" s="202">
        <f t="shared" si="54"/>
        <v>3.7196465447488216</v>
      </c>
      <c r="L144" s="202">
        <f t="shared" si="55"/>
        <v>0.16712255960924352</v>
      </c>
      <c r="M144" s="202">
        <f t="shared" si="56"/>
        <v>7.0530462291110207E-2</v>
      </c>
      <c r="N144" s="202">
        <f t="shared" si="57"/>
        <v>5.9111295098821766E-5</v>
      </c>
      <c r="O144" s="202">
        <f t="shared" si="58"/>
        <v>9.4509458383030043E-2</v>
      </c>
      <c r="P144" s="228">
        <f t="shared" si="59"/>
        <v>100.00000000000001</v>
      </c>
      <c r="Q144" s="263">
        <f>VLOOKUP(B:B,'پیوست 4'!$C$14:$J$170,8,0)</f>
        <v>3084134.6475030002</v>
      </c>
      <c r="R144" s="1">
        <f t="shared" si="60"/>
        <v>0.95522097718092247</v>
      </c>
      <c r="S144" s="257">
        <f t="shared" si="61"/>
        <v>95.52209771809224</v>
      </c>
      <c r="T144" s="257">
        <f t="shared" si="62"/>
        <v>3.7213179394989169</v>
      </c>
      <c r="U144" s="257" t="str">
        <f>VLOOKUP(D144:D299,پیوست1!$E$5:G286,3,0)</f>
        <v>در سهام</v>
      </c>
    </row>
    <row r="145" spans="1:21" x14ac:dyDescent="0.55000000000000004">
      <c r="A145" s="334">
        <v>11223</v>
      </c>
      <c r="B145" s="213">
        <v>160</v>
      </c>
      <c r="C145" s="200">
        <v>140</v>
      </c>
      <c r="D145" s="91" t="s">
        <v>558</v>
      </c>
      <c r="E145" s="92">
        <v>4260959.5812520003</v>
      </c>
      <c r="F145" s="370">
        <v>91.522863526895193</v>
      </c>
      <c r="G145" s="370">
        <v>1.4191471262181048</v>
      </c>
      <c r="H145" s="370">
        <v>5.883546789658622</v>
      </c>
      <c r="I145" s="370">
        <v>1.6571156726255056E-2</v>
      </c>
      <c r="J145" s="370">
        <v>1.1578714005018278</v>
      </c>
      <c r="K145" s="202">
        <f t="shared" si="54"/>
        <v>4.8939873053653313</v>
      </c>
      <c r="L145" s="202">
        <f t="shared" si="55"/>
        <v>7.5885825164508022E-2</v>
      </c>
      <c r="M145" s="202">
        <f t="shared" si="56"/>
        <v>0.31460994760779909</v>
      </c>
      <c r="N145" s="202">
        <f t="shared" si="57"/>
        <v>8.8610678827459935E-4</v>
      </c>
      <c r="O145" s="202">
        <f t="shared" si="58"/>
        <v>6.1914670465225509E-2</v>
      </c>
      <c r="P145" s="228">
        <f t="shared" si="59"/>
        <v>100.00000000000001</v>
      </c>
      <c r="Q145" s="263">
        <f>VLOOKUP(B:B,'پیوست 4'!$C$14:$J$170,8,0)</f>
        <v>3882281.0514839999</v>
      </c>
      <c r="R145" s="1">
        <f t="shared" si="60"/>
        <v>0.91112834502487039</v>
      </c>
      <c r="S145" s="257">
        <f t="shared" si="61"/>
        <v>91.112834502487033</v>
      </c>
      <c r="T145" s="278">
        <f t="shared" si="62"/>
        <v>-0.41002902440816058</v>
      </c>
      <c r="U145" s="257" t="str">
        <f>VLOOKUP(D145:D300,پیوست1!$E$5:G299,3,0)</f>
        <v>در سهام</v>
      </c>
    </row>
    <row r="146" spans="1:21" x14ac:dyDescent="0.55000000000000004">
      <c r="A146" s="334">
        <v>10787</v>
      </c>
      <c r="B146" s="213">
        <v>54</v>
      </c>
      <c r="C146" s="203">
        <v>141</v>
      </c>
      <c r="D146" s="171" t="s">
        <v>529</v>
      </c>
      <c r="E146" s="172">
        <v>538317.17853200005</v>
      </c>
      <c r="F146" s="368">
        <v>91.321459254660411</v>
      </c>
      <c r="G146" s="368">
        <v>0</v>
      </c>
      <c r="H146" s="368">
        <v>8.110951543239235</v>
      </c>
      <c r="I146" s="368">
        <v>0.36406370952722522</v>
      </c>
      <c r="J146" s="368">
        <v>0.20352549257313385</v>
      </c>
      <c r="K146" s="202">
        <f t="shared" si="54"/>
        <v>0.61693144370152231</v>
      </c>
      <c r="L146" s="202">
        <f t="shared" si="55"/>
        <v>0</v>
      </c>
      <c r="M146" s="202">
        <f t="shared" si="56"/>
        <v>5.479436143710447E-2</v>
      </c>
      <c r="N146" s="202">
        <f t="shared" si="57"/>
        <v>2.4594695677347114E-3</v>
      </c>
      <c r="O146" s="202">
        <f t="shared" si="58"/>
        <v>1.3749372490102774E-3</v>
      </c>
      <c r="P146" s="228">
        <f t="shared" si="59"/>
        <v>100.00000000000001</v>
      </c>
      <c r="Q146" s="263">
        <f>VLOOKUP(B:B,'پیوست 4'!$C$14:$J$170,8,0)</f>
        <v>526776.14423600002</v>
      </c>
      <c r="R146" s="1">
        <f t="shared" si="60"/>
        <v>0.97856090283525299</v>
      </c>
      <c r="S146" s="257">
        <f t="shared" si="61"/>
        <v>97.856090283525305</v>
      </c>
      <c r="T146" s="278">
        <f t="shared" si="62"/>
        <v>6.5346310288648937</v>
      </c>
      <c r="U146" s="257" t="str">
        <f>VLOOKUP(D146:D301,پیوست1!$E$5:G309,3,0)</f>
        <v>در سهام</v>
      </c>
    </row>
    <row r="147" spans="1:21" x14ac:dyDescent="0.55000000000000004">
      <c r="A147" s="334">
        <v>11233</v>
      </c>
      <c r="B147" s="213">
        <v>264</v>
      </c>
      <c r="C147" s="200">
        <v>142</v>
      </c>
      <c r="D147" s="91" t="s">
        <v>578</v>
      </c>
      <c r="E147" s="92">
        <v>683093.92622899998</v>
      </c>
      <c r="F147" s="370">
        <v>91.091023793120385</v>
      </c>
      <c r="G147" s="370">
        <v>0.25220759943533577</v>
      </c>
      <c r="H147" s="370">
        <v>0.32435923861932392</v>
      </c>
      <c r="I147" s="370">
        <v>0</v>
      </c>
      <c r="J147" s="370">
        <v>8.3324093688249494</v>
      </c>
      <c r="K147" s="202">
        <f t="shared" si="54"/>
        <v>0.78087556156206672</v>
      </c>
      <c r="L147" s="202">
        <f t="shared" si="55"/>
        <v>2.1620434444404898E-3</v>
      </c>
      <c r="M147" s="202">
        <f t="shared" si="56"/>
        <v>2.7805615971552857E-3</v>
      </c>
      <c r="N147" s="202">
        <f t="shared" si="57"/>
        <v>0</v>
      </c>
      <c r="O147" s="202">
        <f t="shared" si="58"/>
        <v>7.1429374422484149E-2</v>
      </c>
      <c r="P147" s="228">
        <f t="shared" si="59"/>
        <v>100</v>
      </c>
      <c r="Q147" s="263">
        <f>VLOOKUP(B:B,'پیوست 4'!$C$14:$J$170,8,0)</f>
        <v>625130.74870899995</v>
      </c>
      <c r="R147" s="1">
        <f t="shared" si="60"/>
        <v>0.9151461090570896</v>
      </c>
      <c r="S147" s="257">
        <f t="shared" si="61"/>
        <v>91.514610905708963</v>
      </c>
      <c r="T147" s="278">
        <f t="shared" si="62"/>
        <v>0.42358711258857795</v>
      </c>
      <c r="U147" s="257" t="str">
        <f>VLOOKUP(D147:D303,پیوست1!$E$5:G310,3,0)</f>
        <v>در سهام و قابل معامله</v>
      </c>
    </row>
    <row r="148" spans="1:21" x14ac:dyDescent="0.55000000000000004">
      <c r="A148" s="334">
        <v>10830</v>
      </c>
      <c r="B148" s="213">
        <v>38</v>
      </c>
      <c r="C148" s="203">
        <v>143</v>
      </c>
      <c r="D148" s="171" t="s">
        <v>532</v>
      </c>
      <c r="E148" s="172">
        <v>399930.80988299998</v>
      </c>
      <c r="F148" s="368">
        <v>91.078664302519996</v>
      </c>
      <c r="G148" s="368">
        <v>3.6251416678834421</v>
      </c>
      <c r="H148" s="368">
        <v>4.069502575292951</v>
      </c>
      <c r="I148" s="368">
        <v>0</v>
      </c>
      <c r="J148" s="368">
        <v>1.2266914543036171</v>
      </c>
      <c r="K148" s="202">
        <f t="shared" si="54"/>
        <v>0.45711696521185247</v>
      </c>
      <c r="L148" s="202">
        <f t="shared" si="55"/>
        <v>1.8194313348533182E-2</v>
      </c>
      <c r="M148" s="202">
        <f t="shared" si="56"/>
        <v>2.0424527318065447E-2</v>
      </c>
      <c r="N148" s="202">
        <f t="shared" si="57"/>
        <v>0</v>
      </c>
      <c r="O148" s="202">
        <f t="shared" si="58"/>
        <v>6.1566721376157514E-3</v>
      </c>
      <c r="P148" s="228">
        <f t="shared" si="59"/>
        <v>100</v>
      </c>
      <c r="Q148" s="263">
        <f>VLOOKUP(B:B,'پیوست 4'!$C$14:$J$170,8,0)</f>
        <v>378552.95804200001</v>
      </c>
      <c r="R148" s="1">
        <f t="shared" si="60"/>
        <v>0.9465461241976979</v>
      </c>
      <c r="S148" s="257">
        <f t="shared" si="61"/>
        <v>94.654612419769791</v>
      </c>
      <c r="T148" s="257">
        <f t="shared" si="62"/>
        <v>3.5759481172497942</v>
      </c>
      <c r="U148" s="257" t="str">
        <f>VLOOKUP(D148:D302,پیوست1!$E$5:G284,3,0)</f>
        <v>در سهام</v>
      </c>
    </row>
    <row r="149" spans="1:21" x14ac:dyDescent="0.55000000000000004">
      <c r="A149" s="334">
        <v>11132</v>
      </c>
      <c r="B149" s="213">
        <v>126</v>
      </c>
      <c r="C149" s="200">
        <v>144</v>
      </c>
      <c r="D149" s="91" t="s">
        <v>545</v>
      </c>
      <c r="E149" s="92">
        <v>1687022.2527999999</v>
      </c>
      <c r="F149" s="370">
        <v>90.536677215370489</v>
      </c>
      <c r="G149" s="370">
        <v>6.7599194340958517</v>
      </c>
      <c r="H149" s="370">
        <v>2.205596905900971</v>
      </c>
      <c r="I149" s="370">
        <v>2.8681049554481838E-5</v>
      </c>
      <c r="J149" s="370">
        <v>0.49777776358312098</v>
      </c>
      <c r="K149" s="202">
        <f t="shared" si="54"/>
        <v>1.9167752229963857</v>
      </c>
      <c r="L149" s="202">
        <f t="shared" si="55"/>
        <v>0.1431159887821343</v>
      </c>
      <c r="M149" s="202">
        <f t="shared" si="56"/>
        <v>4.669525800125944E-2</v>
      </c>
      <c r="N149" s="202">
        <f t="shared" si="57"/>
        <v>6.0721385902849479E-7</v>
      </c>
      <c r="O149" s="202">
        <f t="shared" si="58"/>
        <v>1.0538580751367533E-2</v>
      </c>
      <c r="P149" s="228">
        <f t="shared" si="59"/>
        <v>99.999999999999986</v>
      </c>
      <c r="Q149" s="263">
        <f>VLOOKUP(B:B,'پیوست 4'!$C$14:$J$170,8,0)</f>
        <v>1578336.1945</v>
      </c>
      <c r="R149" s="1">
        <f t="shared" si="60"/>
        <v>0.93557520766568991</v>
      </c>
      <c r="S149" s="257">
        <f t="shared" si="61"/>
        <v>93.557520766568985</v>
      </c>
      <c r="T149" s="278">
        <f t="shared" si="62"/>
        <v>3.0208435511984959</v>
      </c>
      <c r="U149" s="257" t="str">
        <f>VLOOKUP(D149:D304,پیوست1!$E$5:G324,3,0)</f>
        <v>در سهام</v>
      </c>
    </row>
    <row r="150" spans="1:21" x14ac:dyDescent="0.55000000000000004">
      <c r="A150" s="334">
        <v>11378</v>
      </c>
      <c r="B150" s="213">
        <v>226</v>
      </c>
      <c r="C150" s="203">
        <v>145</v>
      </c>
      <c r="D150" s="171" t="s">
        <v>572</v>
      </c>
      <c r="E150" s="172">
        <v>666663.06518399995</v>
      </c>
      <c r="F150" s="368">
        <v>89.792114549412915</v>
      </c>
      <c r="G150" s="368">
        <v>0.23195495059145999</v>
      </c>
      <c r="H150" s="368">
        <v>8.5376500736225438</v>
      </c>
      <c r="I150" s="368">
        <v>4.352310748882815E-3</v>
      </c>
      <c r="J150" s="368">
        <v>1.4339281156241936</v>
      </c>
      <c r="K150" s="202">
        <f t="shared" si="54"/>
        <v>0.75122566716203554</v>
      </c>
      <c r="L150" s="202">
        <f t="shared" si="55"/>
        <v>1.9405992762729276E-3</v>
      </c>
      <c r="M150" s="202">
        <f t="shared" si="56"/>
        <v>7.1428342062527267E-2</v>
      </c>
      <c r="N150" s="202">
        <f t="shared" si="57"/>
        <v>3.6412635590920813E-5</v>
      </c>
      <c r="O150" s="202">
        <f t="shared" si="58"/>
        <v>1.1996639245302507E-2</v>
      </c>
      <c r="P150" s="228">
        <f t="shared" si="59"/>
        <v>100</v>
      </c>
      <c r="Q150" s="263">
        <f>VLOOKUP(B:B,'پیوست 4'!$C$14:$J$170,8,0)</f>
        <v>613256.83926599997</v>
      </c>
      <c r="R150" s="1">
        <f t="shared" si="60"/>
        <v>0.91989022835206902</v>
      </c>
      <c r="S150" s="257">
        <f t="shared" si="61"/>
        <v>91.989022835206896</v>
      </c>
      <c r="T150" s="257">
        <f t="shared" si="62"/>
        <v>2.196908285793981</v>
      </c>
      <c r="U150" s="257" t="str">
        <f>VLOOKUP(D150:D305,پیوست1!$E$5:G326,3,0)</f>
        <v>در سهام و قابل معامله</v>
      </c>
    </row>
    <row r="151" spans="1:21" x14ac:dyDescent="0.55000000000000004">
      <c r="A151" s="334">
        <v>10630</v>
      </c>
      <c r="B151" s="213">
        <v>19</v>
      </c>
      <c r="C151" s="200">
        <v>146</v>
      </c>
      <c r="D151" s="91" t="s">
        <v>519</v>
      </c>
      <c r="E151" s="92">
        <v>206010.39274000001</v>
      </c>
      <c r="F151" s="370">
        <v>89.524939480537995</v>
      </c>
      <c r="G151" s="370">
        <v>4.6171663716397155</v>
      </c>
      <c r="H151" s="370">
        <v>3.3220114160395156</v>
      </c>
      <c r="I151" s="370">
        <v>1.1113059026541332</v>
      </c>
      <c r="J151" s="370">
        <v>1.4245768291286354</v>
      </c>
      <c r="K151" s="202">
        <f t="shared" si="54"/>
        <v>0.23145096209374308</v>
      </c>
      <c r="L151" s="202">
        <f t="shared" si="55"/>
        <v>1.1936870385656105E-2</v>
      </c>
      <c r="M151" s="202">
        <f t="shared" si="56"/>
        <v>8.5884753766953693E-3</v>
      </c>
      <c r="N151" s="202">
        <f t="shared" si="57"/>
        <v>2.8730856657621165E-3</v>
      </c>
      <c r="O151" s="202">
        <f t="shared" si="58"/>
        <v>3.682992466584743E-3</v>
      </c>
      <c r="P151" s="228">
        <f t="shared" si="59"/>
        <v>100</v>
      </c>
      <c r="Q151" s="263">
        <f>VLOOKUP(B:B,'پیوست 4'!$C$14:$J$170,8,0)</f>
        <v>192168.132576</v>
      </c>
      <c r="R151" s="1">
        <f t="shared" si="60"/>
        <v>0.93280795216253998</v>
      </c>
      <c r="S151" s="257">
        <f t="shared" si="61"/>
        <v>93.280795216253992</v>
      </c>
      <c r="T151" s="278">
        <f t="shared" si="62"/>
        <v>3.755855735715997</v>
      </c>
      <c r="U151" s="257" t="str">
        <f>VLOOKUP(D151:D306,پیوست1!$E$5:G306,3,0)</f>
        <v>در سهام</v>
      </c>
    </row>
    <row r="152" spans="1:21" x14ac:dyDescent="0.55000000000000004">
      <c r="A152" s="334">
        <v>11280</v>
      </c>
      <c r="B152" s="213">
        <v>170</v>
      </c>
      <c r="C152" s="203">
        <v>147</v>
      </c>
      <c r="D152" s="171" t="s">
        <v>562</v>
      </c>
      <c r="E152" s="172">
        <v>197176.05462400001</v>
      </c>
      <c r="F152" s="368">
        <v>87.526523709530281</v>
      </c>
      <c r="G152" s="368">
        <v>0</v>
      </c>
      <c r="H152" s="368">
        <v>11.795314572163244</v>
      </c>
      <c r="I152" s="368">
        <v>2.4743832866002003E-2</v>
      </c>
      <c r="J152" s="368">
        <v>0.65341788544047674</v>
      </c>
      <c r="K152" s="202">
        <f t="shared" si="54"/>
        <v>0.21658066186249195</v>
      </c>
      <c r="L152" s="202">
        <f t="shared" si="55"/>
        <v>0</v>
      </c>
      <c r="M152" s="202">
        <f t="shared" si="56"/>
        <v>2.9187004448998251E-2</v>
      </c>
      <c r="N152" s="202">
        <f t="shared" si="57"/>
        <v>6.1227562480584138E-5</v>
      </c>
      <c r="O152" s="202">
        <f t="shared" si="58"/>
        <v>1.6168547784570508E-3</v>
      </c>
      <c r="P152" s="228">
        <f t="shared" si="59"/>
        <v>100.00000000000001</v>
      </c>
      <c r="Q152" s="263">
        <f>VLOOKUP(B:B,'پیوست 4'!$C$14:$J$170,8,0)</f>
        <v>176841.15680299999</v>
      </c>
      <c r="R152" s="1">
        <f t="shared" si="60"/>
        <v>0.89686933405895986</v>
      </c>
      <c r="S152" s="257">
        <f t="shared" si="61"/>
        <v>89.686933405895985</v>
      </c>
      <c r="T152" s="257">
        <f t="shared" si="62"/>
        <v>2.1604096963657042</v>
      </c>
      <c r="U152" s="257" t="str">
        <f>VLOOKUP(D152:D306,پیوست1!$E$5:G285,3,0)</f>
        <v>در سهام</v>
      </c>
    </row>
    <row r="153" spans="1:21" x14ac:dyDescent="0.55000000000000004">
      <c r="A153" s="334">
        <v>10864</v>
      </c>
      <c r="B153" s="213">
        <v>64</v>
      </c>
      <c r="C153" s="200">
        <v>148</v>
      </c>
      <c r="D153" s="91" t="s">
        <v>537</v>
      </c>
      <c r="E153" s="92">
        <v>223211.94792800001</v>
      </c>
      <c r="F153" s="370">
        <v>87.173789622107421</v>
      </c>
      <c r="G153" s="370">
        <v>0</v>
      </c>
      <c r="H153" s="370">
        <v>12.247798867564519</v>
      </c>
      <c r="I153" s="370">
        <v>4.1055855111607892E-2</v>
      </c>
      <c r="J153" s="370">
        <v>0.53735565521645878</v>
      </c>
      <c r="K153" s="202">
        <f t="shared" si="54"/>
        <v>0.2441907382154912</v>
      </c>
      <c r="L153" s="202">
        <f t="shared" si="55"/>
        <v>0</v>
      </c>
      <c r="M153" s="202">
        <f t="shared" si="56"/>
        <v>3.4308466569485531E-2</v>
      </c>
      <c r="N153" s="202">
        <f t="shared" si="57"/>
        <v>1.1500543467516416E-4</v>
      </c>
      <c r="O153" s="202">
        <f t="shared" si="58"/>
        <v>1.5052376947290486E-3</v>
      </c>
      <c r="P153" s="228">
        <f t="shared" si="59"/>
        <v>100</v>
      </c>
      <c r="Q153" s="263">
        <f>VLOOKUP(B:B,'پیوست 4'!$C$14:$J$170,8,0)</f>
        <v>206962.52576600001</v>
      </c>
      <c r="R153" s="1">
        <f t="shared" si="60"/>
        <v>0.92720182627839676</v>
      </c>
      <c r="S153" s="257">
        <f t="shared" si="61"/>
        <v>92.720182627839677</v>
      </c>
      <c r="T153" s="257">
        <f t="shared" si="62"/>
        <v>5.5463930057322557</v>
      </c>
      <c r="U153" s="257" t="str">
        <f>VLOOKUP(D153:D307,پیوست1!$E$5:G323,3,0)</f>
        <v>در سهام</v>
      </c>
    </row>
    <row r="154" spans="1:21" x14ac:dyDescent="0.55000000000000004">
      <c r="A154" s="334">
        <v>11334</v>
      </c>
      <c r="B154" s="213">
        <v>194</v>
      </c>
      <c r="C154" s="203">
        <v>149</v>
      </c>
      <c r="D154" s="171" t="s">
        <v>569</v>
      </c>
      <c r="E154" s="172">
        <v>253468.71414600001</v>
      </c>
      <c r="F154" s="368">
        <v>86.47062881294994</v>
      </c>
      <c r="G154" s="368">
        <v>0</v>
      </c>
      <c r="H154" s="368">
        <v>5.654282750885617</v>
      </c>
      <c r="I154" s="368">
        <v>2.3987527356248242E-4</v>
      </c>
      <c r="J154" s="368">
        <v>7.8748485608908831</v>
      </c>
      <c r="K154" s="202">
        <f t="shared" si="54"/>
        <v>0.27505453070696623</v>
      </c>
      <c r="L154" s="202">
        <f t="shared" si="55"/>
        <v>0</v>
      </c>
      <c r="M154" s="202">
        <f t="shared" si="56"/>
        <v>1.7985715032714362E-2</v>
      </c>
      <c r="N154" s="202">
        <f t="shared" si="57"/>
        <v>7.630195559310271E-7</v>
      </c>
      <c r="O154" s="202">
        <f t="shared" si="58"/>
        <v>2.5049115578767316E-2</v>
      </c>
      <c r="P154" s="228">
        <f t="shared" si="59"/>
        <v>100</v>
      </c>
      <c r="Q154" s="263">
        <f>VLOOKUP(B:B,'پیوست 4'!$C$14:$J$170,8,0)</f>
        <v>228631.10216099999</v>
      </c>
      <c r="R154" s="1">
        <f t="shared" si="60"/>
        <v>0.90200916089907113</v>
      </c>
      <c r="S154" s="257">
        <f t="shared" si="61"/>
        <v>90.200916089907111</v>
      </c>
      <c r="T154" s="257">
        <f t="shared" si="62"/>
        <v>3.7302872769571707</v>
      </c>
      <c r="U154" s="257" t="str">
        <f>VLOOKUP(D154:D309,پیوست1!$E$5:G321,3,0)</f>
        <v>در سهام</v>
      </c>
    </row>
    <row r="155" spans="1:21" x14ac:dyDescent="0.55000000000000004">
      <c r="A155" s="334">
        <v>11099</v>
      </c>
      <c r="B155" s="213">
        <v>124</v>
      </c>
      <c r="C155" s="200">
        <v>150</v>
      </c>
      <c r="D155" s="91" t="s">
        <v>544</v>
      </c>
      <c r="E155" s="92">
        <v>2877610.3406210002</v>
      </c>
      <c r="F155" s="370">
        <v>86.192509988282481</v>
      </c>
      <c r="G155" s="370">
        <v>0</v>
      </c>
      <c r="H155" s="370">
        <v>12.616025351587297</v>
      </c>
      <c r="I155" s="370">
        <v>3.1315108107494508E-5</v>
      </c>
      <c r="J155" s="370">
        <v>1.1914333450221215</v>
      </c>
      <c r="K155" s="202">
        <f t="shared" si="54"/>
        <v>3.1126288433184692</v>
      </c>
      <c r="L155" s="202">
        <f t="shared" si="55"/>
        <v>0</v>
      </c>
      <c r="M155" s="202">
        <f t="shared" si="56"/>
        <v>0.45559648283506432</v>
      </c>
      <c r="N155" s="202">
        <f t="shared" si="57"/>
        <v>1.1308675050799008E-6</v>
      </c>
      <c r="O155" s="202">
        <f t="shared" si="58"/>
        <v>4.3025661917855909E-2</v>
      </c>
      <c r="P155" s="228">
        <f t="shared" si="59"/>
        <v>100</v>
      </c>
      <c r="Q155" s="263">
        <f>VLOOKUP(B:B,'پیوست 4'!$C$14:$J$170,8,0)</f>
        <v>2564329.1481479998</v>
      </c>
      <c r="R155" s="1">
        <f t="shared" si="60"/>
        <v>0.89113147529022541</v>
      </c>
      <c r="S155" s="257">
        <f t="shared" si="61"/>
        <v>89.113147529022541</v>
      </c>
      <c r="T155" s="257">
        <f t="shared" si="62"/>
        <v>2.92063754074006</v>
      </c>
      <c r="U155" s="257" t="str">
        <f>VLOOKUP(D155:D310,پیوست1!$E$5:G320,3,0)</f>
        <v>در سهام</v>
      </c>
    </row>
    <row r="156" spans="1:21" x14ac:dyDescent="0.55000000000000004">
      <c r="A156" s="334">
        <v>11384</v>
      </c>
      <c r="B156" s="213">
        <v>209</v>
      </c>
      <c r="C156" s="203">
        <v>151</v>
      </c>
      <c r="D156" s="171" t="s">
        <v>570</v>
      </c>
      <c r="E156" s="172">
        <v>291162.99796200002</v>
      </c>
      <c r="F156" s="368">
        <v>86.027230816746723</v>
      </c>
      <c r="G156" s="368">
        <v>3.2461861476580571</v>
      </c>
      <c r="H156" s="368">
        <v>9.0557146447144028</v>
      </c>
      <c r="I156" s="368">
        <v>8.459328842871738E-3</v>
      </c>
      <c r="J156" s="368">
        <v>1.662409062037941</v>
      </c>
      <c r="K156" s="202">
        <f t="shared" si="54"/>
        <v>0.31433877042712621</v>
      </c>
      <c r="L156" s="202">
        <f t="shared" si="55"/>
        <v>1.1861385662942482E-2</v>
      </c>
      <c r="M156" s="202">
        <f t="shared" si="56"/>
        <v>3.308908330226424E-2</v>
      </c>
      <c r="N156" s="202">
        <f t="shared" si="57"/>
        <v>3.0909922379942362E-5</v>
      </c>
      <c r="O156" s="202">
        <f t="shared" si="58"/>
        <v>6.0743512902451009E-3</v>
      </c>
      <c r="P156" s="228">
        <f t="shared" si="59"/>
        <v>99.999999999999986</v>
      </c>
      <c r="Q156" s="263">
        <f>VLOOKUP(B:B,'پیوست 4'!$C$14:$J$170,8,0)</f>
        <v>264584.987134</v>
      </c>
      <c r="R156" s="1">
        <f t="shared" si="60"/>
        <v>0.9087177594198671</v>
      </c>
      <c r="S156" s="257">
        <f t="shared" si="61"/>
        <v>90.871775941986712</v>
      </c>
      <c r="T156" s="278">
        <f t="shared" si="62"/>
        <v>4.8445451252399891</v>
      </c>
      <c r="U156" s="257" t="str">
        <f>VLOOKUP(D156:D311,پیوست1!$E$5:G301,3,0)</f>
        <v>در سهام</v>
      </c>
    </row>
    <row r="157" spans="1:21" x14ac:dyDescent="0.55000000000000004">
      <c r="A157" s="334">
        <v>10764</v>
      </c>
      <c r="B157" s="213">
        <v>33</v>
      </c>
      <c r="C157" s="200">
        <v>152</v>
      </c>
      <c r="D157" s="91" t="s">
        <v>525</v>
      </c>
      <c r="E157" s="92">
        <v>513403.33824000001</v>
      </c>
      <c r="F157" s="370">
        <v>85.421529909787949</v>
      </c>
      <c r="G157" s="370">
        <v>9.2962217094111579E-2</v>
      </c>
      <c r="H157" s="370">
        <v>4.6914629814589892</v>
      </c>
      <c r="I157" s="370">
        <v>0</v>
      </c>
      <c r="J157" s="370">
        <v>9.7940448916589542</v>
      </c>
      <c r="K157" s="202">
        <f t="shared" si="54"/>
        <v>0.55036633108038591</v>
      </c>
      <c r="L157" s="202">
        <f t="shared" si="55"/>
        <v>5.9895057376304402E-4</v>
      </c>
      <c r="M157" s="202">
        <f t="shared" si="56"/>
        <v>3.0226844113326674E-2</v>
      </c>
      <c r="N157" s="202">
        <f t="shared" si="57"/>
        <v>0</v>
      </c>
      <c r="O157" s="202">
        <f t="shared" si="58"/>
        <v>6.3102505412295243E-2</v>
      </c>
      <c r="P157" s="228">
        <f t="shared" si="59"/>
        <v>100</v>
      </c>
      <c r="Q157" s="263">
        <f>VLOOKUP(B:B,'پیوست 4'!$C$14:$J$170,8,0)</f>
        <v>447631.37755400001</v>
      </c>
      <c r="R157" s="1">
        <f t="shared" si="60"/>
        <v>0.87189027459098123</v>
      </c>
      <c r="S157" s="257">
        <f t="shared" si="61"/>
        <v>87.189027459098128</v>
      </c>
      <c r="T157" s="278">
        <f t="shared" si="62"/>
        <v>1.7674975493101783</v>
      </c>
      <c r="U157" s="257" t="str">
        <f>VLOOKUP(D157:D312,پیوست1!$E$5:G288,3,0)</f>
        <v>در سهام</v>
      </c>
    </row>
    <row r="158" spans="1:21" x14ac:dyDescent="0.55000000000000004">
      <c r="A158" s="334">
        <v>10781</v>
      </c>
      <c r="B158" s="213">
        <v>51</v>
      </c>
      <c r="C158" s="203">
        <v>153</v>
      </c>
      <c r="D158" s="171" t="s">
        <v>527</v>
      </c>
      <c r="E158" s="172">
        <v>1618524.24284</v>
      </c>
      <c r="F158" s="368">
        <v>85.363550522300329</v>
      </c>
      <c r="G158" s="368">
        <v>0</v>
      </c>
      <c r="H158" s="368">
        <v>13.483144685219029</v>
      </c>
      <c r="I158" s="368">
        <v>0</v>
      </c>
      <c r="J158" s="368">
        <v>1.1533047924806445</v>
      </c>
      <c r="K158" s="202">
        <f t="shared" si="54"/>
        <v>1.7338738768982049</v>
      </c>
      <c r="L158" s="202">
        <f t="shared" si="55"/>
        <v>0</v>
      </c>
      <c r="M158" s="202">
        <f t="shared" si="56"/>
        <v>0.27386480769720173</v>
      </c>
      <c r="N158" s="202">
        <f t="shared" si="57"/>
        <v>0</v>
      </c>
      <c r="O158" s="202">
        <f t="shared" si="58"/>
        <v>2.3425514046083382E-2</v>
      </c>
      <c r="P158" s="228">
        <f t="shared" si="59"/>
        <v>100</v>
      </c>
      <c r="Q158" s="263">
        <f>VLOOKUP(B:B,'پیوست 4'!$C$14:$J$170,8,0)</f>
        <v>1454534.608057</v>
      </c>
      <c r="R158" s="1">
        <f t="shared" si="60"/>
        <v>0.89867953136417045</v>
      </c>
      <c r="S158" s="257">
        <f t="shared" si="61"/>
        <v>89.867953136417043</v>
      </c>
      <c r="T158" s="278">
        <f t="shared" si="62"/>
        <v>4.5044026141167137</v>
      </c>
      <c r="U158" s="257" t="str">
        <f>VLOOKUP(D158:D313,پیوست1!$E$5:G296,3,0)</f>
        <v>در سهام</v>
      </c>
    </row>
    <row r="159" spans="1:21" x14ac:dyDescent="0.55000000000000004">
      <c r="A159" s="334">
        <v>11341</v>
      </c>
      <c r="B159" s="213">
        <v>211</v>
      </c>
      <c r="C159" s="200">
        <v>154</v>
      </c>
      <c r="D159" s="91" t="s">
        <v>571</v>
      </c>
      <c r="E159" s="92">
        <v>990186.603581</v>
      </c>
      <c r="F159" s="370">
        <v>84.682893417466786</v>
      </c>
      <c r="G159" s="370">
        <v>5.3384787857302403</v>
      </c>
      <c r="H159" s="370">
        <v>9.2472589395027764</v>
      </c>
      <c r="I159" s="370">
        <v>0</v>
      </c>
      <c r="J159" s="370">
        <v>0.73136885730019596</v>
      </c>
      <c r="K159" s="202">
        <f t="shared" si="54"/>
        <v>1.0522975495114399</v>
      </c>
      <c r="L159" s="202">
        <f t="shared" si="55"/>
        <v>6.633769723300495E-2</v>
      </c>
      <c r="M159" s="202">
        <f t="shared" si="56"/>
        <v>0.1149094879619386</v>
      </c>
      <c r="N159" s="202">
        <f t="shared" si="57"/>
        <v>0</v>
      </c>
      <c r="O159" s="202">
        <f t="shared" si="58"/>
        <v>9.0882305181985684E-3</v>
      </c>
      <c r="P159" s="228">
        <f t="shared" si="59"/>
        <v>100</v>
      </c>
      <c r="Q159" s="263">
        <f>VLOOKUP(B:B,'پیوست 4'!$C$14:$J$170,8,0)</f>
        <v>831926.90741999994</v>
      </c>
      <c r="R159" s="1">
        <f t="shared" si="60"/>
        <v>0.84017184681285784</v>
      </c>
      <c r="S159" s="257">
        <f t="shared" si="61"/>
        <v>84.017184681285784</v>
      </c>
      <c r="T159" s="257">
        <f t="shared" si="62"/>
        <v>-0.66570873618100279</v>
      </c>
      <c r="U159" s="257" t="str">
        <f>VLOOKUP(D159:D313,پیوست1!$E$5:G291,3,0)</f>
        <v>در سهام و قابل معامله</v>
      </c>
    </row>
    <row r="160" spans="1:21" x14ac:dyDescent="0.55000000000000004">
      <c r="A160" s="334">
        <v>11055</v>
      </c>
      <c r="B160" s="213">
        <v>116</v>
      </c>
      <c r="C160" s="203">
        <v>155</v>
      </c>
      <c r="D160" s="171" t="s">
        <v>541</v>
      </c>
      <c r="E160" s="172">
        <v>1270539.51927</v>
      </c>
      <c r="F160" s="368">
        <v>83.653617668302502</v>
      </c>
      <c r="G160" s="368">
        <v>2.0518575657372026E-2</v>
      </c>
      <c r="H160" s="368">
        <v>15.650804499146636</v>
      </c>
      <c r="I160" s="368">
        <v>0</v>
      </c>
      <c r="J160" s="368">
        <v>0.67505925689348478</v>
      </c>
      <c r="K160" s="202">
        <f t="shared" si="54"/>
        <v>1.3338246198189261</v>
      </c>
      <c r="L160" s="202">
        <f t="shared" si="55"/>
        <v>3.2716076289657334E-4</v>
      </c>
      <c r="M160" s="202">
        <f t="shared" si="56"/>
        <v>0.24954603211194518</v>
      </c>
      <c r="N160" s="202">
        <f t="shared" si="57"/>
        <v>0</v>
      </c>
      <c r="O160" s="202">
        <f t="shared" si="58"/>
        <v>1.0763559087802332E-2</v>
      </c>
      <c r="P160" s="228">
        <f t="shared" si="59"/>
        <v>100</v>
      </c>
      <c r="Q160" s="263">
        <f>VLOOKUP(B:B,'پیوست 4'!$C$14:$J$170,8,0)</f>
        <v>1148872.0071980001</v>
      </c>
      <c r="R160" s="1">
        <f t="shared" si="60"/>
        <v>0.90423949021128824</v>
      </c>
      <c r="S160" s="257">
        <f t="shared" si="61"/>
        <v>90.42394902112882</v>
      </c>
      <c r="T160" s="278">
        <f t="shared" si="62"/>
        <v>6.770331352826318</v>
      </c>
      <c r="U160" s="257" t="str">
        <f>VLOOKUP(D160:D315,پیوست1!$E$5:G283,3,0)</f>
        <v>در سهام</v>
      </c>
    </row>
    <row r="161" spans="1:22" x14ac:dyDescent="0.55000000000000004">
      <c r="A161" s="334">
        <v>11087</v>
      </c>
      <c r="B161" s="213">
        <v>119</v>
      </c>
      <c r="C161" s="200">
        <v>156</v>
      </c>
      <c r="D161" s="91" t="s">
        <v>542</v>
      </c>
      <c r="E161" s="92">
        <v>321445.55783499999</v>
      </c>
      <c r="F161" s="370">
        <v>83.577353560457908</v>
      </c>
      <c r="G161" s="370">
        <v>2.5450459996462969</v>
      </c>
      <c r="H161" s="370">
        <v>13.26847855850481</v>
      </c>
      <c r="I161" s="370">
        <v>3.4987603089762925E-2</v>
      </c>
      <c r="J161" s="370">
        <v>0.57413427830122254</v>
      </c>
      <c r="K161" s="202">
        <f t="shared" si="54"/>
        <v>0.33714899388583391</v>
      </c>
      <c r="L161" s="202">
        <f t="shared" si="55"/>
        <v>1.026665312575631E-2</v>
      </c>
      <c r="M161" s="202">
        <f t="shared" si="56"/>
        <v>5.3524716993577269E-2</v>
      </c>
      <c r="N161" s="202">
        <f t="shared" si="57"/>
        <v>1.4113913252418895E-4</v>
      </c>
      <c r="O161" s="202">
        <f t="shared" si="58"/>
        <v>2.3160435936105993E-3</v>
      </c>
      <c r="P161" s="228">
        <f t="shared" si="59"/>
        <v>99.999999999999986</v>
      </c>
      <c r="Q161" s="263">
        <f>VLOOKUP(B:B,'پیوست 4'!$C$14:$J$170,8,0)</f>
        <v>278686.46985599998</v>
      </c>
      <c r="R161" s="1">
        <f t="shared" si="60"/>
        <v>0.86697875600773266</v>
      </c>
      <c r="S161" s="257">
        <f t="shared" si="61"/>
        <v>86.697875600773273</v>
      </c>
      <c r="T161" s="257">
        <f t="shared" si="62"/>
        <v>3.1205220403153646</v>
      </c>
      <c r="U161" s="257" t="str">
        <f>VLOOKUP(D161:D316,پیوست1!$E$5:G303,3,0)</f>
        <v>در سهام</v>
      </c>
    </row>
    <row r="162" spans="1:22" x14ac:dyDescent="0.55000000000000004">
      <c r="A162" s="334">
        <v>11215</v>
      </c>
      <c r="B162" s="213">
        <v>149</v>
      </c>
      <c r="C162" s="203">
        <v>157</v>
      </c>
      <c r="D162" s="171" t="s">
        <v>554</v>
      </c>
      <c r="E162" s="172">
        <v>1203878.9897479999</v>
      </c>
      <c r="F162" s="368">
        <v>83.481620344837324</v>
      </c>
      <c r="G162" s="368">
        <v>13.098328613246492</v>
      </c>
      <c r="H162" s="368">
        <v>2.5473941253936871</v>
      </c>
      <c r="I162" s="368">
        <v>4.1041768538965455E-5</v>
      </c>
      <c r="J162" s="368">
        <v>0.87261587475396707</v>
      </c>
      <c r="K162" s="202">
        <f t="shared" si="54"/>
        <v>1.2612452084987227</v>
      </c>
      <c r="L162" s="202">
        <f t="shared" si="55"/>
        <v>0.19789031567138837</v>
      </c>
      <c r="M162" s="202">
        <f t="shared" si="56"/>
        <v>3.8486179611022298E-2</v>
      </c>
      <c r="N162" s="202">
        <f t="shared" si="57"/>
        <v>6.2006144231824288E-7</v>
      </c>
      <c r="O162" s="202">
        <f t="shared" si="58"/>
        <v>1.3183531732460254E-2</v>
      </c>
      <c r="P162" s="228">
        <f t="shared" si="59"/>
        <v>100.00000000000001</v>
      </c>
      <c r="Q162" s="263">
        <f>VLOOKUP(B:B,'پیوست 4'!$C$14:$J$170,8,0)</f>
        <v>1017032.44423</v>
      </c>
      <c r="R162" s="1">
        <f t="shared" si="60"/>
        <v>0.84479624022916844</v>
      </c>
      <c r="S162" s="257">
        <f t="shared" si="61"/>
        <v>84.479624022916838</v>
      </c>
      <c r="T162" s="257">
        <f t="shared" si="62"/>
        <v>0.99800367807951318</v>
      </c>
      <c r="U162" s="257" t="str">
        <f>VLOOKUP(D162:D317,پیوست1!$E$5:G290,3,0)</f>
        <v>در سهام و قابل معامله</v>
      </c>
    </row>
    <row r="163" spans="1:22" x14ac:dyDescent="0.55000000000000004">
      <c r="A163" s="334">
        <v>11197</v>
      </c>
      <c r="B163" s="213">
        <v>147</v>
      </c>
      <c r="C163" s="200">
        <v>158</v>
      </c>
      <c r="D163" s="91" t="s">
        <v>552</v>
      </c>
      <c r="E163" s="92">
        <v>802166.03328500001</v>
      </c>
      <c r="F163" s="370">
        <v>82.836306590528721</v>
      </c>
      <c r="G163" s="370">
        <v>12.303512256774301</v>
      </c>
      <c r="H163" s="370">
        <v>3.8268374997761976</v>
      </c>
      <c r="I163" s="370">
        <v>0</v>
      </c>
      <c r="J163" s="370">
        <v>1.0333436529207811</v>
      </c>
      <c r="K163" s="202">
        <f t="shared" si="54"/>
        <v>0.83389394320648813</v>
      </c>
      <c r="L163" s="202">
        <f t="shared" si="55"/>
        <v>0.12385661279910276</v>
      </c>
      <c r="M163" s="202">
        <f t="shared" si="56"/>
        <v>3.852388818435927E-2</v>
      </c>
      <c r="N163" s="202">
        <f t="shared" si="57"/>
        <v>0</v>
      </c>
      <c r="O163" s="202">
        <f t="shared" si="58"/>
        <v>1.0402431601411249E-2</v>
      </c>
      <c r="P163" s="228">
        <f t="shared" si="59"/>
        <v>100</v>
      </c>
      <c r="Q163" s="263">
        <f>VLOOKUP(B:B,'پیوست 4'!$C$14:$J$170,8,0)</f>
        <v>675555.71764299995</v>
      </c>
      <c r="R163" s="1">
        <f t="shared" si="60"/>
        <v>0.8421644517613015</v>
      </c>
      <c r="S163" s="257">
        <f t="shared" si="61"/>
        <v>84.216445176130151</v>
      </c>
      <c r="T163" s="257">
        <f t="shared" si="62"/>
        <v>1.3801385856014292</v>
      </c>
      <c r="U163" s="257" t="str">
        <f>VLOOKUP(D163:D318,پیوست1!$E$5:G332,3,0)</f>
        <v>در سهام و قابل معامله</v>
      </c>
      <c r="V163" s="257">
        <f>100-P163</f>
        <v>0</v>
      </c>
    </row>
    <row r="164" spans="1:22" x14ac:dyDescent="0.55000000000000004">
      <c r="A164" s="334">
        <v>10616</v>
      </c>
      <c r="B164" s="213">
        <v>25</v>
      </c>
      <c r="C164" s="203">
        <v>159</v>
      </c>
      <c r="D164" s="171" t="s">
        <v>518</v>
      </c>
      <c r="E164" s="172">
        <v>2835407.3118079999</v>
      </c>
      <c r="F164" s="368">
        <v>82.59900141147584</v>
      </c>
      <c r="G164" s="368">
        <v>8.3829586655490829</v>
      </c>
      <c r="H164" s="368">
        <v>8.5257819056547994</v>
      </c>
      <c r="I164" s="368">
        <v>0</v>
      </c>
      <c r="J164" s="368">
        <v>0.49225801732027868</v>
      </c>
      <c r="K164" s="202">
        <f t="shared" si="54"/>
        <v>2.9391115951039306</v>
      </c>
      <c r="L164" s="202">
        <f t="shared" si="55"/>
        <v>0.29828993806418047</v>
      </c>
      <c r="M164" s="202">
        <f t="shared" si="56"/>
        <v>0.30337200242176121</v>
      </c>
      <c r="N164" s="202">
        <f t="shared" si="57"/>
        <v>0</v>
      </c>
      <c r="O164" s="202">
        <f t="shared" si="58"/>
        <v>1.7515965347831581E-2</v>
      </c>
      <c r="P164" s="228">
        <f t="shared" si="59"/>
        <v>100</v>
      </c>
      <c r="Q164" s="263">
        <f>VLOOKUP(B:B,'پیوست 4'!$C$14:$J$170,8,0)</f>
        <v>2402704.3353590001</v>
      </c>
      <c r="R164" s="1">
        <f t="shared" si="60"/>
        <v>0.84739300958736463</v>
      </c>
      <c r="S164" s="257">
        <f t="shared" si="61"/>
        <v>84.739300958736465</v>
      </c>
      <c r="T164" s="278">
        <f t="shared" si="62"/>
        <v>2.140299547260625</v>
      </c>
      <c r="U164" s="257" t="str">
        <f>VLOOKUP(D164:D319,پیوست1!$E$5:G293,3,0)</f>
        <v>در سهام</v>
      </c>
    </row>
    <row r="165" spans="1:22" x14ac:dyDescent="0.55000000000000004">
      <c r="A165" s="334">
        <v>10589</v>
      </c>
      <c r="B165" s="213">
        <v>26</v>
      </c>
      <c r="C165" s="200">
        <v>160</v>
      </c>
      <c r="D165" s="91" t="s">
        <v>514</v>
      </c>
      <c r="E165" s="92">
        <v>735654.78139799996</v>
      </c>
      <c r="F165" s="370">
        <v>81.305435307843709</v>
      </c>
      <c r="G165" s="370">
        <v>4.0560158141352316</v>
      </c>
      <c r="H165" s="370">
        <v>13.019334708419489</v>
      </c>
      <c r="I165" s="370">
        <v>6.7649309318176202E-4</v>
      </c>
      <c r="J165" s="370">
        <v>1.6185376765083923</v>
      </c>
      <c r="K165" s="202">
        <f t="shared" si="54"/>
        <v>0.75061884850916538</v>
      </c>
      <c r="L165" s="202">
        <f t="shared" si="55"/>
        <v>3.7445490678621837E-2</v>
      </c>
      <c r="M165" s="202">
        <f t="shared" si="56"/>
        <v>0.12019563009764081</v>
      </c>
      <c r="N165" s="202">
        <f t="shared" si="57"/>
        <v>6.2454430593216472E-6</v>
      </c>
      <c r="O165" s="202">
        <f t="shared" si="58"/>
        <v>1.4942480566145187E-2</v>
      </c>
      <c r="P165" s="228">
        <f t="shared" si="59"/>
        <v>100.00000000000001</v>
      </c>
      <c r="Q165" s="263">
        <f>VLOOKUP(B:B,'پیوست 4'!$C$14:$J$170,8,0)</f>
        <v>600394.10941899999</v>
      </c>
      <c r="R165" s="1">
        <f t="shared" si="60"/>
        <v>0.81613567205808457</v>
      </c>
      <c r="S165" s="257">
        <f t="shared" si="61"/>
        <v>81.613567205808451</v>
      </c>
      <c r="T165" s="278">
        <f t="shared" si="62"/>
        <v>0.30813189796474205</v>
      </c>
      <c r="U165" s="257" t="str">
        <f>VLOOKUP(D165:D319,پیوست1!$E$5:G314,3,0)</f>
        <v>در سهام</v>
      </c>
    </row>
    <row r="166" spans="1:22" x14ac:dyDescent="0.55000000000000004">
      <c r="A166" s="334">
        <v>11470</v>
      </c>
      <c r="B166" s="213">
        <v>240</v>
      </c>
      <c r="C166" s="203">
        <v>161</v>
      </c>
      <c r="D166" s="171" t="s">
        <v>575</v>
      </c>
      <c r="E166" s="172">
        <v>295848.569495</v>
      </c>
      <c r="F166" s="368">
        <v>81</v>
      </c>
      <c r="G166" s="368">
        <v>0</v>
      </c>
      <c r="H166" s="368">
        <v>17</v>
      </c>
      <c r="I166" s="368">
        <v>0</v>
      </c>
      <c r="J166" s="368">
        <v>2</v>
      </c>
      <c r="K166" s="202">
        <f t="shared" si="54"/>
        <v>0.30073246690066846</v>
      </c>
      <c r="L166" s="202">
        <f t="shared" si="55"/>
        <v>0</v>
      </c>
      <c r="M166" s="202">
        <f t="shared" si="56"/>
        <v>6.3116690584090904E-2</v>
      </c>
      <c r="N166" s="202">
        <f t="shared" si="57"/>
        <v>0</v>
      </c>
      <c r="O166" s="202">
        <f t="shared" si="58"/>
        <v>7.4254930098930482E-3</v>
      </c>
      <c r="P166" s="228">
        <f t="shared" si="59"/>
        <v>100</v>
      </c>
      <c r="Q166" s="263">
        <f>VLOOKUP(B:B,'پیوست 4'!$C$14:$J$170,8,0)</f>
        <v>240823.97088400001</v>
      </c>
      <c r="R166" s="1">
        <f t="shared" si="60"/>
        <v>0.81401093571307626</v>
      </c>
      <c r="S166" s="257">
        <f t="shared" si="61"/>
        <v>81.401093571307626</v>
      </c>
      <c r="T166" s="257">
        <f t="shared" si="62"/>
        <v>0.40109357130762646</v>
      </c>
      <c r="U166" s="257" t="str">
        <f>VLOOKUP(D166:D321,پیوست1!$E$5:G333,3,0)</f>
        <v>در سهام</v>
      </c>
    </row>
    <row r="167" spans="1:22" x14ac:dyDescent="0.55000000000000004">
      <c r="A167" s="334">
        <v>10851</v>
      </c>
      <c r="B167" s="213">
        <v>9</v>
      </c>
      <c r="C167" s="200">
        <v>162</v>
      </c>
      <c r="D167" s="91" t="s">
        <v>535</v>
      </c>
      <c r="E167" s="92">
        <v>9708202.5820080005</v>
      </c>
      <c r="F167" s="370">
        <v>74.197701789298293</v>
      </c>
      <c r="G167" s="370">
        <v>19.984502683447477</v>
      </c>
      <c r="H167" s="370">
        <v>5.0647776419815607</v>
      </c>
      <c r="I167" s="370">
        <v>4.9110160351423582E-6</v>
      </c>
      <c r="J167" s="370">
        <v>0.75301297425663016</v>
      </c>
      <c r="K167" s="202">
        <f t="shared" si="54"/>
        <v>9.0397226929301073</v>
      </c>
      <c r="L167" s="202">
        <f t="shared" si="55"/>
        <v>2.4347703238503673</v>
      </c>
      <c r="M167" s="202">
        <f t="shared" si="56"/>
        <v>0.61705665109251828</v>
      </c>
      <c r="N167" s="202">
        <f t="shared" si="57"/>
        <v>5.983234254921774E-7</v>
      </c>
      <c r="O167" s="202">
        <f t="shared" si="58"/>
        <v>9.1741769722040747E-2</v>
      </c>
      <c r="P167" s="228">
        <f t="shared" si="59"/>
        <v>100</v>
      </c>
      <c r="Q167" s="263">
        <f>VLOOKUP(B:B,'پیوست 4'!$C$14:$J$170,8,0)</f>
        <v>7554210.9065089999</v>
      </c>
      <c r="R167" s="1">
        <f t="shared" si="60"/>
        <v>0.77812662464512783</v>
      </c>
      <c r="S167" s="257">
        <f t="shared" si="61"/>
        <v>77.812662464512783</v>
      </c>
      <c r="T167" s="278">
        <f t="shared" si="62"/>
        <v>3.6149606752144905</v>
      </c>
      <c r="U167" s="257" t="str">
        <f>VLOOKUP(D167:D322,پیوست1!$E$5:G315,3,0)</f>
        <v>در سهام</v>
      </c>
    </row>
    <row r="168" spans="1:22" x14ac:dyDescent="0.55000000000000004">
      <c r="A168" s="334">
        <v>10600</v>
      </c>
      <c r="B168" s="213">
        <v>20</v>
      </c>
      <c r="C168" s="203">
        <v>163</v>
      </c>
      <c r="D168" s="171" t="s">
        <v>517</v>
      </c>
      <c r="E168" s="172">
        <v>5787668.3939610003</v>
      </c>
      <c r="F168" s="368">
        <v>73.386008158964643</v>
      </c>
      <c r="G168" s="368">
        <v>20.535909757529495</v>
      </c>
      <c r="H168" s="368">
        <v>5.1296525615357984</v>
      </c>
      <c r="I168" s="368">
        <v>8.4253703536534742E-6</v>
      </c>
      <c r="J168" s="368">
        <v>0.94842109659971408</v>
      </c>
      <c r="K168" s="202">
        <f t="shared" si="54"/>
        <v>5.3301904792783317</v>
      </c>
      <c r="L168" s="202">
        <f t="shared" si="55"/>
        <v>1.4915692162434553</v>
      </c>
      <c r="M168" s="202">
        <f t="shared" si="56"/>
        <v>0.37257817847616215</v>
      </c>
      <c r="N168" s="202">
        <f t="shared" si="57"/>
        <v>6.1195355858788069E-7</v>
      </c>
      <c r="O168" s="202">
        <f t="shared" si="58"/>
        <v>6.8885952871180572E-2</v>
      </c>
      <c r="P168" s="228">
        <f t="shared" si="59"/>
        <v>100</v>
      </c>
      <c r="Q168" s="263">
        <f>VLOOKUP(B:B,'پیوست 4'!$C$14:$J$170,8,0)</f>
        <v>4355061.2660769997</v>
      </c>
      <c r="R168" s="1">
        <f t="shared" si="60"/>
        <v>0.75247249317552145</v>
      </c>
      <c r="S168" s="257">
        <f t="shared" si="61"/>
        <v>75.247249317552146</v>
      </c>
      <c r="T168" s="278">
        <f t="shared" si="62"/>
        <v>1.8612411585875037</v>
      </c>
      <c r="U168" s="257" t="str">
        <f>VLOOKUP(D168:D323,پیوست1!$E$5:G313,3,0)</f>
        <v>در سهام</v>
      </c>
    </row>
    <row r="169" spans="1:22" x14ac:dyDescent="0.55000000000000004">
      <c r="A169" s="334">
        <v>11220</v>
      </c>
      <c r="B169" s="213">
        <v>152</v>
      </c>
      <c r="C169" s="200">
        <v>164</v>
      </c>
      <c r="D169" s="91" t="s">
        <v>555</v>
      </c>
      <c r="E169" s="92">
        <v>371963.07803500001</v>
      </c>
      <c r="F169" s="370">
        <v>67.464721990442314</v>
      </c>
      <c r="G169" s="370">
        <v>0</v>
      </c>
      <c r="H169" s="370">
        <v>6.0250531727173291</v>
      </c>
      <c r="I169" s="370">
        <v>24.380552147875001</v>
      </c>
      <c r="J169" s="370">
        <v>2.1296726889653566</v>
      </c>
      <c r="K169" s="202">
        <f t="shared" si="54"/>
        <v>0.31492155860721988</v>
      </c>
      <c r="L169" s="202">
        <f t="shared" si="55"/>
        <v>0</v>
      </c>
      <c r="M169" s="202">
        <f t="shared" si="56"/>
        <v>2.8124612091521294E-2</v>
      </c>
      <c r="N169" s="202">
        <f t="shared" si="57"/>
        <v>0.11380705731213314</v>
      </c>
      <c r="O169" s="202">
        <f t="shared" si="58"/>
        <v>9.9411933043645224E-3</v>
      </c>
      <c r="P169" s="228">
        <f t="shared" si="59"/>
        <v>100.00000000000001</v>
      </c>
      <c r="Q169" s="263">
        <f>VLOOKUP(B:B,'پیوست 4'!$C$14:$J$170,8,0)</f>
        <v>265483.42053200002</v>
      </c>
      <c r="R169" s="1">
        <f t="shared" ref="R169:R170" si="63">Q169/E169</f>
        <v>0.71373594910143001</v>
      </c>
      <c r="S169" s="257">
        <f t="shared" ref="S169:S170" si="64">R169*100</f>
        <v>71.373594910142998</v>
      </c>
      <c r="T169" s="257">
        <f t="shared" ref="T169:T170" si="65">S169-F169</f>
        <v>3.9088729197006842</v>
      </c>
      <c r="U169" s="257" t="str">
        <f>VLOOKUP(D169:D324,پیوست1!$E$5:G280,3,0)</f>
        <v>در سهام</v>
      </c>
    </row>
    <row r="170" spans="1:22" x14ac:dyDescent="0.55000000000000004">
      <c r="A170" s="334">
        <v>10789</v>
      </c>
      <c r="B170" s="213">
        <v>43</v>
      </c>
      <c r="C170" s="203">
        <v>165</v>
      </c>
      <c r="D170" s="171" t="s">
        <v>528</v>
      </c>
      <c r="E170" s="172">
        <v>1228939.313998</v>
      </c>
      <c r="F170" s="368">
        <v>58.974000607453114</v>
      </c>
      <c r="G170" s="368">
        <v>30.827239851159831</v>
      </c>
      <c r="H170" s="368">
        <v>7.6816070194463055</v>
      </c>
      <c r="I170" s="368">
        <v>0</v>
      </c>
      <c r="J170" s="368">
        <v>2.5171525219407473</v>
      </c>
      <c r="K170" s="202">
        <f t="shared" si="54"/>
        <v>0.90952963002207221</v>
      </c>
      <c r="L170" s="202">
        <f t="shared" si="55"/>
        <v>0.47543473001022102</v>
      </c>
      <c r="M170" s="202">
        <f t="shared" si="56"/>
        <v>0.11846998878161542</v>
      </c>
      <c r="N170" s="202">
        <f t="shared" si="57"/>
        <v>0</v>
      </c>
      <c r="O170" s="202">
        <f t="shared" si="58"/>
        <v>3.8820917326415148E-2</v>
      </c>
      <c r="P170" s="228">
        <f t="shared" si="59"/>
        <v>99.999999999999986</v>
      </c>
      <c r="Q170" s="263">
        <f>VLOOKUP(B:B,'پیوست 4'!$C$14:$J$170,8,0)</f>
        <v>739623.92047899996</v>
      </c>
      <c r="R170" s="1">
        <f t="shared" si="63"/>
        <v>0.60183925443221975</v>
      </c>
      <c r="S170" s="257">
        <f t="shared" si="64"/>
        <v>60.183925443221973</v>
      </c>
      <c r="T170" s="278">
        <f t="shared" si="65"/>
        <v>1.2099248357688595</v>
      </c>
      <c r="U170" s="257" t="str">
        <f>VLOOKUP(D170:D325,پیوست1!$E$5:G331,3,0)</f>
        <v>در سهام</v>
      </c>
    </row>
    <row r="171" spans="1:22" x14ac:dyDescent="0.55000000000000004">
      <c r="B171" s="215"/>
      <c r="C171" s="133"/>
      <c r="D171" s="96" t="s">
        <v>409</v>
      </c>
      <c r="E171" s="95">
        <f>SUM(E105:E170)</f>
        <v>79684559.422744974</v>
      </c>
      <c r="F171" s="372">
        <f>K171</f>
        <v>88.669747273342807</v>
      </c>
      <c r="G171" s="372">
        <f>L171</f>
        <v>5.6360402449239313</v>
      </c>
      <c r="H171" s="372">
        <f>M171</f>
        <v>4.066544741337343</v>
      </c>
      <c r="I171" s="372">
        <f>N171</f>
        <v>0.35520023238026016</v>
      </c>
      <c r="J171" s="372">
        <f>O171</f>
        <v>1.2724675080157044</v>
      </c>
      <c r="K171" s="211">
        <f>SUM(K105:K170)</f>
        <v>88.669747273342807</v>
      </c>
      <c r="L171" s="211">
        <f t="shared" ref="L171:N171" si="66">SUM(L105:L170)</f>
        <v>5.6360402449239313</v>
      </c>
      <c r="M171" s="211">
        <f t="shared" si="66"/>
        <v>4.066544741337343</v>
      </c>
      <c r="N171" s="211">
        <f t="shared" si="66"/>
        <v>0.35520023238026016</v>
      </c>
      <c r="O171" s="211">
        <f>SUM(O105:O170)</f>
        <v>1.2724675080157044</v>
      </c>
      <c r="P171" s="210">
        <f>K171+L171+M171+N171+O171</f>
        <v>100.00000000000004</v>
      </c>
      <c r="Q171" s="263"/>
      <c r="R171" s="1">
        <f t="shared" ref="R171:R174" si="67">Q171/E171</f>
        <v>0</v>
      </c>
      <c r="S171" s="257">
        <f t="shared" ref="S171:S174" si="68">R171*100</f>
        <v>0</v>
      </c>
      <c r="T171" s="278">
        <f t="shared" ref="T171:T174" si="69">S171-F171</f>
        <v>-88.669747273342807</v>
      </c>
      <c r="U171" s="257" t="e">
        <f>VLOOKUP(D171:D335,پیوست1!$E$5:G336,3,0)</f>
        <v>#N/A</v>
      </c>
      <c r="V171" s="335">
        <f t="shared" ref="V171:V174" si="70">100-P171</f>
        <v>0</v>
      </c>
    </row>
    <row r="172" spans="1:22" ht="21.75" x14ac:dyDescent="0.55000000000000004">
      <c r="B172" s="215"/>
      <c r="C172" s="416" t="s">
        <v>55</v>
      </c>
      <c r="D172" s="416"/>
      <c r="E172" s="93">
        <f>E83+E104+E171</f>
        <v>1859465920.970022</v>
      </c>
      <c r="F172" s="373">
        <f t="shared" ref="F172:I172" si="71">K172</f>
        <v>14.437522345637133</v>
      </c>
      <c r="G172" s="373">
        <f t="shared" si="71"/>
        <v>35.039942586473231</v>
      </c>
      <c r="H172" s="373">
        <f t="shared" si="71"/>
        <v>48.281779384717517</v>
      </c>
      <c r="I172" s="374">
        <f t="shared" si="71"/>
        <v>0.13509492695489342</v>
      </c>
      <c r="J172" s="372">
        <f>O172</f>
        <v>2.1056607562172203</v>
      </c>
      <c r="K172" s="211">
        <f>(K83*($E$83/$E$172))+(K104*($E$104/$E$172))+(K171*($E$171/$E$172))</f>
        <v>14.437522345637133</v>
      </c>
      <c r="L172" s="211">
        <f>(L83*($E$83/$E$172))+(L104*($E$104/$E$172))+(L171*($E$171/$E$172))</f>
        <v>35.039942586473231</v>
      </c>
      <c r="M172" s="211">
        <f>(M83*($E$83/$E$172))+(M104*($E$104/$E$172))+(M171*($E$171/$E$172))</f>
        <v>48.281779384717517</v>
      </c>
      <c r="N172" s="211">
        <f>(N83*($E$83/$E$172))+(N104*($E$104/$E$172))+(N171*($E$171/$E$172))</f>
        <v>0.13509492695489342</v>
      </c>
      <c r="O172" s="211">
        <f>(O83*($E$83/$E$172))+(O104*($E$104/$E$172))+(O171*($E$171/$E$172))</f>
        <v>2.1056607562172203</v>
      </c>
      <c r="P172" s="210">
        <f>K172+L172+M172+N172+O172</f>
        <v>99.999999999999986</v>
      </c>
      <c r="Q172" s="263"/>
      <c r="R172" s="1">
        <f t="shared" si="67"/>
        <v>0</v>
      </c>
      <c r="S172" s="257">
        <f t="shared" si="68"/>
        <v>0</v>
      </c>
      <c r="T172" s="278">
        <f t="shared" si="69"/>
        <v>-14.437522345637133</v>
      </c>
      <c r="U172" s="257" t="e">
        <f>VLOOKUP(D172:D336,پیوست1!$E$5:G337,3,0)</f>
        <v>#N/A</v>
      </c>
      <c r="V172" s="335">
        <f t="shared" si="70"/>
        <v>0</v>
      </c>
    </row>
    <row r="173" spans="1:22" s="258" customFormat="1" ht="21" x14ac:dyDescent="0.55000000000000004">
      <c r="A173" s="334"/>
      <c r="B173" s="216"/>
      <c r="C173" s="62"/>
      <c r="D173" s="417" t="s">
        <v>56</v>
      </c>
      <c r="E173" s="417"/>
      <c r="F173" s="417"/>
      <c r="G173" s="417"/>
      <c r="H173" s="417"/>
      <c r="I173" s="417"/>
      <c r="J173" s="417"/>
      <c r="K173" s="89"/>
      <c r="L173" s="89"/>
      <c r="M173" s="89"/>
      <c r="N173" s="89"/>
      <c r="O173" s="89"/>
      <c r="P173" s="229"/>
      <c r="Q173" s="263"/>
      <c r="R173" s="1" t="e">
        <f t="shared" si="67"/>
        <v>#DIV/0!</v>
      </c>
      <c r="S173" s="257" t="e">
        <f t="shared" si="68"/>
        <v>#DIV/0!</v>
      </c>
      <c r="T173" s="278" t="e">
        <f t="shared" si="69"/>
        <v>#DIV/0!</v>
      </c>
      <c r="U173" s="257" t="e">
        <f>VLOOKUP(D173:D337,پیوست1!$E$5:G338,3,0)</f>
        <v>#N/A</v>
      </c>
      <c r="V173" s="335">
        <f t="shared" si="70"/>
        <v>100</v>
      </c>
    </row>
    <row r="174" spans="1:22" s="258" customFormat="1" ht="42" customHeight="1" x14ac:dyDescent="0.55000000000000004">
      <c r="A174" s="334"/>
      <c r="B174" s="216"/>
      <c r="C174" s="62"/>
      <c r="D174" s="415" t="s">
        <v>57</v>
      </c>
      <c r="E174" s="415"/>
      <c r="F174" s="415"/>
      <c r="G174" s="415"/>
      <c r="H174" s="415"/>
      <c r="I174" s="415"/>
      <c r="J174" s="415"/>
      <c r="K174" s="89"/>
      <c r="L174" s="89"/>
      <c r="M174" s="89"/>
      <c r="N174" s="89"/>
      <c r="O174" s="89"/>
      <c r="P174" s="229"/>
      <c r="Q174" s="263"/>
      <c r="R174" s="1" t="e">
        <f t="shared" si="67"/>
        <v>#DIV/0!</v>
      </c>
      <c r="S174" s="257" t="e">
        <f t="shared" si="68"/>
        <v>#DIV/0!</v>
      </c>
      <c r="T174" s="278" t="e">
        <f t="shared" si="69"/>
        <v>#DIV/0!</v>
      </c>
      <c r="U174" s="257" t="e">
        <f>VLOOKUP(D174:D338,پیوست1!$E$5:G339,3,0)</f>
        <v>#N/A</v>
      </c>
      <c r="V174" s="335">
        <f t="shared" si="70"/>
        <v>100</v>
      </c>
    </row>
    <row r="176" spans="1:22" x14ac:dyDescent="0.55000000000000004">
      <c r="F176" s="46"/>
      <c r="G176" s="48"/>
      <c r="H176" s="48"/>
      <c r="I176" s="50"/>
      <c r="J176" s="50"/>
    </row>
  </sheetData>
  <sheetProtection algorithmName="SHA-512" hashValue="6XjPq5FecOMtVsKspyxopR1U6t5x78rVVmTl9r7EUGNui2q1Q6K9m7rWzT1zJmB7xHhBidPLnpCVBSuTHa1WpA==" saltValue="2x5h9ui26WzNMn3OtsOu+Q==" spinCount="100000" sheet="1" objects="1" scenarios="1"/>
  <sortState ref="A105:V171">
    <sortCondition descending="1" ref="F105:F171"/>
  </sortState>
  <mergeCells count="10">
    <mergeCell ref="D174:J174"/>
    <mergeCell ref="C172:D172"/>
    <mergeCell ref="D173:J173"/>
    <mergeCell ref="D2:D3"/>
    <mergeCell ref="F2:J2"/>
    <mergeCell ref="A2:A3"/>
    <mergeCell ref="D1:E1"/>
    <mergeCell ref="B2:B3"/>
    <mergeCell ref="C2:C3"/>
    <mergeCell ref="E2:E3"/>
  </mergeCells>
  <printOptions horizontalCentered="1" verticalCentered="1"/>
  <pageMargins left="0.25" right="0.25" top="0.75" bottom="0.75" header="0.3" footer="0.3"/>
  <pageSetup paperSize="9" scale="78" fitToHeight="0" orientation="portrait" r:id="rId1"/>
  <rowBreaks count="2" manualBreakCount="2">
    <brk id="71" min="1" max="9" man="1"/>
    <brk id="133" min="1" max="9" man="1"/>
  </rowBreaks>
  <colBreaks count="1" manualBreakCount="1">
    <brk id="10" max="185" man="1"/>
  </colBreaks>
  <ignoredErrors>
    <ignoredError sqref="F83:J8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76"/>
  <sheetViews>
    <sheetView rightToLeft="1" view="pageBreakPreview" zoomScaleNormal="100" zoomScaleSheetLayoutView="100" workbookViewId="0">
      <pane ySplit="4" topLeftCell="A146" activePane="bottomLeft" state="frozen"/>
      <selection activeCell="B1" sqref="B1"/>
      <selection pane="bottomLeft" activeCell="G166" sqref="G166"/>
    </sheetView>
  </sheetViews>
  <sheetFormatPr defaultColWidth="9.140625" defaultRowHeight="15.75" x14ac:dyDescent="0.4"/>
  <cols>
    <col min="1" max="1" width="3.5703125" style="273" hidden="1" customWidth="1"/>
    <col min="2" max="2" width="4" style="14" bestFit="1" customWidth="1"/>
    <col min="3" max="3" width="26" style="67" bestFit="1" customWidth="1"/>
    <col min="4" max="4" width="10.5703125" style="15" bestFit="1" customWidth="1"/>
    <col min="5" max="5" width="11" style="15" bestFit="1" customWidth="1"/>
    <col min="6" max="6" width="12.28515625" style="25" customWidth="1"/>
    <col min="7" max="7" width="10.5703125" style="15" bestFit="1" customWidth="1"/>
    <col min="8" max="9" width="9.85546875" style="15" bestFit="1" customWidth="1"/>
    <col min="10" max="10" width="12.28515625" style="15" bestFit="1" customWidth="1"/>
    <col min="11" max="11" width="11.28515625" style="15" customWidth="1"/>
    <col min="12" max="12" width="14.42578125" style="67" customWidth="1"/>
    <col min="13" max="13" width="12.140625" style="67" bestFit="1" customWidth="1"/>
    <col min="14" max="14" width="13.5703125" style="67" bestFit="1" customWidth="1"/>
    <col min="15" max="15" width="11" style="67" bestFit="1" customWidth="1"/>
    <col min="16" max="16" width="11.5703125" style="67" bestFit="1" customWidth="1"/>
    <col min="17" max="17" width="12.28515625" style="67" bestFit="1" customWidth="1"/>
    <col min="18" max="16384" width="9.140625" style="13"/>
  </cols>
  <sheetData>
    <row r="1" spans="1:17" ht="21" x14ac:dyDescent="0.4">
      <c r="A1" s="269"/>
      <c r="B1" s="420" t="s">
        <v>245</v>
      </c>
      <c r="C1" s="420"/>
      <c r="D1" s="420"/>
      <c r="E1" s="420"/>
      <c r="F1" s="420"/>
      <c r="G1" s="420"/>
      <c r="H1" s="420"/>
      <c r="I1" s="420"/>
      <c r="J1" s="420"/>
      <c r="K1" s="159" t="s">
        <v>585</v>
      </c>
      <c r="L1" s="159" t="s">
        <v>315</v>
      </c>
      <c r="M1" s="158"/>
      <c r="N1" s="158"/>
      <c r="O1" s="158"/>
      <c r="P1" s="158"/>
      <c r="Q1" s="158"/>
    </row>
    <row r="2" spans="1:17" x14ac:dyDescent="0.4">
      <c r="A2" s="423" t="s">
        <v>162</v>
      </c>
      <c r="B2" s="427" t="s">
        <v>48</v>
      </c>
      <c r="C2" s="421" t="s">
        <v>58</v>
      </c>
      <c r="D2" s="421" t="s">
        <v>59</v>
      </c>
      <c r="E2" s="421"/>
      <c r="F2" s="421"/>
      <c r="G2" s="421"/>
      <c r="H2" s="421"/>
      <c r="I2" s="421"/>
      <c r="J2" s="421"/>
      <c r="K2" s="421"/>
      <c r="L2" s="421" t="s">
        <v>60</v>
      </c>
      <c r="M2" s="421"/>
      <c r="N2" s="421"/>
      <c r="O2" s="421"/>
      <c r="P2" s="421"/>
      <c r="Q2" s="421"/>
    </row>
    <row r="3" spans="1:17" x14ac:dyDescent="0.4">
      <c r="A3" s="423"/>
      <c r="B3" s="427"/>
      <c r="C3" s="421"/>
      <c r="D3" s="422" t="s">
        <v>256</v>
      </c>
      <c r="E3" s="422"/>
      <c r="F3" s="422"/>
      <c r="G3" s="161" t="s">
        <v>585</v>
      </c>
      <c r="H3" s="422" t="s">
        <v>255</v>
      </c>
      <c r="I3" s="422"/>
      <c r="J3" s="156" t="s">
        <v>585</v>
      </c>
      <c r="K3" s="160"/>
      <c r="L3" s="422" t="s">
        <v>256</v>
      </c>
      <c r="M3" s="422"/>
      <c r="N3" s="161" t="s">
        <v>585</v>
      </c>
      <c r="O3" s="154" t="s">
        <v>255</v>
      </c>
      <c r="P3" s="156" t="s">
        <v>585</v>
      </c>
      <c r="Q3" s="157"/>
    </row>
    <row r="4" spans="1:17" s="195" customFormat="1" ht="31.5" x14ac:dyDescent="0.4">
      <c r="A4" s="423"/>
      <c r="B4" s="427"/>
      <c r="C4" s="421"/>
      <c r="D4" s="155" t="s">
        <v>61</v>
      </c>
      <c r="E4" s="194" t="s">
        <v>62</v>
      </c>
      <c r="F4" s="305" t="s">
        <v>63</v>
      </c>
      <c r="G4" s="194" t="s">
        <v>64</v>
      </c>
      <c r="H4" s="194" t="s">
        <v>580</v>
      </c>
      <c r="I4" s="194" t="s">
        <v>62</v>
      </c>
      <c r="J4" s="142" t="s">
        <v>63</v>
      </c>
      <c r="K4" s="194" t="s">
        <v>64</v>
      </c>
      <c r="L4" s="194" t="s">
        <v>65</v>
      </c>
      <c r="M4" s="194" t="s">
        <v>66</v>
      </c>
      <c r="N4" s="142" t="s">
        <v>63</v>
      </c>
      <c r="O4" s="194" t="s">
        <v>65</v>
      </c>
      <c r="P4" s="194" t="s">
        <v>66</v>
      </c>
      <c r="Q4" s="142" t="s">
        <v>63</v>
      </c>
    </row>
    <row r="5" spans="1:17" s="195" customFormat="1" x14ac:dyDescent="0.4">
      <c r="A5" s="270">
        <v>123</v>
      </c>
      <c r="B5" s="119">
        <v>1</v>
      </c>
      <c r="C5" s="119" t="s">
        <v>441</v>
      </c>
      <c r="D5" s="163">
        <v>7930950.4099599998</v>
      </c>
      <c r="E5" s="163">
        <v>10404970.021152001</v>
      </c>
      <c r="F5" s="306">
        <f t="shared" ref="F5:F36" si="0">D5-E5</f>
        <v>-2474019.611192001</v>
      </c>
      <c r="G5" s="120">
        <f t="shared" ref="G5:G36" si="1">D5+E5</f>
        <v>18335920.431111999</v>
      </c>
      <c r="H5" s="120">
        <v>1897485.4469630001</v>
      </c>
      <c r="I5" s="120">
        <v>2177174.0885660001</v>
      </c>
      <c r="J5" s="120">
        <f t="shared" ref="J5:J36" si="2">H5-I5</f>
        <v>-279688.641603</v>
      </c>
      <c r="K5" s="120">
        <f t="shared" ref="K5:K36" si="3">H5+I5</f>
        <v>4074659.5355290002</v>
      </c>
      <c r="L5" s="121">
        <v>206000385</v>
      </c>
      <c r="M5" s="121">
        <v>168816741</v>
      </c>
      <c r="N5" s="121">
        <f t="shared" ref="N5:N36" si="4">L5-M5</f>
        <v>37183644</v>
      </c>
      <c r="O5" s="121">
        <v>24892119</v>
      </c>
      <c r="P5" s="121">
        <v>20872947</v>
      </c>
      <c r="Q5" s="121">
        <f t="shared" ref="Q5:Q36" si="5">O5-P5</f>
        <v>4019172</v>
      </c>
    </row>
    <row r="6" spans="1:17" s="195" customFormat="1" x14ac:dyDescent="0.4">
      <c r="A6" s="270">
        <v>105</v>
      </c>
      <c r="B6" s="173">
        <v>2</v>
      </c>
      <c r="C6" s="71" t="s">
        <v>431</v>
      </c>
      <c r="D6" s="174">
        <v>4149860.4384909999</v>
      </c>
      <c r="E6" s="174">
        <v>526896.18511199998</v>
      </c>
      <c r="F6" s="22">
        <f t="shared" si="0"/>
        <v>3622964.2533789999</v>
      </c>
      <c r="G6" s="22">
        <f t="shared" si="1"/>
        <v>4676756.6236029994</v>
      </c>
      <c r="H6" s="22">
        <v>1105504.271796</v>
      </c>
      <c r="I6" s="22">
        <v>175260.25687099999</v>
      </c>
      <c r="J6" s="22">
        <f t="shared" si="2"/>
        <v>930244.01492500002</v>
      </c>
      <c r="K6" s="22">
        <f t="shared" si="3"/>
        <v>1280764.5286669999</v>
      </c>
      <c r="L6" s="66">
        <v>26021108</v>
      </c>
      <c r="M6" s="66">
        <v>24858717</v>
      </c>
      <c r="N6" s="66">
        <f t="shared" si="4"/>
        <v>1162391</v>
      </c>
      <c r="O6" s="66">
        <v>545649</v>
      </c>
      <c r="P6" s="66">
        <v>1560816</v>
      </c>
      <c r="Q6" s="66">
        <f t="shared" si="5"/>
        <v>-1015167</v>
      </c>
    </row>
    <row r="7" spans="1:17" s="195" customFormat="1" x14ac:dyDescent="0.4">
      <c r="A7" s="270">
        <v>132</v>
      </c>
      <c r="B7" s="119">
        <v>3</v>
      </c>
      <c r="C7" s="119" t="s">
        <v>443</v>
      </c>
      <c r="D7" s="163">
        <v>5350481.0404580003</v>
      </c>
      <c r="E7" s="163">
        <v>3857296.3679709998</v>
      </c>
      <c r="F7" s="306">
        <f t="shared" si="0"/>
        <v>1493184.6724870005</v>
      </c>
      <c r="G7" s="120">
        <f t="shared" si="1"/>
        <v>9207777.4084290005</v>
      </c>
      <c r="H7" s="120">
        <v>1103701.345927</v>
      </c>
      <c r="I7" s="120">
        <v>777116.21074200002</v>
      </c>
      <c r="J7" s="120">
        <f t="shared" si="2"/>
        <v>326585.13518500002</v>
      </c>
      <c r="K7" s="120">
        <f t="shared" si="3"/>
        <v>1880817.5566690001</v>
      </c>
      <c r="L7" s="121">
        <v>97312221</v>
      </c>
      <c r="M7" s="121">
        <v>65817883</v>
      </c>
      <c r="N7" s="121">
        <f t="shared" si="4"/>
        <v>31494338</v>
      </c>
      <c r="O7" s="121">
        <v>8541503</v>
      </c>
      <c r="P7" s="121">
        <v>7660790</v>
      </c>
      <c r="Q7" s="121">
        <f t="shared" si="5"/>
        <v>880713</v>
      </c>
    </row>
    <row r="8" spans="1:17" s="195" customFormat="1" x14ac:dyDescent="0.4">
      <c r="A8" s="270">
        <v>104</v>
      </c>
      <c r="B8" s="173">
        <v>4</v>
      </c>
      <c r="C8" s="71" t="s">
        <v>406</v>
      </c>
      <c r="D8" s="174">
        <v>6774788.4933550004</v>
      </c>
      <c r="E8" s="174">
        <v>42783793.490860999</v>
      </c>
      <c r="F8" s="22">
        <f t="shared" si="0"/>
        <v>-36009004.997506</v>
      </c>
      <c r="G8" s="22">
        <f t="shared" si="1"/>
        <v>49558581.984215997</v>
      </c>
      <c r="H8" s="22">
        <v>934966.17747999995</v>
      </c>
      <c r="I8" s="22">
        <v>11605250.344358999</v>
      </c>
      <c r="J8" s="22">
        <f t="shared" si="2"/>
        <v>-10670284.166879</v>
      </c>
      <c r="K8" s="22">
        <f t="shared" si="3"/>
        <v>12540216.521838998</v>
      </c>
      <c r="L8" s="66">
        <v>378427967.66952902</v>
      </c>
      <c r="M8" s="66">
        <v>387419553.97087401</v>
      </c>
      <c r="N8" s="66">
        <f t="shared" si="4"/>
        <v>-8991586.3013449907</v>
      </c>
      <c r="O8" s="66">
        <v>39800541.167915002</v>
      </c>
      <c r="P8" s="66">
        <v>38452226.733258002</v>
      </c>
      <c r="Q8" s="66">
        <f t="shared" si="5"/>
        <v>1348314.434657</v>
      </c>
    </row>
    <row r="9" spans="1:17" s="195" customFormat="1" x14ac:dyDescent="0.4">
      <c r="A9" s="270">
        <v>183</v>
      </c>
      <c r="B9" s="119">
        <v>5</v>
      </c>
      <c r="C9" s="119" t="s">
        <v>454</v>
      </c>
      <c r="D9" s="163">
        <v>6991481.0384470001</v>
      </c>
      <c r="E9" s="163">
        <v>7533765.3174339999</v>
      </c>
      <c r="F9" s="306">
        <f t="shared" si="0"/>
        <v>-542284.27898699977</v>
      </c>
      <c r="G9" s="120">
        <f t="shared" si="1"/>
        <v>14525246.355881</v>
      </c>
      <c r="H9" s="120">
        <v>772834.57914799999</v>
      </c>
      <c r="I9" s="120">
        <v>1452681.5435190001</v>
      </c>
      <c r="J9" s="120">
        <f t="shared" si="2"/>
        <v>-679846.96437100007</v>
      </c>
      <c r="K9" s="120">
        <f t="shared" si="3"/>
        <v>2225516.1226670002</v>
      </c>
      <c r="L9" s="121">
        <v>57197006.793500997</v>
      </c>
      <c r="M9" s="121">
        <v>32722195.067561999</v>
      </c>
      <c r="N9" s="121">
        <f t="shared" si="4"/>
        <v>24474811.725938998</v>
      </c>
      <c r="O9" s="121">
        <v>2910124.0040750001</v>
      </c>
      <c r="P9" s="121">
        <v>3703932.3547990001</v>
      </c>
      <c r="Q9" s="121">
        <f t="shared" si="5"/>
        <v>-793808.35072400002</v>
      </c>
    </row>
    <row r="10" spans="1:17" s="195" customFormat="1" x14ac:dyDescent="0.4">
      <c r="A10" s="270">
        <v>113</v>
      </c>
      <c r="B10" s="173">
        <v>6</v>
      </c>
      <c r="C10" s="71" t="s">
        <v>436</v>
      </c>
      <c r="D10" s="174">
        <v>3477338.6745969998</v>
      </c>
      <c r="E10" s="174">
        <v>1863872.167996</v>
      </c>
      <c r="F10" s="22">
        <f t="shared" si="0"/>
        <v>1613466.5066009997</v>
      </c>
      <c r="G10" s="22">
        <f t="shared" si="1"/>
        <v>5341210.8425929993</v>
      </c>
      <c r="H10" s="22">
        <v>766179.16562099999</v>
      </c>
      <c r="I10" s="22">
        <v>1110815.0754790001</v>
      </c>
      <c r="J10" s="22">
        <f t="shared" si="2"/>
        <v>-344635.90985800012</v>
      </c>
      <c r="K10" s="22">
        <f t="shared" si="3"/>
        <v>1876994.2411000002</v>
      </c>
      <c r="L10" s="66">
        <v>65412465</v>
      </c>
      <c r="M10" s="66">
        <v>55418543</v>
      </c>
      <c r="N10" s="66">
        <f t="shared" si="4"/>
        <v>9993922</v>
      </c>
      <c r="O10" s="66">
        <v>7900359</v>
      </c>
      <c r="P10" s="66">
        <v>6064042</v>
      </c>
      <c r="Q10" s="66">
        <f t="shared" si="5"/>
        <v>1836317</v>
      </c>
    </row>
    <row r="11" spans="1:17" s="195" customFormat="1" x14ac:dyDescent="0.4">
      <c r="A11" s="270">
        <v>231</v>
      </c>
      <c r="B11" s="119">
        <v>7</v>
      </c>
      <c r="C11" s="119" t="s">
        <v>474</v>
      </c>
      <c r="D11" s="163">
        <v>3101324.755233</v>
      </c>
      <c r="E11" s="163">
        <v>1070461.394595</v>
      </c>
      <c r="F11" s="306">
        <f t="shared" si="0"/>
        <v>2030863.3606380001</v>
      </c>
      <c r="G11" s="120">
        <f t="shared" si="1"/>
        <v>4171786.149828</v>
      </c>
      <c r="H11" s="120">
        <v>595091.73704699997</v>
      </c>
      <c r="I11" s="120">
        <v>300064.223635</v>
      </c>
      <c r="J11" s="120">
        <f t="shared" si="2"/>
        <v>295027.51341199997</v>
      </c>
      <c r="K11" s="120">
        <f t="shared" si="3"/>
        <v>895155.96068200003</v>
      </c>
      <c r="L11" s="121">
        <v>53709122</v>
      </c>
      <c r="M11" s="121">
        <v>3003552</v>
      </c>
      <c r="N11" s="121">
        <f t="shared" si="4"/>
        <v>50705570</v>
      </c>
      <c r="O11" s="121">
        <v>0</v>
      </c>
      <c r="P11" s="121">
        <v>0</v>
      </c>
      <c r="Q11" s="121">
        <f t="shared" si="5"/>
        <v>0</v>
      </c>
    </row>
    <row r="12" spans="1:17" s="195" customFormat="1" x14ac:dyDescent="0.4">
      <c r="A12" s="270">
        <v>42</v>
      </c>
      <c r="B12" s="173">
        <v>8</v>
      </c>
      <c r="C12" s="71" t="s">
        <v>426</v>
      </c>
      <c r="D12" s="174">
        <v>2769455.826539</v>
      </c>
      <c r="E12" s="174">
        <v>2765023.2841790002</v>
      </c>
      <c r="F12" s="22">
        <f t="shared" si="0"/>
        <v>4432.5423599998467</v>
      </c>
      <c r="G12" s="22">
        <f t="shared" si="1"/>
        <v>5534479.1107180007</v>
      </c>
      <c r="H12" s="22">
        <v>399590.03196200001</v>
      </c>
      <c r="I12" s="22">
        <v>605807.20873299998</v>
      </c>
      <c r="J12" s="22">
        <f t="shared" si="2"/>
        <v>-206217.17677099997</v>
      </c>
      <c r="K12" s="22">
        <f t="shared" si="3"/>
        <v>1005397.2406949999</v>
      </c>
      <c r="L12" s="66">
        <v>13221687</v>
      </c>
      <c r="M12" s="66">
        <v>8269626</v>
      </c>
      <c r="N12" s="66">
        <f t="shared" si="4"/>
        <v>4952061</v>
      </c>
      <c r="O12" s="66">
        <v>1040831</v>
      </c>
      <c r="P12" s="66">
        <v>1108435</v>
      </c>
      <c r="Q12" s="66">
        <f t="shared" si="5"/>
        <v>-67604</v>
      </c>
    </row>
    <row r="13" spans="1:17" s="195" customFormat="1" x14ac:dyDescent="0.4">
      <c r="A13" s="270">
        <v>250</v>
      </c>
      <c r="B13" s="119">
        <v>9</v>
      </c>
      <c r="C13" s="119" t="s">
        <v>481</v>
      </c>
      <c r="D13" s="163">
        <v>2563685.2724120002</v>
      </c>
      <c r="E13" s="163">
        <v>1613799.189702</v>
      </c>
      <c r="F13" s="306">
        <f t="shared" si="0"/>
        <v>949886.08271000022</v>
      </c>
      <c r="G13" s="120">
        <f t="shared" si="1"/>
        <v>4177484.4621140002</v>
      </c>
      <c r="H13" s="120">
        <v>349337.222159</v>
      </c>
      <c r="I13" s="120">
        <v>744691.82178799994</v>
      </c>
      <c r="J13" s="120">
        <f t="shared" si="2"/>
        <v>-395354.59962899995</v>
      </c>
      <c r="K13" s="120">
        <f t="shared" si="3"/>
        <v>1094029.0439470001</v>
      </c>
      <c r="L13" s="121">
        <v>79347731</v>
      </c>
      <c r="M13" s="121">
        <v>38397642</v>
      </c>
      <c r="N13" s="121">
        <f t="shared" si="4"/>
        <v>40950089</v>
      </c>
      <c r="O13" s="121">
        <v>10958537</v>
      </c>
      <c r="P13" s="121">
        <v>5334036</v>
      </c>
      <c r="Q13" s="121">
        <f t="shared" si="5"/>
        <v>5624501</v>
      </c>
    </row>
    <row r="14" spans="1:17" s="195" customFormat="1" x14ac:dyDescent="0.4">
      <c r="A14" s="270">
        <v>115</v>
      </c>
      <c r="B14" s="173">
        <v>10</v>
      </c>
      <c r="C14" s="71" t="s">
        <v>438</v>
      </c>
      <c r="D14" s="174">
        <v>4308840.0728759998</v>
      </c>
      <c r="E14" s="174">
        <v>4242201.0088579999</v>
      </c>
      <c r="F14" s="22">
        <f t="shared" si="0"/>
        <v>66639.064017999917</v>
      </c>
      <c r="G14" s="22">
        <f t="shared" si="1"/>
        <v>8551041.0817339998</v>
      </c>
      <c r="H14" s="22">
        <v>331171.44583099999</v>
      </c>
      <c r="I14" s="22">
        <v>1111169.8385399999</v>
      </c>
      <c r="J14" s="22">
        <f t="shared" si="2"/>
        <v>-779998.39270899992</v>
      </c>
      <c r="K14" s="22">
        <f t="shared" si="3"/>
        <v>1442341.2843709998</v>
      </c>
      <c r="L14" s="66">
        <v>39436651</v>
      </c>
      <c r="M14" s="66">
        <v>28844490</v>
      </c>
      <c r="N14" s="66">
        <f t="shared" si="4"/>
        <v>10592161</v>
      </c>
      <c r="O14" s="66">
        <v>4911054</v>
      </c>
      <c r="P14" s="66">
        <v>3931082</v>
      </c>
      <c r="Q14" s="66">
        <f t="shared" si="5"/>
        <v>979972</v>
      </c>
    </row>
    <row r="15" spans="1:17" s="195" customFormat="1" x14ac:dyDescent="0.4">
      <c r="A15" s="270">
        <v>56</v>
      </c>
      <c r="B15" s="119">
        <v>11</v>
      </c>
      <c r="C15" s="119" t="s">
        <v>423</v>
      </c>
      <c r="D15" s="163">
        <v>1117221.076256</v>
      </c>
      <c r="E15" s="163">
        <v>1015558.996551</v>
      </c>
      <c r="F15" s="306">
        <f t="shared" si="0"/>
        <v>101662.07970499992</v>
      </c>
      <c r="G15" s="120">
        <f t="shared" si="1"/>
        <v>2132780.072807</v>
      </c>
      <c r="H15" s="120">
        <v>298297.84045199997</v>
      </c>
      <c r="I15" s="120">
        <v>199845.13520600001</v>
      </c>
      <c r="J15" s="120">
        <f t="shared" si="2"/>
        <v>98452.705245999969</v>
      </c>
      <c r="K15" s="120">
        <f t="shared" si="3"/>
        <v>498142.97565799998</v>
      </c>
      <c r="L15" s="121">
        <v>9574405</v>
      </c>
      <c r="M15" s="121">
        <v>2814624</v>
      </c>
      <c r="N15" s="121">
        <f t="shared" si="4"/>
        <v>6759781</v>
      </c>
      <c r="O15" s="121">
        <v>2136505</v>
      </c>
      <c r="P15" s="121">
        <v>1052674</v>
      </c>
      <c r="Q15" s="121">
        <f t="shared" si="5"/>
        <v>1083831</v>
      </c>
    </row>
    <row r="16" spans="1:17" s="195" customFormat="1" x14ac:dyDescent="0.4">
      <c r="A16" s="270">
        <v>195</v>
      </c>
      <c r="B16" s="173">
        <v>12</v>
      </c>
      <c r="C16" s="71" t="s">
        <v>456</v>
      </c>
      <c r="D16" s="174">
        <v>3177670.2415220002</v>
      </c>
      <c r="E16" s="174">
        <v>2475311.1290970002</v>
      </c>
      <c r="F16" s="22">
        <f t="shared" si="0"/>
        <v>702359.11242499994</v>
      </c>
      <c r="G16" s="22">
        <f t="shared" si="1"/>
        <v>5652981.3706190009</v>
      </c>
      <c r="H16" s="22">
        <v>282665.45744299999</v>
      </c>
      <c r="I16" s="22">
        <v>831467.01056800003</v>
      </c>
      <c r="J16" s="22">
        <f t="shared" si="2"/>
        <v>-548801.55312500009</v>
      </c>
      <c r="K16" s="22">
        <f t="shared" si="3"/>
        <v>1114132.468011</v>
      </c>
      <c r="L16" s="66">
        <v>28384024</v>
      </c>
      <c r="M16" s="66">
        <v>13789968</v>
      </c>
      <c r="N16" s="66">
        <f t="shared" si="4"/>
        <v>14594056</v>
      </c>
      <c r="O16" s="66">
        <v>3400532</v>
      </c>
      <c r="P16" s="66">
        <v>1003013</v>
      </c>
      <c r="Q16" s="66">
        <f t="shared" si="5"/>
        <v>2397519</v>
      </c>
    </row>
    <row r="17" spans="1:17" s="195" customFormat="1" x14ac:dyDescent="0.4">
      <c r="A17" s="270">
        <v>263</v>
      </c>
      <c r="B17" s="119">
        <v>13</v>
      </c>
      <c r="C17" s="119" t="s">
        <v>487</v>
      </c>
      <c r="D17" s="163">
        <v>558068.83379299997</v>
      </c>
      <c r="E17" s="163">
        <v>242996.83317</v>
      </c>
      <c r="F17" s="306">
        <f t="shared" si="0"/>
        <v>315072.00062299997</v>
      </c>
      <c r="G17" s="120">
        <f t="shared" si="1"/>
        <v>801065.66696299997</v>
      </c>
      <c r="H17" s="120">
        <v>274293.61058699997</v>
      </c>
      <c r="I17" s="120">
        <v>179598.93317</v>
      </c>
      <c r="J17" s="120">
        <f t="shared" si="2"/>
        <v>94694.67741699997</v>
      </c>
      <c r="K17" s="120">
        <f t="shared" si="3"/>
        <v>453892.54375700001</v>
      </c>
      <c r="L17" s="121">
        <v>7097707</v>
      </c>
      <c r="M17" s="121">
        <v>0</v>
      </c>
      <c r="N17" s="121">
        <f t="shared" si="4"/>
        <v>7097707</v>
      </c>
      <c r="O17" s="121">
        <v>0</v>
      </c>
      <c r="P17" s="121">
        <v>0</v>
      </c>
      <c r="Q17" s="121">
        <f t="shared" si="5"/>
        <v>0</v>
      </c>
    </row>
    <row r="18" spans="1:17" s="195" customFormat="1" x14ac:dyDescent="0.4">
      <c r="A18" s="270">
        <v>130</v>
      </c>
      <c r="B18" s="173">
        <v>14</v>
      </c>
      <c r="C18" s="71" t="s">
        <v>442</v>
      </c>
      <c r="D18" s="174">
        <v>2133310.068618</v>
      </c>
      <c r="E18" s="174">
        <v>8244357.9136359999</v>
      </c>
      <c r="F18" s="22">
        <f t="shared" si="0"/>
        <v>-6111047.8450179994</v>
      </c>
      <c r="G18" s="22">
        <f t="shared" si="1"/>
        <v>10377667.982254</v>
      </c>
      <c r="H18" s="22">
        <v>270595.36987200001</v>
      </c>
      <c r="I18" s="22">
        <v>2533082.7409450002</v>
      </c>
      <c r="J18" s="22">
        <f t="shared" si="2"/>
        <v>-2262487.3710730001</v>
      </c>
      <c r="K18" s="22">
        <f t="shared" si="3"/>
        <v>2803678.1108170003</v>
      </c>
      <c r="L18" s="66">
        <v>71450413</v>
      </c>
      <c r="M18" s="66">
        <v>68351596</v>
      </c>
      <c r="N18" s="66">
        <f t="shared" si="4"/>
        <v>3098817</v>
      </c>
      <c r="O18" s="66">
        <v>7495262</v>
      </c>
      <c r="P18" s="66">
        <v>7007312</v>
      </c>
      <c r="Q18" s="66">
        <f t="shared" si="5"/>
        <v>487950</v>
      </c>
    </row>
    <row r="19" spans="1:17" s="195" customFormat="1" x14ac:dyDescent="0.4">
      <c r="A19" s="270">
        <v>219</v>
      </c>
      <c r="B19" s="119">
        <v>15</v>
      </c>
      <c r="C19" s="119" t="s">
        <v>468</v>
      </c>
      <c r="D19" s="163">
        <v>1391652.0679540001</v>
      </c>
      <c r="E19" s="163">
        <v>1114824.0523369999</v>
      </c>
      <c r="F19" s="306">
        <f t="shared" si="0"/>
        <v>276828.01561700017</v>
      </c>
      <c r="G19" s="120">
        <f t="shared" si="1"/>
        <v>2506476.1202910002</v>
      </c>
      <c r="H19" s="120">
        <v>256340.444521</v>
      </c>
      <c r="I19" s="120">
        <v>190530.92760699999</v>
      </c>
      <c r="J19" s="120">
        <f t="shared" si="2"/>
        <v>65809.516914000007</v>
      </c>
      <c r="K19" s="120">
        <f t="shared" si="3"/>
        <v>446871.37212800002</v>
      </c>
      <c r="L19" s="121">
        <v>25652996</v>
      </c>
      <c r="M19" s="121">
        <v>17048015</v>
      </c>
      <c r="N19" s="121">
        <f t="shared" si="4"/>
        <v>8604981</v>
      </c>
      <c r="O19" s="121">
        <v>2096470</v>
      </c>
      <c r="P19" s="121">
        <v>4384534</v>
      </c>
      <c r="Q19" s="121">
        <f t="shared" si="5"/>
        <v>-2288064</v>
      </c>
    </row>
    <row r="20" spans="1:17" s="195" customFormat="1" x14ac:dyDescent="0.4">
      <c r="A20" s="270">
        <v>248</v>
      </c>
      <c r="B20" s="173">
        <v>16</v>
      </c>
      <c r="C20" s="71" t="s">
        <v>407</v>
      </c>
      <c r="D20" s="174">
        <v>823856.35101500002</v>
      </c>
      <c r="E20" s="174">
        <v>2548825.6410759999</v>
      </c>
      <c r="F20" s="22">
        <f t="shared" si="0"/>
        <v>-1724969.2900609998</v>
      </c>
      <c r="G20" s="22">
        <f t="shared" si="1"/>
        <v>3372681.9920910001</v>
      </c>
      <c r="H20" s="22">
        <v>195742.246274</v>
      </c>
      <c r="I20" s="22">
        <v>113315.92857</v>
      </c>
      <c r="J20" s="22">
        <f t="shared" si="2"/>
        <v>82426.317704000001</v>
      </c>
      <c r="K20" s="22">
        <f t="shared" si="3"/>
        <v>309058.17484400002</v>
      </c>
      <c r="L20" s="66">
        <v>26614495.709380001</v>
      </c>
      <c r="M20" s="66">
        <v>21151974.371319</v>
      </c>
      <c r="N20" s="66">
        <f t="shared" si="4"/>
        <v>5462521.3380610012</v>
      </c>
      <c r="O20" s="66">
        <v>768229.11751200003</v>
      </c>
      <c r="P20" s="66">
        <v>2528147.6487190002</v>
      </c>
      <c r="Q20" s="66">
        <f t="shared" si="5"/>
        <v>-1759918.5312070001</v>
      </c>
    </row>
    <row r="21" spans="1:17" s="195" customFormat="1" x14ac:dyDescent="0.4">
      <c r="A21" s="270">
        <v>247</v>
      </c>
      <c r="B21" s="119">
        <v>17</v>
      </c>
      <c r="C21" s="119" t="s">
        <v>479</v>
      </c>
      <c r="D21" s="163">
        <v>310268.71896799997</v>
      </c>
      <c r="E21" s="163">
        <v>240884.90038400001</v>
      </c>
      <c r="F21" s="306">
        <f t="shared" si="0"/>
        <v>69383.818583999964</v>
      </c>
      <c r="G21" s="120">
        <f t="shared" si="1"/>
        <v>551153.61935199995</v>
      </c>
      <c r="H21" s="120">
        <v>188589.48287199999</v>
      </c>
      <c r="I21" s="120">
        <v>74511.007457999993</v>
      </c>
      <c r="J21" s="120">
        <f t="shared" si="2"/>
        <v>114078.475414</v>
      </c>
      <c r="K21" s="120">
        <f t="shared" si="3"/>
        <v>263100.49033</v>
      </c>
      <c r="L21" s="121">
        <v>2607983</v>
      </c>
      <c r="M21" s="121">
        <v>636544</v>
      </c>
      <c r="N21" s="121">
        <f t="shared" si="4"/>
        <v>1971439</v>
      </c>
      <c r="O21" s="121">
        <v>1992800</v>
      </c>
      <c r="P21" s="121">
        <v>105055</v>
      </c>
      <c r="Q21" s="121">
        <f t="shared" si="5"/>
        <v>1887745</v>
      </c>
    </row>
    <row r="22" spans="1:17" s="195" customFormat="1" x14ac:dyDescent="0.4">
      <c r="A22" s="270">
        <v>107</v>
      </c>
      <c r="B22" s="173">
        <v>18</v>
      </c>
      <c r="C22" s="71" t="s">
        <v>434</v>
      </c>
      <c r="D22" s="174">
        <v>5315337.5017379997</v>
      </c>
      <c r="E22" s="174">
        <v>2395823.8746460001</v>
      </c>
      <c r="F22" s="22">
        <f t="shared" si="0"/>
        <v>2919513.6270919996</v>
      </c>
      <c r="G22" s="22">
        <f t="shared" si="1"/>
        <v>7711161.3763839994</v>
      </c>
      <c r="H22" s="22">
        <v>182817.81124899999</v>
      </c>
      <c r="I22" s="22">
        <v>348615.46957800002</v>
      </c>
      <c r="J22" s="22">
        <f t="shared" si="2"/>
        <v>-165797.65832900003</v>
      </c>
      <c r="K22" s="22">
        <f t="shared" si="3"/>
        <v>531433.28082700004</v>
      </c>
      <c r="L22" s="66">
        <v>73211122</v>
      </c>
      <c r="M22" s="66">
        <v>53323927</v>
      </c>
      <c r="N22" s="66">
        <f t="shared" si="4"/>
        <v>19887195</v>
      </c>
      <c r="O22" s="66">
        <v>4317417</v>
      </c>
      <c r="P22" s="66">
        <v>7455485</v>
      </c>
      <c r="Q22" s="66">
        <f t="shared" si="5"/>
        <v>-3138068</v>
      </c>
    </row>
    <row r="23" spans="1:17" s="195" customFormat="1" x14ac:dyDescent="0.4">
      <c r="A23" s="270">
        <v>196</v>
      </c>
      <c r="B23" s="119">
        <v>19</v>
      </c>
      <c r="C23" s="119" t="s">
        <v>457</v>
      </c>
      <c r="D23" s="163">
        <v>1629385.529755</v>
      </c>
      <c r="E23" s="163">
        <v>2093101.518658</v>
      </c>
      <c r="F23" s="306">
        <f t="shared" si="0"/>
        <v>-463715.98890300002</v>
      </c>
      <c r="G23" s="120">
        <f t="shared" si="1"/>
        <v>3722487.0484130001</v>
      </c>
      <c r="H23" s="120">
        <v>181063.756204</v>
      </c>
      <c r="I23" s="120">
        <v>350063.36950799997</v>
      </c>
      <c r="J23" s="120">
        <f t="shared" si="2"/>
        <v>-168999.61330399997</v>
      </c>
      <c r="K23" s="120">
        <f t="shared" si="3"/>
        <v>531127.12571199995</v>
      </c>
      <c r="L23" s="121">
        <v>27766958.956266999</v>
      </c>
      <c r="M23" s="121">
        <v>25276675.367318999</v>
      </c>
      <c r="N23" s="121">
        <f t="shared" si="4"/>
        <v>2490283.5889480002</v>
      </c>
      <c r="O23" s="121">
        <v>1380430.1101800001</v>
      </c>
      <c r="P23" s="121">
        <v>2983820.0921729999</v>
      </c>
      <c r="Q23" s="121">
        <f t="shared" si="5"/>
        <v>-1603389.9819929998</v>
      </c>
    </row>
    <row r="24" spans="1:17" s="195" customFormat="1" x14ac:dyDescent="0.4">
      <c r="A24" s="270">
        <v>118</v>
      </c>
      <c r="B24" s="173">
        <v>20</v>
      </c>
      <c r="C24" s="71" t="s">
        <v>439</v>
      </c>
      <c r="D24" s="174">
        <v>1509090.6465380001</v>
      </c>
      <c r="E24" s="174">
        <v>1479282.390869</v>
      </c>
      <c r="F24" s="22">
        <f t="shared" si="0"/>
        <v>29808.255669000093</v>
      </c>
      <c r="G24" s="22">
        <f t="shared" si="1"/>
        <v>2988373.0374070001</v>
      </c>
      <c r="H24" s="22">
        <v>180063.65770499999</v>
      </c>
      <c r="I24" s="22">
        <v>91590.876302000004</v>
      </c>
      <c r="J24" s="22">
        <f t="shared" si="2"/>
        <v>88472.781402999986</v>
      </c>
      <c r="K24" s="22">
        <f t="shared" si="3"/>
        <v>271654.53400699998</v>
      </c>
      <c r="L24" s="66">
        <v>73679694.800632998</v>
      </c>
      <c r="M24" s="66">
        <v>43223194.870613001</v>
      </c>
      <c r="N24" s="66">
        <f t="shared" si="4"/>
        <v>30456499.930019997</v>
      </c>
      <c r="O24" s="66">
        <v>8263874.9517480005</v>
      </c>
      <c r="P24" s="66">
        <v>4850941.272411</v>
      </c>
      <c r="Q24" s="66">
        <f t="shared" si="5"/>
        <v>3412933.6793370005</v>
      </c>
    </row>
    <row r="25" spans="1:17" s="195" customFormat="1" x14ac:dyDescent="0.4">
      <c r="A25" s="270">
        <v>5</v>
      </c>
      <c r="B25" s="119">
        <v>21</v>
      </c>
      <c r="C25" s="119" t="s">
        <v>424</v>
      </c>
      <c r="D25" s="163">
        <v>11112231.893354001</v>
      </c>
      <c r="E25" s="163">
        <v>10387946.971351</v>
      </c>
      <c r="F25" s="306">
        <f t="shared" si="0"/>
        <v>724284.92200300097</v>
      </c>
      <c r="G25" s="120">
        <f t="shared" si="1"/>
        <v>21500178.864705</v>
      </c>
      <c r="H25" s="120">
        <v>151535.471686</v>
      </c>
      <c r="I25" s="120">
        <v>3601808.8126940001</v>
      </c>
      <c r="J25" s="120">
        <f t="shared" si="2"/>
        <v>-3450273.3410080001</v>
      </c>
      <c r="K25" s="120">
        <f t="shared" si="3"/>
        <v>3753344.2843800001</v>
      </c>
      <c r="L25" s="121">
        <v>109305164</v>
      </c>
      <c r="M25" s="121">
        <v>99012410</v>
      </c>
      <c r="N25" s="121">
        <f t="shared" si="4"/>
        <v>10292754</v>
      </c>
      <c r="O25" s="121">
        <v>7946720</v>
      </c>
      <c r="P25" s="121">
        <v>9291386</v>
      </c>
      <c r="Q25" s="121">
        <f t="shared" si="5"/>
        <v>-1344666</v>
      </c>
    </row>
    <row r="26" spans="1:17" s="195" customFormat="1" x14ac:dyDescent="0.4">
      <c r="A26" s="270">
        <v>207</v>
      </c>
      <c r="B26" s="173">
        <v>22</v>
      </c>
      <c r="C26" s="71" t="s">
        <v>460</v>
      </c>
      <c r="D26" s="174">
        <v>431016.37555599998</v>
      </c>
      <c r="E26" s="174">
        <v>295984.00592800003</v>
      </c>
      <c r="F26" s="22">
        <f t="shared" si="0"/>
        <v>135032.36962799996</v>
      </c>
      <c r="G26" s="22">
        <f t="shared" si="1"/>
        <v>727000.38148400001</v>
      </c>
      <c r="H26" s="22">
        <v>134805.57642699999</v>
      </c>
      <c r="I26" s="22">
        <v>0</v>
      </c>
      <c r="J26" s="22">
        <f t="shared" si="2"/>
        <v>134805.57642699999</v>
      </c>
      <c r="K26" s="22">
        <f t="shared" si="3"/>
        <v>134805.57642699999</v>
      </c>
      <c r="L26" s="66">
        <v>5481834.0999999996</v>
      </c>
      <c r="M26" s="66">
        <v>1162450.2</v>
      </c>
      <c r="N26" s="66">
        <f t="shared" si="4"/>
        <v>4319383.8999999994</v>
      </c>
      <c r="O26" s="66">
        <v>0</v>
      </c>
      <c r="P26" s="66">
        <v>0</v>
      </c>
      <c r="Q26" s="66">
        <f t="shared" si="5"/>
        <v>0</v>
      </c>
    </row>
    <row r="27" spans="1:17" s="195" customFormat="1" x14ac:dyDescent="0.4">
      <c r="A27" s="270">
        <v>121</v>
      </c>
      <c r="B27" s="119">
        <v>23</v>
      </c>
      <c r="C27" s="119" t="s">
        <v>440</v>
      </c>
      <c r="D27" s="163">
        <v>1602044.0936110001</v>
      </c>
      <c r="E27" s="163">
        <v>1633098.610593</v>
      </c>
      <c r="F27" s="306">
        <f t="shared" si="0"/>
        <v>-31054.516981999855</v>
      </c>
      <c r="G27" s="120">
        <f t="shared" si="1"/>
        <v>3235142.7042040001</v>
      </c>
      <c r="H27" s="120">
        <v>129351.20428400001</v>
      </c>
      <c r="I27" s="120">
        <v>221675.05130200001</v>
      </c>
      <c r="J27" s="120">
        <f t="shared" si="2"/>
        <v>-92323.847018</v>
      </c>
      <c r="K27" s="120">
        <f t="shared" si="3"/>
        <v>351026.25558600004</v>
      </c>
      <c r="L27" s="121">
        <v>52455501.031414002</v>
      </c>
      <c r="M27" s="121">
        <v>54687677.917480998</v>
      </c>
      <c r="N27" s="121">
        <f t="shared" si="4"/>
        <v>-2232176.8860669956</v>
      </c>
      <c r="O27" s="121">
        <v>5269093.7486349996</v>
      </c>
      <c r="P27" s="121">
        <v>10590321.032085</v>
      </c>
      <c r="Q27" s="121">
        <f t="shared" si="5"/>
        <v>-5321227.28345</v>
      </c>
    </row>
    <row r="28" spans="1:17" s="195" customFormat="1" x14ac:dyDescent="0.4">
      <c r="A28" s="270">
        <v>53</v>
      </c>
      <c r="B28" s="173">
        <v>24</v>
      </c>
      <c r="C28" s="71" t="s">
        <v>421</v>
      </c>
      <c r="D28" s="174">
        <v>388780.49170000001</v>
      </c>
      <c r="E28" s="174">
        <v>81360.946066000004</v>
      </c>
      <c r="F28" s="22">
        <f t="shared" si="0"/>
        <v>307419.54563399998</v>
      </c>
      <c r="G28" s="22">
        <f t="shared" si="1"/>
        <v>470141.43776600005</v>
      </c>
      <c r="H28" s="22">
        <v>112302.421466</v>
      </c>
      <c r="I28" s="22">
        <v>0</v>
      </c>
      <c r="J28" s="22">
        <f t="shared" si="2"/>
        <v>112302.421466</v>
      </c>
      <c r="K28" s="22">
        <f t="shared" si="3"/>
        <v>112302.421466</v>
      </c>
      <c r="L28" s="66">
        <v>2470635.2171129999</v>
      </c>
      <c r="M28" s="66">
        <v>564442.52729899995</v>
      </c>
      <c r="N28" s="66">
        <f t="shared" si="4"/>
        <v>1906192.6898139999</v>
      </c>
      <c r="O28" s="66">
        <v>990188.76599099999</v>
      </c>
      <c r="P28" s="66">
        <v>236236.23357000001</v>
      </c>
      <c r="Q28" s="66">
        <f t="shared" si="5"/>
        <v>753952.53242099995</v>
      </c>
    </row>
    <row r="29" spans="1:17" s="195" customFormat="1" x14ac:dyDescent="0.4">
      <c r="A29" s="270">
        <v>210</v>
      </c>
      <c r="B29" s="119">
        <v>25</v>
      </c>
      <c r="C29" s="119" t="s">
        <v>462</v>
      </c>
      <c r="D29" s="163">
        <v>3129782.2683950001</v>
      </c>
      <c r="E29" s="163">
        <v>3440699.3978889999</v>
      </c>
      <c r="F29" s="306">
        <f t="shared" si="0"/>
        <v>-310917.12949399976</v>
      </c>
      <c r="G29" s="120">
        <f t="shared" si="1"/>
        <v>6570481.6662840005</v>
      </c>
      <c r="H29" s="120">
        <v>111970.39172299999</v>
      </c>
      <c r="I29" s="120">
        <v>1943107.393284</v>
      </c>
      <c r="J29" s="120">
        <f t="shared" si="2"/>
        <v>-1831137.001561</v>
      </c>
      <c r="K29" s="120">
        <f t="shared" si="3"/>
        <v>2055077.785007</v>
      </c>
      <c r="L29" s="121">
        <v>68240073</v>
      </c>
      <c r="M29" s="121">
        <v>58315305</v>
      </c>
      <c r="N29" s="121">
        <f t="shared" si="4"/>
        <v>9924768</v>
      </c>
      <c r="O29" s="121">
        <v>7519271</v>
      </c>
      <c r="P29" s="121">
        <v>10185791</v>
      </c>
      <c r="Q29" s="121">
        <f t="shared" si="5"/>
        <v>-2666520</v>
      </c>
    </row>
    <row r="30" spans="1:17" s="195" customFormat="1" x14ac:dyDescent="0.4">
      <c r="A30" s="270">
        <v>255</v>
      </c>
      <c r="B30" s="173">
        <v>26</v>
      </c>
      <c r="C30" s="71" t="s">
        <v>483</v>
      </c>
      <c r="D30" s="174">
        <v>267862.98593199998</v>
      </c>
      <c r="E30" s="174">
        <v>245244.010935</v>
      </c>
      <c r="F30" s="22">
        <f t="shared" si="0"/>
        <v>22618.974996999983</v>
      </c>
      <c r="G30" s="22">
        <f t="shared" si="1"/>
        <v>513106.99686700001</v>
      </c>
      <c r="H30" s="22">
        <v>108652.51916700001</v>
      </c>
      <c r="I30" s="22">
        <v>152597.287022</v>
      </c>
      <c r="J30" s="22">
        <f t="shared" si="2"/>
        <v>-43944.767854999998</v>
      </c>
      <c r="K30" s="22">
        <f t="shared" si="3"/>
        <v>261249.80618900002</v>
      </c>
      <c r="L30" s="66">
        <v>2906824</v>
      </c>
      <c r="M30" s="66">
        <v>2986463</v>
      </c>
      <c r="N30" s="66">
        <f t="shared" si="4"/>
        <v>-79639</v>
      </c>
      <c r="O30" s="66">
        <v>222107</v>
      </c>
      <c r="P30" s="66">
        <v>293567</v>
      </c>
      <c r="Q30" s="66">
        <f t="shared" si="5"/>
        <v>-71460</v>
      </c>
    </row>
    <row r="31" spans="1:17" s="195" customFormat="1" x14ac:dyDescent="0.4">
      <c r="A31" s="270">
        <v>214</v>
      </c>
      <c r="B31" s="119">
        <v>27</v>
      </c>
      <c r="C31" s="119" t="s">
        <v>463</v>
      </c>
      <c r="D31" s="163">
        <v>1638811.924378</v>
      </c>
      <c r="E31" s="163">
        <v>2866085.8268550001</v>
      </c>
      <c r="F31" s="306">
        <f t="shared" si="0"/>
        <v>-1227273.9024770001</v>
      </c>
      <c r="G31" s="120">
        <f t="shared" si="1"/>
        <v>4504897.7512330003</v>
      </c>
      <c r="H31" s="120">
        <v>103970.545558</v>
      </c>
      <c r="I31" s="120">
        <v>489224.02658499999</v>
      </c>
      <c r="J31" s="120">
        <f t="shared" si="2"/>
        <v>-385253.481027</v>
      </c>
      <c r="K31" s="120">
        <f t="shared" si="3"/>
        <v>593194.57214299997</v>
      </c>
      <c r="L31" s="121">
        <v>41180987.825289004</v>
      </c>
      <c r="M31" s="121">
        <v>41927343.000055999</v>
      </c>
      <c r="N31" s="121">
        <f t="shared" si="4"/>
        <v>-746355.17476699501</v>
      </c>
      <c r="O31" s="121">
        <v>3911412.1317090001</v>
      </c>
      <c r="P31" s="121">
        <v>4091949.3892430002</v>
      </c>
      <c r="Q31" s="121">
        <f t="shared" si="5"/>
        <v>-180537.25753400009</v>
      </c>
    </row>
    <row r="32" spans="1:17" s="195" customFormat="1" x14ac:dyDescent="0.4">
      <c r="A32" s="270">
        <v>3</v>
      </c>
      <c r="B32" s="173">
        <v>28</v>
      </c>
      <c r="C32" s="71" t="s">
        <v>428</v>
      </c>
      <c r="D32" s="174">
        <v>773878.33109700005</v>
      </c>
      <c r="E32" s="174">
        <v>541862.14966</v>
      </c>
      <c r="F32" s="22">
        <f t="shared" si="0"/>
        <v>232016.18143700005</v>
      </c>
      <c r="G32" s="22">
        <f t="shared" si="1"/>
        <v>1315740.4807569999</v>
      </c>
      <c r="H32" s="22">
        <v>103386.320116</v>
      </c>
      <c r="I32" s="22">
        <v>325699.07909900002</v>
      </c>
      <c r="J32" s="22">
        <f t="shared" si="2"/>
        <v>-222312.75898300001</v>
      </c>
      <c r="K32" s="22">
        <f t="shared" si="3"/>
        <v>429085.39921500004</v>
      </c>
      <c r="L32" s="66">
        <v>12358678</v>
      </c>
      <c r="M32" s="66">
        <v>7900212</v>
      </c>
      <c r="N32" s="66">
        <f t="shared" si="4"/>
        <v>4458466</v>
      </c>
      <c r="O32" s="66">
        <v>2353014</v>
      </c>
      <c r="P32" s="66">
        <v>989735</v>
      </c>
      <c r="Q32" s="66">
        <f t="shared" si="5"/>
        <v>1363279</v>
      </c>
    </row>
    <row r="33" spans="1:17" s="195" customFormat="1" x14ac:dyDescent="0.4">
      <c r="A33" s="270">
        <v>271</v>
      </c>
      <c r="B33" s="119">
        <v>29</v>
      </c>
      <c r="C33" s="119" t="s">
        <v>489</v>
      </c>
      <c r="D33" s="163">
        <v>238881.02762800001</v>
      </c>
      <c r="E33" s="163">
        <v>143000.621751</v>
      </c>
      <c r="F33" s="306">
        <f t="shared" si="0"/>
        <v>95880.405877000012</v>
      </c>
      <c r="G33" s="120">
        <f t="shared" si="1"/>
        <v>381881.64937900001</v>
      </c>
      <c r="H33" s="120">
        <v>102904.344403</v>
      </c>
      <c r="I33" s="120">
        <v>11794.057941999999</v>
      </c>
      <c r="J33" s="120">
        <f t="shared" si="2"/>
        <v>91110.286460999996</v>
      </c>
      <c r="K33" s="120">
        <f t="shared" si="3"/>
        <v>114698.40234499999</v>
      </c>
      <c r="L33" s="121">
        <v>727520.51027500001</v>
      </c>
      <c r="M33" s="121">
        <v>336966.743426</v>
      </c>
      <c r="N33" s="121">
        <f t="shared" si="4"/>
        <v>390553.76684900001</v>
      </c>
      <c r="O33" s="121">
        <v>265495.31378000003</v>
      </c>
      <c r="P33" s="121">
        <v>26255.356215</v>
      </c>
      <c r="Q33" s="121">
        <f t="shared" si="5"/>
        <v>239239.95756500002</v>
      </c>
    </row>
    <row r="34" spans="1:17" s="195" customFormat="1" x14ac:dyDescent="0.4">
      <c r="A34" s="270">
        <v>253</v>
      </c>
      <c r="B34" s="173">
        <v>30</v>
      </c>
      <c r="C34" s="71" t="s">
        <v>488</v>
      </c>
      <c r="D34" s="174">
        <v>347396.48181000003</v>
      </c>
      <c r="E34" s="174">
        <v>235837.70770299999</v>
      </c>
      <c r="F34" s="22">
        <f t="shared" si="0"/>
        <v>111558.77410700003</v>
      </c>
      <c r="G34" s="22">
        <f t="shared" si="1"/>
        <v>583234.18951299996</v>
      </c>
      <c r="H34" s="22">
        <v>101324.809203</v>
      </c>
      <c r="I34" s="22">
        <v>166887.425663</v>
      </c>
      <c r="J34" s="22">
        <f t="shared" si="2"/>
        <v>-65562.616460000005</v>
      </c>
      <c r="K34" s="22">
        <f t="shared" si="3"/>
        <v>268212.23486600001</v>
      </c>
      <c r="L34" s="66">
        <v>7168638</v>
      </c>
      <c r="M34" s="66">
        <v>0</v>
      </c>
      <c r="N34" s="66">
        <f t="shared" si="4"/>
        <v>7168638</v>
      </c>
      <c r="O34" s="66">
        <v>1143757</v>
      </c>
      <c r="P34" s="66">
        <v>0</v>
      </c>
      <c r="Q34" s="66">
        <f t="shared" si="5"/>
        <v>1143757</v>
      </c>
    </row>
    <row r="35" spans="1:17" s="195" customFormat="1" x14ac:dyDescent="0.4">
      <c r="A35" s="270">
        <v>262</v>
      </c>
      <c r="B35" s="119">
        <v>31</v>
      </c>
      <c r="C35" s="119" t="s">
        <v>485</v>
      </c>
      <c r="D35" s="163">
        <v>937124.22191900003</v>
      </c>
      <c r="E35" s="163">
        <v>870889.93734499998</v>
      </c>
      <c r="F35" s="306">
        <f t="shared" si="0"/>
        <v>66234.284574000048</v>
      </c>
      <c r="G35" s="120">
        <f t="shared" si="1"/>
        <v>1808014.1592640001</v>
      </c>
      <c r="H35" s="120">
        <v>96405.638229000004</v>
      </c>
      <c r="I35" s="120">
        <v>148627.798572</v>
      </c>
      <c r="J35" s="120">
        <f t="shared" si="2"/>
        <v>-52222.160342999996</v>
      </c>
      <c r="K35" s="120">
        <f t="shared" si="3"/>
        <v>245033.436801</v>
      </c>
      <c r="L35" s="121">
        <v>7127327</v>
      </c>
      <c r="M35" s="121">
        <v>5502887</v>
      </c>
      <c r="N35" s="121">
        <f t="shared" si="4"/>
        <v>1624440</v>
      </c>
      <c r="O35" s="121">
        <v>1055852</v>
      </c>
      <c r="P35" s="121">
        <v>1432836</v>
      </c>
      <c r="Q35" s="121">
        <f t="shared" si="5"/>
        <v>-376984</v>
      </c>
    </row>
    <row r="36" spans="1:17" s="195" customFormat="1" x14ac:dyDescent="0.4">
      <c r="A36" s="270">
        <v>136</v>
      </c>
      <c r="B36" s="173">
        <v>32</v>
      </c>
      <c r="C36" s="71" t="s">
        <v>445</v>
      </c>
      <c r="D36" s="174">
        <v>1256610.732167</v>
      </c>
      <c r="E36" s="174">
        <v>1978835.294648</v>
      </c>
      <c r="F36" s="22">
        <f t="shared" si="0"/>
        <v>-722224.56248100009</v>
      </c>
      <c r="G36" s="22">
        <f t="shared" si="1"/>
        <v>3235446.026815</v>
      </c>
      <c r="H36" s="22">
        <v>89664.587356999997</v>
      </c>
      <c r="I36" s="22">
        <v>527565.42463799997</v>
      </c>
      <c r="J36" s="22">
        <f t="shared" si="2"/>
        <v>-437900.83728099999</v>
      </c>
      <c r="K36" s="22">
        <f t="shared" si="3"/>
        <v>617230.01199499995</v>
      </c>
      <c r="L36" s="66">
        <v>8688051</v>
      </c>
      <c r="M36" s="66">
        <v>10751673</v>
      </c>
      <c r="N36" s="66">
        <f t="shared" si="4"/>
        <v>-2063622</v>
      </c>
      <c r="O36" s="66">
        <v>300000</v>
      </c>
      <c r="P36" s="66">
        <v>689100</v>
      </c>
      <c r="Q36" s="66">
        <f t="shared" si="5"/>
        <v>-389100</v>
      </c>
    </row>
    <row r="37" spans="1:17" s="195" customFormat="1" x14ac:dyDescent="0.4">
      <c r="A37" s="270">
        <v>254</v>
      </c>
      <c r="B37" s="119">
        <v>33</v>
      </c>
      <c r="C37" s="119" t="s">
        <v>482</v>
      </c>
      <c r="D37" s="163">
        <v>1050395.9604519999</v>
      </c>
      <c r="E37" s="163">
        <v>439394.28955300001</v>
      </c>
      <c r="F37" s="306">
        <f t="shared" ref="F37:F68" si="6">D37-E37</f>
        <v>611001.6708989999</v>
      </c>
      <c r="G37" s="120">
        <f t="shared" ref="G37:G68" si="7">D37+E37</f>
        <v>1489790.2500049998</v>
      </c>
      <c r="H37" s="120">
        <v>87989.156021000003</v>
      </c>
      <c r="I37" s="120">
        <v>278161.95678800001</v>
      </c>
      <c r="J37" s="120">
        <f t="shared" ref="J37:J68" si="8">H37-I37</f>
        <v>-190172.80076700001</v>
      </c>
      <c r="K37" s="120">
        <f t="shared" ref="K37:K68" si="9">H37+I37</f>
        <v>366151.11280900001</v>
      </c>
      <c r="L37" s="121">
        <v>43145006</v>
      </c>
      <c r="M37" s="121">
        <v>7699976</v>
      </c>
      <c r="N37" s="121">
        <f t="shared" ref="N37:N68" si="10">L37-M37</f>
        <v>35445030</v>
      </c>
      <c r="O37" s="121">
        <v>1019136</v>
      </c>
      <c r="P37" s="121">
        <v>1738843</v>
      </c>
      <c r="Q37" s="121">
        <f t="shared" ref="Q37:Q68" si="11">O37-P37</f>
        <v>-719707</v>
      </c>
    </row>
    <row r="38" spans="1:17" s="195" customFormat="1" x14ac:dyDescent="0.4">
      <c r="A38" s="270">
        <v>225</v>
      </c>
      <c r="B38" s="173">
        <v>34</v>
      </c>
      <c r="C38" s="71" t="s">
        <v>471</v>
      </c>
      <c r="D38" s="174">
        <v>575309.85059799999</v>
      </c>
      <c r="E38" s="174">
        <v>520834.22101099999</v>
      </c>
      <c r="F38" s="22">
        <f t="shared" si="6"/>
        <v>54475.629587000003</v>
      </c>
      <c r="G38" s="22">
        <f t="shared" si="7"/>
        <v>1096144.071609</v>
      </c>
      <c r="H38" s="22">
        <v>87245.304193000004</v>
      </c>
      <c r="I38" s="22">
        <v>120388.238251</v>
      </c>
      <c r="J38" s="22">
        <f t="shared" si="8"/>
        <v>-33142.934057999999</v>
      </c>
      <c r="K38" s="22">
        <f t="shared" si="9"/>
        <v>207633.54244400002</v>
      </c>
      <c r="L38" s="66">
        <v>2748180</v>
      </c>
      <c r="M38" s="66">
        <v>1202129</v>
      </c>
      <c r="N38" s="66">
        <f t="shared" si="10"/>
        <v>1546051</v>
      </c>
      <c r="O38" s="66">
        <v>159738</v>
      </c>
      <c r="P38" s="66">
        <v>243339</v>
      </c>
      <c r="Q38" s="66">
        <f t="shared" si="11"/>
        <v>-83601</v>
      </c>
    </row>
    <row r="39" spans="1:17" s="195" customFormat="1" x14ac:dyDescent="0.4">
      <c r="A39" s="270">
        <v>259</v>
      </c>
      <c r="B39" s="119">
        <v>35</v>
      </c>
      <c r="C39" s="119" t="s">
        <v>484</v>
      </c>
      <c r="D39" s="163">
        <v>342538.741591</v>
      </c>
      <c r="E39" s="163">
        <v>313033.68007399997</v>
      </c>
      <c r="F39" s="306">
        <f t="shared" si="6"/>
        <v>29505.061517000024</v>
      </c>
      <c r="G39" s="120">
        <f t="shared" si="7"/>
        <v>655572.42166500003</v>
      </c>
      <c r="H39" s="120">
        <v>78030.041981000002</v>
      </c>
      <c r="I39" s="120">
        <v>4810</v>
      </c>
      <c r="J39" s="120">
        <f t="shared" si="8"/>
        <v>73220.041981000002</v>
      </c>
      <c r="K39" s="120">
        <f t="shared" si="9"/>
        <v>82840.041981000002</v>
      </c>
      <c r="L39" s="121">
        <v>2776960</v>
      </c>
      <c r="M39" s="121">
        <v>383495</v>
      </c>
      <c r="N39" s="121">
        <f t="shared" si="10"/>
        <v>2393465</v>
      </c>
      <c r="O39" s="121">
        <v>0</v>
      </c>
      <c r="P39" s="121">
        <v>58967</v>
      </c>
      <c r="Q39" s="121">
        <f t="shared" si="11"/>
        <v>-58967</v>
      </c>
    </row>
    <row r="40" spans="1:17" s="195" customFormat="1" x14ac:dyDescent="0.4">
      <c r="A40" s="270">
        <v>172</v>
      </c>
      <c r="B40" s="173">
        <v>36</v>
      </c>
      <c r="C40" s="71" t="s">
        <v>451</v>
      </c>
      <c r="D40" s="174">
        <v>1173302.559926</v>
      </c>
      <c r="E40" s="174">
        <v>534126.69469399995</v>
      </c>
      <c r="F40" s="22">
        <f t="shared" si="6"/>
        <v>639175.86523200001</v>
      </c>
      <c r="G40" s="22">
        <f t="shared" si="7"/>
        <v>1707429.2546199998</v>
      </c>
      <c r="H40" s="22">
        <v>76082.047007000001</v>
      </c>
      <c r="I40" s="22">
        <v>102003.764383</v>
      </c>
      <c r="J40" s="22">
        <f t="shared" si="8"/>
        <v>-25921.717376000001</v>
      </c>
      <c r="K40" s="22">
        <f t="shared" si="9"/>
        <v>178085.81138999999</v>
      </c>
      <c r="L40" s="66">
        <v>221940028.59009001</v>
      </c>
      <c r="M40" s="66">
        <v>204984757.94144899</v>
      </c>
      <c r="N40" s="66">
        <f t="shared" si="10"/>
        <v>16955270.64864102</v>
      </c>
      <c r="O40" s="66">
        <v>40733163.029013</v>
      </c>
      <c r="P40" s="66">
        <v>39586353.949263997</v>
      </c>
      <c r="Q40" s="66">
        <f t="shared" si="11"/>
        <v>1146809.0797490031</v>
      </c>
    </row>
    <row r="41" spans="1:17" s="195" customFormat="1" x14ac:dyDescent="0.4">
      <c r="A41" s="270">
        <v>230</v>
      </c>
      <c r="B41" s="119">
        <v>37</v>
      </c>
      <c r="C41" s="119" t="s">
        <v>473</v>
      </c>
      <c r="D41" s="163">
        <v>500701.79205699998</v>
      </c>
      <c r="E41" s="163">
        <v>471126.34438999998</v>
      </c>
      <c r="F41" s="306">
        <f t="shared" si="6"/>
        <v>29575.447667</v>
      </c>
      <c r="G41" s="120">
        <f t="shared" si="7"/>
        <v>971828.13644699997</v>
      </c>
      <c r="H41" s="120">
        <v>70057.799438999995</v>
      </c>
      <c r="I41" s="120">
        <v>104988.20675899999</v>
      </c>
      <c r="J41" s="120">
        <f t="shared" si="8"/>
        <v>-34930.407319999998</v>
      </c>
      <c r="K41" s="120">
        <f t="shared" si="9"/>
        <v>175046.00619799999</v>
      </c>
      <c r="L41" s="121">
        <v>2084987</v>
      </c>
      <c r="M41" s="121">
        <v>1127517</v>
      </c>
      <c r="N41" s="121">
        <f t="shared" si="10"/>
        <v>957470</v>
      </c>
      <c r="O41" s="121">
        <v>326296</v>
      </c>
      <c r="P41" s="121">
        <v>101037</v>
      </c>
      <c r="Q41" s="121">
        <f t="shared" si="11"/>
        <v>225259</v>
      </c>
    </row>
    <row r="42" spans="1:17" s="195" customFormat="1" x14ac:dyDescent="0.4">
      <c r="A42" s="270">
        <v>220</v>
      </c>
      <c r="B42" s="173">
        <v>38</v>
      </c>
      <c r="C42" s="71" t="s">
        <v>467</v>
      </c>
      <c r="D42" s="174">
        <v>284132.63150399999</v>
      </c>
      <c r="E42" s="174">
        <v>257620.05114600001</v>
      </c>
      <c r="F42" s="22">
        <f t="shared" si="6"/>
        <v>26512.580357999977</v>
      </c>
      <c r="G42" s="22">
        <f t="shared" si="7"/>
        <v>541752.68264999997</v>
      </c>
      <c r="H42" s="22">
        <v>65539.897947999998</v>
      </c>
      <c r="I42" s="22">
        <v>10563.423285999999</v>
      </c>
      <c r="J42" s="22">
        <f t="shared" si="8"/>
        <v>54976.474662000001</v>
      </c>
      <c r="K42" s="22">
        <f t="shared" si="9"/>
        <v>76103.321234000003</v>
      </c>
      <c r="L42" s="66">
        <v>1442894.2756050001</v>
      </c>
      <c r="M42" s="66">
        <v>816696.04553500004</v>
      </c>
      <c r="N42" s="66">
        <f t="shared" si="10"/>
        <v>626198.23007000005</v>
      </c>
      <c r="O42" s="66">
        <v>73005.703286999997</v>
      </c>
      <c r="P42" s="66">
        <v>56009.114637999999</v>
      </c>
      <c r="Q42" s="66">
        <f t="shared" si="11"/>
        <v>16996.588648999998</v>
      </c>
    </row>
    <row r="43" spans="1:17" s="195" customFormat="1" x14ac:dyDescent="0.4">
      <c r="A43" s="270">
        <v>217</v>
      </c>
      <c r="B43" s="119">
        <v>39</v>
      </c>
      <c r="C43" s="119" t="s">
        <v>466</v>
      </c>
      <c r="D43" s="163">
        <v>598648.26887200004</v>
      </c>
      <c r="E43" s="163">
        <v>788473.02087699994</v>
      </c>
      <c r="F43" s="306">
        <f t="shared" si="6"/>
        <v>-189824.7520049999</v>
      </c>
      <c r="G43" s="120">
        <f t="shared" si="7"/>
        <v>1387121.289749</v>
      </c>
      <c r="H43" s="120">
        <v>58691.272443000002</v>
      </c>
      <c r="I43" s="120">
        <v>227305.53257000001</v>
      </c>
      <c r="J43" s="120">
        <f t="shared" si="8"/>
        <v>-168614.26012700002</v>
      </c>
      <c r="K43" s="120">
        <f t="shared" si="9"/>
        <v>285996.80501300003</v>
      </c>
      <c r="L43" s="121">
        <v>5024700</v>
      </c>
      <c r="M43" s="121">
        <v>5245880</v>
      </c>
      <c r="N43" s="121">
        <f t="shared" si="10"/>
        <v>-221180</v>
      </c>
      <c r="O43" s="121">
        <v>156446</v>
      </c>
      <c r="P43" s="121">
        <v>213291</v>
      </c>
      <c r="Q43" s="121">
        <f t="shared" si="11"/>
        <v>-56845</v>
      </c>
    </row>
    <row r="44" spans="1:17" s="195" customFormat="1" x14ac:dyDescent="0.4">
      <c r="A44" s="270">
        <v>178</v>
      </c>
      <c r="B44" s="173">
        <v>40</v>
      </c>
      <c r="C44" s="71" t="s">
        <v>453</v>
      </c>
      <c r="D44" s="174">
        <v>507941.05885899998</v>
      </c>
      <c r="E44" s="174">
        <v>352738.60434399999</v>
      </c>
      <c r="F44" s="22">
        <f t="shared" si="6"/>
        <v>155202.45451499999</v>
      </c>
      <c r="G44" s="22">
        <f t="shared" si="7"/>
        <v>860679.66320299997</v>
      </c>
      <c r="H44" s="22">
        <v>58077.009426999997</v>
      </c>
      <c r="I44" s="22">
        <v>284225.626567</v>
      </c>
      <c r="J44" s="22">
        <f t="shared" si="8"/>
        <v>-226148.61713999999</v>
      </c>
      <c r="K44" s="22">
        <f t="shared" si="9"/>
        <v>342302.63599400001</v>
      </c>
      <c r="L44" s="66">
        <v>15332635</v>
      </c>
      <c r="M44" s="66">
        <v>9533359</v>
      </c>
      <c r="N44" s="66">
        <f t="shared" si="10"/>
        <v>5799276</v>
      </c>
      <c r="O44" s="66">
        <v>1113337</v>
      </c>
      <c r="P44" s="66">
        <v>1131246</v>
      </c>
      <c r="Q44" s="66">
        <f t="shared" si="11"/>
        <v>-17909</v>
      </c>
    </row>
    <row r="45" spans="1:17" s="195" customFormat="1" x14ac:dyDescent="0.4">
      <c r="A45" s="270">
        <v>154</v>
      </c>
      <c r="B45" s="119">
        <v>41</v>
      </c>
      <c r="C45" s="119" t="s">
        <v>449</v>
      </c>
      <c r="D45" s="163">
        <v>862757.73709399998</v>
      </c>
      <c r="E45" s="163">
        <v>1119340.3947759999</v>
      </c>
      <c r="F45" s="306">
        <f t="shared" si="6"/>
        <v>-256582.65768199996</v>
      </c>
      <c r="G45" s="120">
        <f t="shared" si="7"/>
        <v>1982098.1318699999</v>
      </c>
      <c r="H45" s="120">
        <v>54601.696744000001</v>
      </c>
      <c r="I45" s="120">
        <v>99190.811224000005</v>
      </c>
      <c r="J45" s="120">
        <f t="shared" si="8"/>
        <v>-44589.114480000004</v>
      </c>
      <c r="K45" s="120">
        <f t="shared" si="9"/>
        <v>153792.50796800002</v>
      </c>
      <c r="L45" s="121">
        <v>13925874</v>
      </c>
      <c r="M45" s="121">
        <v>12312041</v>
      </c>
      <c r="N45" s="121">
        <f t="shared" si="10"/>
        <v>1613833</v>
      </c>
      <c r="O45" s="121">
        <v>1825309</v>
      </c>
      <c r="P45" s="121">
        <v>1292354</v>
      </c>
      <c r="Q45" s="121">
        <f t="shared" si="11"/>
        <v>532955</v>
      </c>
    </row>
    <row r="46" spans="1:17" s="195" customFormat="1" x14ac:dyDescent="0.4">
      <c r="A46" s="270">
        <v>197</v>
      </c>
      <c r="B46" s="173">
        <v>42</v>
      </c>
      <c r="C46" s="71" t="s">
        <v>458</v>
      </c>
      <c r="D46" s="174">
        <v>61786.596323999998</v>
      </c>
      <c r="E46" s="174">
        <v>39380.051033999996</v>
      </c>
      <c r="F46" s="22">
        <f t="shared" si="6"/>
        <v>22406.545290000002</v>
      </c>
      <c r="G46" s="22">
        <f t="shared" si="7"/>
        <v>101166.64735799999</v>
      </c>
      <c r="H46" s="22">
        <v>40608.193388</v>
      </c>
      <c r="I46" s="22">
        <v>5545.9417089999997</v>
      </c>
      <c r="J46" s="22">
        <f t="shared" si="8"/>
        <v>35062.251679000001</v>
      </c>
      <c r="K46" s="22">
        <f t="shared" si="9"/>
        <v>46154.135096999998</v>
      </c>
      <c r="L46" s="66">
        <v>1048293</v>
      </c>
      <c r="M46" s="66">
        <v>522657</v>
      </c>
      <c r="N46" s="66">
        <f t="shared" si="10"/>
        <v>525636</v>
      </c>
      <c r="O46" s="66">
        <v>283539</v>
      </c>
      <c r="P46" s="66">
        <v>42501</v>
      </c>
      <c r="Q46" s="66">
        <f t="shared" si="11"/>
        <v>241038</v>
      </c>
    </row>
    <row r="47" spans="1:17" s="195" customFormat="1" x14ac:dyDescent="0.4">
      <c r="A47" s="270">
        <v>201</v>
      </c>
      <c r="B47" s="119">
        <v>43</v>
      </c>
      <c r="C47" s="119" t="s">
        <v>459</v>
      </c>
      <c r="D47" s="163">
        <v>378271.94828999997</v>
      </c>
      <c r="E47" s="163">
        <v>257468.26815600001</v>
      </c>
      <c r="F47" s="306">
        <f t="shared" si="6"/>
        <v>120803.68013399997</v>
      </c>
      <c r="G47" s="120">
        <f t="shared" si="7"/>
        <v>635740.21644599992</v>
      </c>
      <c r="H47" s="120">
        <v>34834.892030000003</v>
      </c>
      <c r="I47" s="120">
        <v>69279.830600000001</v>
      </c>
      <c r="J47" s="120">
        <f t="shared" si="8"/>
        <v>-34444.938569999998</v>
      </c>
      <c r="K47" s="120">
        <f t="shared" si="9"/>
        <v>104114.72263</v>
      </c>
      <c r="L47" s="121">
        <v>266130</v>
      </c>
      <c r="M47" s="121">
        <v>0</v>
      </c>
      <c r="N47" s="121">
        <f t="shared" si="10"/>
        <v>266130</v>
      </c>
      <c r="O47" s="121">
        <v>0</v>
      </c>
      <c r="P47" s="121">
        <v>0</v>
      </c>
      <c r="Q47" s="121">
        <f t="shared" si="11"/>
        <v>0</v>
      </c>
    </row>
    <row r="48" spans="1:17" s="195" customFormat="1" x14ac:dyDescent="0.4">
      <c r="A48" s="270">
        <v>131</v>
      </c>
      <c r="B48" s="173">
        <v>44</v>
      </c>
      <c r="C48" s="71" t="s">
        <v>444</v>
      </c>
      <c r="D48" s="174">
        <v>66373.848975000001</v>
      </c>
      <c r="E48" s="174">
        <v>64476.826430000001</v>
      </c>
      <c r="F48" s="22">
        <f t="shared" si="6"/>
        <v>1897.0225449999998</v>
      </c>
      <c r="G48" s="22">
        <f t="shared" si="7"/>
        <v>130850.675405</v>
      </c>
      <c r="H48" s="22">
        <v>29511.869190000001</v>
      </c>
      <c r="I48" s="22">
        <v>19670.425348000001</v>
      </c>
      <c r="J48" s="22">
        <f t="shared" si="8"/>
        <v>9841.4438420000006</v>
      </c>
      <c r="K48" s="22">
        <f t="shared" si="9"/>
        <v>49182.294538000002</v>
      </c>
      <c r="L48" s="66">
        <v>126046</v>
      </c>
      <c r="M48" s="66">
        <v>11020</v>
      </c>
      <c r="N48" s="66">
        <f t="shared" si="10"/>
        <v>115026</v>
      </c>
      <c r="O48" s="66">
        <v>14552</v>
      </c>
      <c r="P48" s="66">
        <v>4878</v>
      </c>
      <c r="Q48" s="66">
        <f t="shared" si="11"/>
        <v>9674</v>
      </c>
    </row>
    <row r="49" spans="1:17" s="195" customFormat="1" x14ac:dyDescent="0.4">
      <c r="A49" s="270">
        <v>7</v>
      </c>
      <c r="B49" s="119">
        <v>45</v>
      </c>
      <c r="C49" s="119" t="s">
        <v>419</v>
      </c>
      <c r="D49" s="163">
        <v>679273.54203799996</v>
      </c>
      <c r="E49" s="163">
        <v>408775.77979900001</v>
      </c>
      <c r="F49" s="306">
        <f t="shared" si="6"/>
        <v>270497.76223899995</v>
      </c>
      <c r="G49" s="120">
        <f t="shared" si="7"/>
        <v>1088049.3218370001</v>
      </c>
      <c r="H49" s="120">
        <v>28314.695091000001</v>
      </c>
      <c r="I49" s="120">
        <v>239334.68239199999</v>
      </c>
      <c r="J49" s="120">
        <f t="shared" si="8"/>
        <v>-211019.98730099999</v>
      </c>
      <c r="K49" s="120">
        <f t="shared" si="9"/>
        <v>267649.37748299999</v>
      </c>
      <c r="L49" s="121">
        <v>11961262</v>
      </c>
      <c r="M49" s="121">
        <v>6633620</v>
      </c>
      <c r="N49" s="121">
        <f t="shared" si="10"/>
        <v>5327642</v>
      </c>
      <c r="O49" s="121">
        <v>2582466</v>
      </c>
      <c r="P49" s="121">
        <v>689917</v>
      </c>
      <c r="Q49" s="121">
        <f t="shared" si="11"/>
        <v>1892549</v>
      </c>
    </row>
    <row r="50" spans="1:17" s="195" customFormat="1" x14ac:dyDescent="0.4">
      <c r="A50" s="270">
        <v>212</v>
      </c>
      <c r="B50" s="173">
        <v>46</v>
      </c>
      <c r="C50" s="71" t="s">
        <v>464</v>
      </c>
      <c r="D50" s="174">
        <v>226653.589508</v>
      </c>
      <c r="E50" s="174">
        <v>258873.66740100001</v>
      </c>
      <c r="F50" s="22">
        <f t="shared" si="6"/>
        <v>-32220.077893000009</v>
      </c>
      <c r="G50" s="22">
        <f t="shared" si="7"/>
        <v>485527.25690899999</v>
      </c>
      <c r="H50" s="22">
        <v>26417.939152999999</v>
      </c>
      <c r="I50" s="22">
        <v>14174.279903000001</v>
      </c>
      <c r="J50" s="22">
        <f t="shared" si="8"/>
        <v>12243.659249999999</v>
      </c>
      <c r="K50" s="22">
        <f t="shared" si="9"/>
        <v>40592.219056000002</v>
      </c>
      <c r="L50" s="66">
        <v>27735</v>
      </c>
      <c r="M50" s="66">
        <v>43</v>
      </c>
      <c r="N50" s="66">
        <f t="shared" si="10"/>
        <v>27692</v>
      </c>
      <c r="O50" s="66">
        <v>22000</v>
      </c>
      <c r="P50" s="66">
        <v>0</v>
      </c>
      <c r="Q50" s="66">
        <f t="shared" si="11"/>
        <v>22000</v>
      </c>
    </row>
    <row r="51" spans="1:17" s="195" customFormat="1" x14ac:dyDescent="0.4">
      <c r="A51" s="270">
        <v>279</v>
      </c>
      <c r="B51" s="119">
        <v>47</v>
      </c>
      <c r="C51" s="119" t="s">
        <v>492</v>
      </c>
      <c r="D51" s="163">
        <v>129718.903635</v>
      </c>
      <c r="E51" s="163">
        <v>61244.448492000003</v>
      </c>
      <c r="F51" s="306">
        <f t="shared" si="6"/>
        <v>68474.455142999999</v>
      </c>
      <c r="G51" s="120">
        <f t="shared" si="7"/>
        <v>190963.35212699999</v>
      </c>
      <c r="H51" s="120">
        <v>23973.587828</v>
      </c>
      <c r="I51" s="120">
        <v>4984.1730600000001</v>
      </c>
      <c r="J51" s="120">
        <f t="shared" si="8"/>
        <v>18989.414767999999</v>
      </c>
      <c r="K51" s="120">
        <f t="shared" si="9"/>
        <v>28957.760888000001</v>
      </c>
      <c r="L51" s="121">
        <v>2288549</v>
      </c>
      <c r="M51" s="121">
        <v>0</v>
      </c>
      <c r="N51" s="121">
        <f t="shared" si="10"/>
        <v>2288549</v>
      </c>
      <c r="O51" s="121">
        <v>595642</v>
      </c>
      <c r="P51" s="121">
        <v>0</v>
      </c>
      <c r="Q51" s="121">
        <f t="shared" si="11"/>
        <v>595642</v>
      </c>
    </row>
    <row r="52" spans="1:17" s="195" customFormat="1" x14ac:dyDescent="0.4">
      <c r="A52" s="270">
        <v>280</v>
      </c>
      <c r="B52" s="173">
        <v>48</v>
      </c>
      <c r="C52" s="71" t="s">
        <v>493</v>
      </c>
      <c r="D52" s="174">
        <v>69712.684915000005</v>
      </c>
      <c r="E52" s="174">
        <v>58020.264057</v>
      </c>
      <c r="F52" s="22">
        <f t="shared" si="6"/>
        <v>11692.420858000005</v>
      </c>
      <c r="G52" s="22">
        <f t="shared" si="7"/>
        <v>127732.94897200001</v>
      </c>
      <c r="H52" s="22">
        <v>20451.849601999998</v>
      </c>
      <c r="I52" s="22">
        <v>7268.0691790000001</v>
      </c>
      <c r="J52" s="22">
        <f t="shared" si="8"/>
        <v>13183.780422999998</v>
      </c>
      <c r="K52" s="22">
        <f t="shared" si="9"/>
        <v>27719.918781</v>
      </c>
      <c r="L52" s="66">
        <v>414819</v>
      </c>
      <c r="M52" s="66">
        <v>90040</v>
      </c>
      <c r="N52" s="66">
        <f t="shared" si="10"/>
        <v>324779</v>
      </c>
      <c r="O52" s="66">
        <v>156446</v>
      </c>
      <c r="P52" s="66">
        <v>5847</v>
      </c>
      <c r="Q52" s="66">
        <f t="shared" si="11"/>
        <v>150599</v>
      </c>
    </row>
    <row r="53" spans="1:17" s="195" customFormat="1" x14ac:dyDescent="0.4">
      <c r="A53" s="270">
        <v>283</v>
      </c>
      <c r="B53" s="119">
        <v>49</v>
      </c>
      <c r="C53" s="119" t="s">
        <v>494</v>
      </c>
      <c r="D53" s="163">
        <v>93945.526473000005</v>
      </c>
      <c r="E53" s="163">
        <v>42031.238899999997</v>
      </c>
      <c r="F53" s="306">
        <f t="shared" si="6"/>
        <v>51914.287573000009</v>
      </c>
      <c r="G53" s="120">
        <f t="shared" si="7"/>
        <v>135976.765373</v>
      </c>
      <c r="H53" s="120">
        <v>19235.868947999999</v>
      </c>
      <c r="I53" s="120">
        <v>7688.750943</v>
      </c>
      <c r="J53" s="120">
        <f t="shared" si="8"/>
        <v>11547.118005</v>
      </c>
      <c r="K53" s="120">
        <f t="shared" si="9"/>
        <v>26924.619890999998</v>
      </c>
      <c r="L53" s="121">
        <v>0</v>
      </c>
      <c r="M53" s="121">
        <v>0</v>
      </c>
      <c r="N53" s="121">
        <f t="shared" si="10"/>
        <v>0</v>
      </c>
      <c r="O53" s="121">
        <v>0</v>
      </c>
      <c r="P53" s="121">
        <v>0</v>
      </c>
      <c r="Q53" s="121">
        <f t="shared" si="11"/>
        <v>0</v>
      </c>
    </row>
    <row r="54" spans="1:17" s="195" customFormat="1" x14ac:dyDescent="0.4">
      <c r="A54" s="270">
        <v>277</v>
      </c>
      <c r="B54" s="173">
        <v>50</v>
      </c>
      <c r="C54" s="71" t="s">
        <v>586</v>
      </c>
      <c r="D54" s="174">
        <v>150083.24033299999</v>
      </c>
      <c r="E54" s="174">
        <v>137949.63743900001</v>
      </c>
      <c r="F54" s="22">
        <f t="shared" si="6"/>
        <v>12133.602893999981</v>
      </c>
      <c r="G54" s="22">
        <f t="shared" si="7"/>
        <v>288032.87777200004</v>
      </c>
      <c r="H54" s="22">
        <v>10524.256272000001</v>
      </c>
      <c r="I54" s="22">
        <v>20377.873823999998</v>
      </c>
      <c r="J54" s="22">
        <f t="shared" si="8"/>
        <v>-9853.6175519999979</v>
      </c>
      <c r="K54" s="22">
        <f t="shared" si="9"/>
        <v>30902.130096000001</v>
      </c>
      <c r="L54" s="66">
        <v>452758</v>
      </c>
      <c r="M54" s="66">
        <v>28795</v>
      </c>
      <c r="N54" s="66">
        <f t="shared" si="10"/>
        <v>423963</v>
      </c>
      <c r="O54" s="66">
        <v>114898</v>
      </c>
      <c r="P54" s="66">
        <v>394</v>
      </c>
      <c r="Q54" s="66">
        <f t="shared" si="11"/>
        <v>114504</v>
      </c>
    </row>
    <row r="55" spans="1:17" s="195" customFormat="1" x14ac:dyDescent="0.4">
      <c r="A55" s="270">
        <v>110</v>
      </c>
      <c r="B55" s="119">
        <v>51</v>
      </c>
      <c r="C55" s="119" t="s">
        <v>433</v>
      </c>
      <c r="D55" s="163">
        <v>74367.486267999993</v>
      </c>
      <c r="E55" s="163">
        <v>52866</v>
      </c>
      <c r="F55" s="306">
        <f t="shared" si="6"/>
        <v>21501.486267999993</v>
      </c>
      <c r="G55" s="120">
        <f t="shared" si="7"/>
        <v>127233.48626799999</v>
      </c>
      <c r="H55" s="120">
        <v>10073.858912</v>
      </c>
      <c r="I55" s="120">
        <v>52866</v>
      </c>
      <c r="J55" s="120">
        <f t="shared" si="8"/>
        <v>-42792.141088000004</v>
      </c>
      <c r="K55" s="120">
        <f t="shared" si="9"/>
        <v>62939.858911999996</v>
      </c>
      <c r="L55" s="121">
        <v>1463892</v>
      </c>
      <c r="M55" s="121">
        <v>804538</v>
      </c>
      <c r="N55" s="121">
        <f t="shared" si="10"/>
        <v>659354</v>
      </c>
      <c r="O55" s="121">
        <v>327276</v>
      </c>
      <c r="P55" s="121">
        <v>111475</v>
      </c>
      <c r="Q55" s="121">
        <f t="shared" si="11"/>
        <v>215801</v>
      </c>
    </row>
    <row r="56" spans="1:17" s="195" customFormat="1" x14ac:dyDescent="0.4">
      <c r="A56" s="270">
        <v>191</v>
      </c>
      <c r="B56" s="173">
        <v>52</v>
      </c>
      <c r="C56" s="71" t="s">
        <v>455</v>
      </c>
      <c r="D56" s="174">
        <v>17735.012526999999</v>
      </c>
      <c r="E56" s="174">
        <v>6380.9732050000002</v>
      </c>
      <c r="F56" s="22">
        <f t="shared" si="6"/>
        <v>11354.039321999999</v>
      </c>
      <c r="G56" s="22">
        <f t="shared" si="7"/>
        <v>24115.985732000001</v>
      </c>
      <c r="H56" s="22">
        <v>6009.9672149999997</v>
      </c>
      <c r="I56" s="22">
        <v>0</v>
      </c>
      <c r="J56" s="22">
        <f t="shared" si="8"/>
        <v>6009.9672149999997</v>
      </c>
      <c r="K56" s="22">
        <f t="shared" si="9"/>
        <v>6009.9672149999997</v>
      </c>
      <c r="L56" s="66">
        <v>5132900</v>
      </c>
      <c r="M56" s="66">
        <v>5166411</v>
      </c>
      <c r="N56" s="66">
        <f t="shared" si="10"/>
        <v>-33511</v>
      </c>
      <c r="O56" s="66">
        <v>1166877</v>
      </c>
      <c r="P56" s="66">
        <v>3436355</v>
      </c>
      <c r="Q56" s="66">
        <f t="shared" si="11"/>
        <v>-2269478</v>
      </c>
    </row>
    <row r="57" spans="1:17" s="195" customFormat="1" x14ac:dyDescent="0.4">
      <c r="A57" s="270">
        <v>16</v>
      </c>
      <c r="B57" s="119">
        <v>53</v>
      </c>
      <c r="C57" s="119" t="s">
        <v>429</v>
      </c>
      <c r="D57" s="163">
        <v>4298759.6982319998</v>
      </c>
      <c r="E57" s="163">
        <v>5029530.3199859997</v>
      </c>
      <c r="F57" s="306">
        <f t="shared" si="6"/>
        <v>-730770.62175399996</v>
      </c>
      <c r="G57" s="120">
        <f t="shared" si="7"/>
        <v>9328290.0182179995</v>
      </c>
      <c r="H57" s="120">
        <v>3159.744252</v>
      </c>
      <c r="I57" s="120">
        <v>331374.05373799999</v>
      </c>
      <c r="J57" s="120">
        <f t="shared" si="8"/>
        <v>-328214.30948599998</v>
      </c>
      <c r="K57" s="120">
        <f t="shared" si="9"/>
        <v>334533.79798999999</v>
      </c>
      <c r="L57" s="121">
        <v>29729109</v>
      </c>
      <c r="M57" s="121">
        <v>17888313</v>
      </c>
      <c r="N57" s="121">
        <f t="shared" si="10"/>
        <v>11840796</v>
      </c>
      <c r="O57" s="121">
        <v>4271886</v>
      </c>
      <c r="P57" s="121">
        <v>2027291</v>
      </c>
      <c r="Q57" s="121">
        <f t="shared" si="11"/>
        <v>2244595</v>
      </c>
    </row>
    <row r="58" spans="1:17" s="195" customFormat="1" x14ac:dyDescent="0.4">
      <c r="A58" s="270">
        <v>261</v>
      </c>
      <c r="B58" s="173">
        <v>54</v>
      </c>
      <c r="C58" s="71" t="s">
        <v>486</v>
      </c>
      <c r="D58" s="174">
        <v>72405.638153000007</v>
      </c>
      <c r="E58" s="174">
        <v>88505.357625000004</v>
      </c>
      <c r="F58" s="22">
        <f t="shared" si="6"/>
        <v>-16099.719471999997</v>
      </c>
      <c r="G58" s="22">
        <f t="shared" si="7"/>
        <v>160910.99577800001</v>
      </c>
      <c r="H58" s="22">
        <v>1808.3519759999999</v>
      </c>
      <c r="I58" s="22">
        <v>12050.957377000001</v>
      </c>
      <c r="J58" s="22">
        <f t="shared" si="8"/>
        <v>-10242.605401000001</v>
      </c>
      <c r="K58" s="22">
        <f t="shared" si="9"/>
        <v>13859.309353000001</v>
      </c>
      <c r="L58" s="66">
        <v>2450917.2546410002</v>
      </c>
      <c r="M58" s="66">
        <v>2400774.4873739998</v>
      </c>
      <c r="N58" s="66">
        <f t="shared" si="10"/>
        <v>50142.767267000396</v>
      </c>
      <c r="O58" s="66">
        <v>83657.919146999993</v>
      </c>
      <c r="P58" s="66">
        <v>176431.045086</v>
      </c>
      <c r="Q58" s="66">
        <f t="shared" si="11"/>
        <v>-92773.125939000005</v>
      </c>
    </row>
    <row r="59" spans="1:17" s="195" customFormat="1" x14ac:dyDescent="0.4">
      <c r="A59" s="270">
        <v>227</v>
      </c>
      <c r="B59" s="119">
        <v>55</v>
      </c>
      <c r="C59" s="119" t="s">
        <v>472</v>
      </c>
      <c r="D59" s="163">
        <v>1091.3775740000001</v>
      </c>
      <c r="E59" s="163">
        <v>1079.083261</v>
      </c>
      <c r="F59" s="306">
        <f t="shared" si="6"/>
        <v>12.294313000000102</v>
      </c>
      <c r="G59" s="120">
        <f t="shared" si="7"/>
        <v>2170.4608349999999</v>
      </c>
      <c r="H59" s="120">
        <v>755.714609</v>
      </c>
      <c r="I59" s="120">
        <v>1078.4257439999999</v>
      </c>
      <c r="J59" s="120">
        <f t="shared" si="8"/>
        <v>-322.7111349999999</v>
      </c>
      <c r="K59" s="120">
        <f t="shared" si="9"/>
        <v>1834.1403529999998</v>
      </c>
      <c r="L59" s="121">
        <v>51585</v>
      </c>
      <c r="M59" s="121">
        <v>51594</v>
      </c>
      <c r="N59" s="121">
        <f t="shared" si="10"/>
        <v>-9</v>
      </c>
      <c r="O59" s="121">
        <v>36</v>
      </c>
      <c r="P59" s="121">
        <v>0</v>
      </c>
      <c r="Q59" s="121">
        <f t="shared" si="11"/>
        <v>36</v>
      </c>
    </row>
    <row r="60" spans="1:17" s="195" customFormat="1" x14ac:dyDescent="0.4">
      <c r="A60" s="270">
        <v>215</v>
      </c>
      <c r="B60" s="173">
        <v>56</v>
      </c>
      <c r="C60" s="71" t="s">
        <v>465</v>
      </c>
      <c r="D60" s="174">
        <v>11648.999497999999</v>
      </c>
      <c r="E60" s="174">
        <v>15067.925549</v>
      </c>
      <c r="F60" s="22">
        <f t="shared" si="6"/>
        <v>-3418.9260510000004</v>
      </c>
      <c r="G60" s="22">
        <f t="shared" si="7"/>
        <v>26716.925046999997</v>
      </c>
      <c r="H60" s="22">
        <v>41.320065999999997</v>
      </c>
      <c r="I60" s="22">
        <v>3749.6144429999999</v>
      </c>
      <c r="J60" s="22">
        <f t="shared" si="8"/>
        <v>-3708.2943770000002</v>
      </c>
      <c r="K60" s="22">
        <f t="shared" si="9"/>
        <v>3790.9345089999997</v>
      </c>
      <c r="L60" s="66">
        <v>200170.333671</v>
      </c>
      <c r="M60" s="66">
        <v>98069.300577000002</v>
      </c>
      <c r="N60" s="66">
        <f t="shared" si="10"/>
        <v>102101.033094</v>
      </c>
      <c r="O60" s="66">
        <v>2949.0865330000001</v>
      </c>
      <c r="P60" s="66">
        <v>618.33107600000005</v>
      </c>
      <c r="Q60" s="66">
        <f t="shared" si="11"/>
        <v>2330.7554570000002</v>
      </c>
    </row>
    <row r="61" spans="1:17" s="195" customFormat="1" x14ac:dyDescent="0.4">
      <c r="A61" s="270">
        <v>272</v>
      </c>
      <c r="B61" s="119">
        <v>57</v>
      </c>
      <c r="C61" s="119" t="s">
        <v>490</v>
      </c>
      <c r="D61" s="163">
        <v>304840.88776200003</v>
      </c>
      <c r="E61" s="163">
        <v>152651.08429900001</v>
      </c>
      <c r="F61" s="306">
        <f t="shared" si="6"/>
        <v>152189.80346300002</v>
      </c>
      <c r="G61" s="120">
        <f t="shared" si="7"/>
        <v>457491.97206100007</v>
      </c>
      <c r="H61" s="120">
        <v>39.981299999999997</v>
      </c>
      <c r="I61" s="120">
        <v>9140.7820449999999</v>
      </c>
      <c r="J61" s="120">
        <f t="shared" si="8"/>
        <v>-9100.8007450000005</v>
      </c>
      <c r="K61" s="120">
        <f t="shared" si="9"/>
        <v>9180.7633449999994</v>
      </c>
      <c r="L61" s="121">
        <v>3281372.52</v>
      </c>
      <c r="M61" s="121">
        <v>200053.04</v>
      </c>
      <c r="N61" s="121">
        <f t="shared" si="10"/>
        <v>3081319.48</v>
      </c>
      <c r="O61" s="121">
        <v>200661.76000000001</v>
      </c>
      <c r="P61" s="121">
        <v>0</v>
      </c>
      <c r="Q61" s="121">
        <f t="shared" si="11"/>
        <v>200661.76000000001</v>
      </c>
    </row>
    <row r="62" spans="1:17" s="195" customFormat="1" x14ac:dyDescent="0.4">
      <c r="A62" s="270">
        <v>164</v>
      </c>
      <c r="B62" s="173">
        <v>58</v>
      </c>
      <c r="C62" s="71" t="s">
        <v>450</v>
      </c>
      <c r="D62" s="174">
        <v>1422.5356710000001</v>
      </c>
      <c r="E62" s="174">
        <v>35.351816999999997</v>
      </c>
      <c r="F62" s="22">
        <f t="shared" si="6"/>
        <v>1387.1838540000001</v>
      </c>
      <c r="G62" s="22">
        <f t="shared" si="7"/>
        <v>1457.8874880000001</v>
      </c>
      <c r="H62" s="22">
        <v>37.119399000000001</v>
      </c>
      <c r="I62" s="22">
        <v>0</v>
      </c>
      <c r="J62" s="22">
        <f t="shared" si="8"/>
        <v>37.119399000000001</v>
      </c>
      <c r="K62" s="22">
        <f t="shared" si="9"/>
        <v>37.119399000000001</v>
      </c>
      <c r="L62" s="66">
        <v>27790</v>
      </c>
      <c r="M62" s="66">
        <v>2094</v>
      </c>
      <c r="N62" s="66">
        <f t="shared" si="10"/>
        <v>25696</v>
      </c>
      <c r="O62" s="66">
        <v>3042</v>
      </c>
      <c r="P62" s="66">
        <v>0</v>
      </c>
      <c r="Q62" s="66">
        <f t="shared" si="11"/>
        <v>3042</v>
      </c>
    </row>
    <row r="63" spans="1:17" s="195" customFormat="1" x14ac:dyDescent="0.4">
      <c r="A63" s="270">
        <v>223</v>
      </c>
      <c r="B63" s="119">
        <v>59</v>
      </c>
      <c r="C63" s="119" t="s">
        <v>469</v>
      </c>
      <c r="D63" s="163">
        <v>11032.963879999999</v>
      </c>
      <c r="E63" s="163">
        <v>13932.717336</v>
      </c>
      <c r="F63" s="306">
        <f t="shared" si="6"/>
        <v>-2899.7534560000004</v>
      </c>
      <c r="G63" s="120">
        <f t="shared" si="7"/>
        <v>24965.681215999997</v>
      </c>
      <c r="H63" s="120">
        <v>0.70317799999999997</v>
      </c>
      <c r="I63" s="120">
        <v>1454.0198700000001</v>
      </c>
      <c r="J63" s="120">
        <f t="shared" si="8"/>
        <v>-1453.3166920000001</v>
      </c>
      <c r="K63" s="120">
        <f t="shared" si="9"/>
        <v>1454.7230480000001</v>
      </c>
      <c r="L63" s="121">
        <v>37232</v>
      </c>
      <c r="M63" s="121">
        <v>233797</v>
      </c>
      <c r="N63" s="121">
        <f t="shared" si="10"/>
        <v>-196565</v>
      </c>
      <c r="O63" s="121">
        <v>3648</v>
      </c>
      <c r="P63" s="121">
        <v>3698</v>
      </c>
      <c r="Q63" s="121">
        <f t="shared" si="11"/>
        <v>-50</v>
      </c>
    </row>
    <row r="64" spans="1:17" s="195" customFormat="1" x14ac:dyDescent="0.4">
      <c r="A64" s="270">
        <v>138</v>
      </c>
      <c r="B64" s="173">
        <v>60</v>
      </c>
      <c r="C64" s="71" t="s">
        <v>446</v>
      </c>
      <c r="D64" s="174">
        <v>476683.23181899998</v>
      </c>
      <c r="E64" s="174">
        <v>71196.503247000001</v>
      </c>
      <c r="F64" s="22">
        <f t="shared" si="6"/>
        <v>405486.72857199999</v>
      </c>
      <c r="G64" s="22">
        <f t="shared" si="7"/>
        <v>547879.73506600002</v>
      </c>
      <c r="H64" s="22">
        <v>6.1399999999999996E-4</v>
      </c>
      <c r="I64" s="22">
        <v>15764.721535000001</v>
      </c>
      <c r="J64" s="22">
        <f t="shared" si="8"/>
        <v>-15764.720921</v>
      </c>
      <c r="K64" s="22">
        <f t="shared" si="9"/>
        <v>15764.722149000001</v>
      </c>
      <c r="L64" s="66">
        <v>25636236.906332999</v>
      </c>
      <c r="M64" s="66">
        <v>23030719.274711002</v>
      </c>
      <c r="N64" s="66">
        <f t="shared" si="10"/>
        <v>2605517.6316219978</v>
      </c>
      <c r="O64" s="66">
        <v>1953174.5688400001</v>
      </c>
      <c r="P64" s="66">
        <v>2046871.200098</v>
      </c>
      <c r="Q64" s="66">
        <f t="shared" si="11"/>
        <v>-93696.631257999921</v>
      </c>
    </row>
    <row r="65" spans="1:17" s="195" customFormat="1" x14ac:dyDescent="0.4">
      <c r="A65" s="270">
        <v>11</v>
      </c>
      <c r="B65" s="119">
        <v>61</v>
      </c>
      <c r="C65" s="119" t="s">
        <v>420</v>
      </c>
      <c r="D65" s="163">
        <v>2540082.0222060001</v>
      </c>
      <c r="E65" s="163">
        <v>2748757.5894459998</v>
      </c>
      <c r="F65" s="306">
        <f t="shared" si="6"/>
        <v>-208675.56723999977</v>
      </c>
      <c r="G65" s="120">
        <f t="shared" si="7"/>
        <v>5288839.6116519999</v>
      </c>
      <c r="H65" s="120">
        <v>0</v>
      </c>
      <c r="I65" s="120">
        <v>767860.53415299999</v>
      </c>
      <c r="J65" s="120">
        <f t="shared" si="8"/>
        <v>-767860.53415299999</v>
      </c>
      <c r="K65" s="120">
        <f t="shared" si="9"/>
        <v>767860.53415299999</v>
      </c>
      <c r="L65" s="121">
        <v>29486943</v>
      </c>
      <c r="M65" s="121">
        <v>25943433</v>
      </c>
      <c r="N65" s="121">
        <f t="shared" si="10"/>
        <v>3543510</v>
      </c>
      <c r="O65" s="121">
        <v>2483764</v>
      </c>
      <c r="P65" s="121">
        <v>3983904</v>
      </c>
      <c r="Q65" s="121">
        <f t="shared" si="11"/>
        <v>-1500140</v>
      </c>
    </row>
    <row r="66" spans="1:17" s="195" customFormat="1" x14ac:dyDescent="0.4">
      <c r="A66" s="270">
        <v>208</v>
      </c>
      <c r="B66" s="173">
        <v>62</v>
      </c>
      <c r="C66" s="71" t="s">
        <v>461</v>
      </c>
      <c r="D66" s="174">
        <v>578985.43474399997</v>
      </c>
      <c r="E66" s="174">
        <v>4936410.0948609998</v>
      </c>
      <c r="F66" s="22">
        <f t="shared" si="6"/>
        <v>-4357424.6601170003</v>
      </c>
      <c r="G66" s="22">
        <f t="shared" si="7"/>
        <v>5515395.5296049993</v>
      </c>
      <c r="H66" s="22">
        <v>0</v>
      </c>
      <c r="I66" s="22">
        <v>455458.783085</v>
      </c>
      <c r="J66" s="22">
        <f t="shared" si="8"/>
        <v>-455458.783085</v>
      </c>
      <c r="K66" s="22">
        <f t="shared" si="9"/>
        <v>455458.783085</v>
      </c>
      <c r="L66" s="66">
        <v>10068994.543694999</v>
      </c>
      <c r="M66" s="66">
        <v>23330205.371041</v>
      </c>
      <c r="N66" s="66">
        <f t="shared" si="10"/>
        <v>-13261210.827346001</v>
      </c>
      <c r="O66" s="66">
        <v>0</v>
      </c>
      <c r="P66" s="66">
        <v>2160496.5383939999</v>
      </c>
      <c r="Q66" s="66">
        <f t="shared" si="11"/>
        <v>-2160496.5383939999</v>
      </c>
    </row>
    <row r="67" spans="1:17" s="195" customFormat="1" x14ac:dyDescent="0.4">
      <c r="A67" s="270">
        <v>243</v>
      </c>
      <c r="B67" s="119">
        <v>63</v>
      </c>
      <c r="C67" s="119" t="s">
        <v>477</v>
      </c>
      <c r="D67" s="163">
        <v>1129695.8524160001</v>
      </c>
      <c r="E67" s="163">
        <v>280366.96550699999</v>
      </c>
      <c r="F67" s="306">
        <f t="shared" si="6"/>
        <v>849328.88690900011</v>
      </c>
      <c r="G67" s="120">
        <f t="shared" si="7"/>
        <v>1410062.8179230001</v>
      </c>
      <c r="H67" s="120">
        <v>0</v>
      </c>
      <c r="I67" s="120">
        <v>0</v>
      </c>
      <c r="J67" s="120">
        <f t="shared" si="8"/>
        <v>0</v>
      </c>
      <c r="K67" s="120">
        <f t="shared" si="9"/>
        <v>0</v>
      </c>
      <c r="L67" s="121">
        <v>10236774</v>
      </c>
      <c r="M67" s="121">
        <v>1582810.6</v>
      </c>
      <c r="N67" s="121">
        <f t="shared" si="10"/>
        <v>8653963.4000000004</v>
      </c>
      <c r="O67" s="121">
        <v>1007360</v>
      </c>
      <c r="P67" s="121">
        <v>608130</v>
      </c>
      <c r="Q67" s="121">
        <f t="shared" si="11"/>
        <v>399230</v>
      </c>
    </row>
    <row r="68" spans="1:17" s="195" customFormat="1" x14ac:dyDescent="0.4">
      <c r="A68" s="270">
        <v>218</v>
      </c>
      <c r="B68" s="173">
        <v>64</v>
      </c>
      <c r="C68" s="71" t="s">
        <v>417</v>
      </c>
      <c r="D68" s="174">
        <v>926425.39760300005</v>
      </c>
      <c r="E68" s="174">
        <v>2139601.0181470001</v>
      </c>
      <c r="F68" s="22">
        <f t="shared" si="6"/>
        <v>-1213175.6205440001</v>
      </c>
      <c r="G68" s="22">
        <f t="shared" si="7"/>
        <v>3066026.4157500002</v>
      </c>
      <c r="H68" s="22">
        <v>0</v>
      </c>
      <c r="I68" s="22">
        <v>119393.32954200001</v>
      </c>
      <c r="J68" s="22">
        <f t="shared" si="8"/>
        <v>-119393.32954200001</v>
      </c>
      <c r="K68" s="22">
        <f t="shared" si="9"/>
        <v>119393.32954200001</v>
      </c>
      <c r="L68" s="66">
        <v>31903790.875635002</v>
      </c>
      <c r="M68" s="66">
        <v>26657579.648235999</v>
      </c>
      <c r="N68" s="66">
        <f t="shared" si="10"/>
        <v>5246211.2273990028</v>
      </c>
      <c r="O68" s="66">
        <v>2716546.4061619998</v>
      </c>
      <c r="P68" s="66">
        <v>2616529.3021340002</v>
      </c>
      <c r="Q68" s="66">
        <f t="shared" si="11"/>
        <v>100017.10402799957</v>
      </c>
    </row>
    <row r="69" spans="1:17" s="195" customFormat="1" x14ac:dyDescent="0.4">
      <c r="A69" s="270">
        <v>114</v>
      </c>
      <c r="B69" s="119">
        <v>65</v>
      </c>
      <c r="C69" s="119" t="s">
        <v>437</v>
      </c>
      <c r="D69" s="163">
        <v>27988.155796999999</v>
      </c>
      <c r="E69" s="163">
        <v>414639.68697099999</v>
      </c>
      <c r="F69" s="306">
        <f t="shared" ref="F69:F83" si="12">D69-E69</f>
        <v>-386651.531174</v>
      </c>
      <c r="G69" s="120">
        <f t="shared" ref="G69:G83" si="13">D69+E69</f>
        <v>442627.84276799997</v>
      </c>
      <c r="H69" s="120">
        <v>0</v>
      </c>
      <c r="I69" s="120">
        <v>4006.8364759999999</v>
      </c>
      <c r="J69" s="120">
        <f t="shared" ref="J69:J83" si="14">H69-I69</f>
        <v>-4006.8364759999999</v>
      </c>
      <c r="K69" s="120">
        <f t="shared" ref="K69:K83" si="15">H69+I69</f>
        <v>4006.8364759999999</v>
      </c>
      <c r="L69" s="121">
        <v>283427.16582599998</v>
      </c>
      <c r="M69" s="121">
        <v>3824442.9333370002</v>
      </c>
      <c r="N69" s="121">
        <f t="shared" ref="N69:N81" si="16">L69-M69</f>
        <v>-3541015.7675110004</v>
      </c>
      <c r="O69" s="121">
        <v>0</v>
      </c>
      <c r="P69" s="121">
        <v>155281.74140900001</v>
      </c>
      <c r="Q69" s="121">
        <f t="shared" ref="Q69:Q81" si="17">O69-P69</f>
        <v>-155281.74140900001</v>
      </c>
    </row>
    <row r="70" spans="1:17" s="195" customFormat="1" x14ac:dyDescent="0.4">
      <c r="A70" s="270">
        <v>6</v>
      </c>
      <c r="B70" s="173">
        <v>66</v>
      </c>
      <c r="C70" s="71" t="s">
        <v>422</v>
      </c>
      <c r="D70" s="174">
        <v>216133.219492</v>
      </c>
      <c r="E70" s="174">
        <v>286640.89726499998</v>
      </c>
      <c r="F70" s="22">
        <f t="shared" si="12"/>
        <v>-70507.677772999974</v>
      </c>
      <c r="G70" s="22">
        <f t="shared" si="13"/>
        <v>502774.11675699998</v>
      </c>
      <c r="H70" s="22">
        <v>0</v>
      </c>
      <c r="I70" s="22">
        <v>159474.01124200001</v>
      </c>
      <c r="J70" s="22">
        <f t="shared" si="14"/>
        <v>-159474.01124200001</v>
      </c>
      <c r="K70" s="22">
        <f t="shared" si="15"/>
        <v>159474.01124200001</v>
      </c>
      <c r="L70" s="66">
        <v>5872391</v>
      </c>
      <c r="M70" s="66">
        <v>3034207</v>
      </c>
      <c r="N70" s="66">
        <f t="shared" si="16"/>
        <v>2838184</v>
      </c>
      <c r="O70" s="66">
        <v>424175</v>
      </c>
      <c r="P70" s="66">
        <v>579227</v>
      </c>
      <c r="Q70" s="66">
        <f t="shared" si="17"/>
        <v>-155052</v>
      </c>
    </row>
    <row r="71" spans="1:17" s="195" customFormat="1" x14ac:dyDescent="0.4">
      <c r="A71" s="270">
        <v>2</v>
      </c>
      <c r="B71" s="119">
        <v>67</v>
      </c>
      <c r="C71" s="119" t="s">
        <v>425</v>
      </c>
      <c r="D71" s="163">
        <v>137271.420621</v>
      </c>
      <c r="E71" s="163">
        <v>202453.95481600001</v>
      </c>
      <c r="F71" s="306">
        <f t="shared" si="12"/>
        <v>-65182.534195000015</v>
      </c>
      <c r="G71" s="120">
        <f t="shared" si="13"/>
        <v>339725.37543700001</v>
      </c>
      <c r="H71" s="120">
        <v>0</v>
      </c>
      <c r="I71" s="120">
        <v>0</v>
      </c>
      <c r="J71" s="120">
        <f t="shared" si="14"/>
        <v>0</v>
      </c>
      <c r="K71" s="120">
        <f t="shared" si="15"/>
        <v>0</v>
      </c>
      <c r="L71" s="121">
        <v>883479.46574899997</v>
      </c>
      <c r="M71" s="121">
        <v>2449450.2044219999</v>
      </c>
      <c r="N71" s="121">
        <f t="shared" si="16"/>
        <v>-1565970.7386729999</v>
      </c>
      <c r="O71" s="121">
        <v>41555.372803999999</v>
      </c>
      <c r="P71" s="121">
        <v>60984.498871999996</v>
      </c>
      <c r="Q71" s="121">
        <f t="shared" si="17"/>
        <v>-19429.126067999998</v>
      </c>
    </row>
    <row r="72" spans="1:17" s="195" customFormat="1" x14ac:dyDescent="0.4">
      <c r="A72" s="270">
        <v>1</v>
      </c>
      <c r="B72" s="173">
        <v>68</v>
      </c>
      <c r="C72" s="71" t="s">
        <v>427</v>
      </c>
      <c r="D72" s="174">
        <v>939941.01259399997</v>
      </c>
      <c r="E72" s="174">
        <v>15600800.153906001</v>
      </c>
      <c r="F72" s="22">
        <f t="shared" si="12"/>
        <v>-14660859.141312001</v>
      </c>
      <c r="G72" s="22">
        <f t="shared" si="13"/>
        <v>16540741.1665</v>
      </c>
      <c r="H72" s="22">
        <v>0</v>
      </c>
      <c r="I72" s="22">
        <v>3734769.6405790001</v>
      </c>
      <c r="J72" s="22">
        <f t="shared" si="14"/>
        <v>-3734769.6405790001</v>
      </c>
      <c r="K72" s="22">
        <f t="shared" si="15"/>
        <v>3734769.6405790001</v>
      </c>
      <c r="L72" s="66">
        <v>5648883</v>
      </c>
      <c r="M72" s="66">
        <v>115700694</v>
      </c>
      <c r="N72" s="66">
        <f t="shared" si="16"/>
        <v>-110051811</v>
      </c>
      <c r="O72" s="66">
        <v>18170</v>
      </c>
      <c r="P72" s="66">
        <v>7242643</v>
      </c>
      <c r="Q72" s="66">
        <f t="shared" si="17"/>
        <v>-7224473</v>
      </c>
    </row>
    <row r="73" spans="1:17" s="195" customFormat="1" x14ac:dyDescent="0.4">
      <c r="A73" s="270">
        <v>249</v>
      </c>
      <c r="B73" s="119">
        <v>69</v>
      </c>
      <c r="C73" s="119" t="s">
        <v>480</v>
      </c>
      <c r="D73" s="163">
        <v>229210.057264</v>
      </c>
      <c r="E73" s="163">
        <v>238156.859452</v>
      </c>
      <c r="F73" s="306">
        <f t="shared" si="12"/>
        <v>-8946.8021880000015</v>
      </c>
      <c r="G73" s="120">
        <f t="shared" si="13"/>
        <v>467366.91671600001</v>
      </c>
      <c r="H73" s="120">
        <v>0</v>
      </c>
      <c r="I73" s="120">
        <v>1016.7677619999999</v>
      </c>
      <c r="J73" s="120">
        <f t="shared" si="14"/>
        <v>-1016.7677619999999</v>
      </c>
      <c r="K73" s="120">
        <f t="shared" si="15"/>
        <v>1016.7677619999999</v>
      </c>
      <c r="L73" s="121">
        <v>91887.807274999999</v>
      </c>
      <c r="M73" s="121">
        <v>58277.712589000002</v>
      </c>
      <c r="N73" s="121">
        <f t="shared" si="16"/>
        <v>33610.094685999997</v>
      </c>
      <c r="O73" s="121">
        <v>0</v>
      </c>
      <c r="P73" s="121">
        <v>516.30870000000004</v>
      </c>
      <c r="Q73" s="121">
        <f t="shared" si="17"/>
        <v>-516.30870000000004</v>
      </c>
    </row>
    <row r="74" spans="1:17" s="195" customFormat="1" x14ac:dyDescent="0.4">
      <c r="A74" s="270">
        <v>108</v>
      </c>
      <c r="B74" s="173">
        <v>70</v>
      </c>
      <c r="C74" s="71" t="s">
        <v>435</v>
      </c>
      <c r="D74" s="174">
        <v>133658.77892300001</v>
      </c>
      <c r="E74" s="174">
        <v>197084.49017899999</v>
      </c>
      <c r="F74" s="22">
        <f t="shared" si="12"/>
        <v>-63425.71125599998</v>
      </c>
      <c r="G74" s="22">
        <f t="shared" si="13"/>
        <v>330743.26910199999</v>
      </c>
      <c r="H74" s="22">
        <v>0</v>
      </c>
      <c r="I74" s="22">
        <v>88328.174608999994</v>
      </c>
      <c r="J74" s="22">
        <f t="shared" si="14"/>
        <v>-88328.174608999994</v>
      </c>
      <c r="K74" s="22">
        <f t="shared" si="15"/>
        <v>88328.174608999994</v>
      </c>
      <c r="L74" s="66">
        <v>1657578</v>
      </c>
      <c r="M74" s="66">
        <v>846056</v>
      </c>
      <c r="N74" s="66">
        <f t="shared" si="16"/>
        <v>811522</v>
      </c>
      <c r="O74" s="66">
        <v>86184</v>
      </c>
      <c r="P74" s="66">
        <v>114069</v>
      </c>
      <c r="Q74" s="66">
        <f t="shared" si="17"/>
        <v>-27885</v>
      </c>
    </row>
    <row r="75" spans="1:17" s="195" customFormat="1" x14ac:dyDescent="0.4">
      <c r="A75" s="270">
        <v>241</v>
      </c>
      <c r="B75" s="119">
        <v>71</v>
      </c>
      <c r="C75" s="119" t="s">
        <v>476</v>
      </c>
      <c r="D75" s="163">
        <v>149508.58224700001</v>
      </c>
      <c r="E75" s="163">
        <v>9235.6452210000007</v>
      </c>
      <c r="F75" s="306">
        <f t="shared" si="12"/>
        <v>140272.937026</v>
      </c>
      <c r="G75" s="120">
        <f t="shared" si="13"/>
        <v>158744.22746800003</v>
      </c>
      <c r="H75" s="120">
        <v>0</v>
      </c>
      <c r="I75" s="120">
        <v>3870.074415</v>
      </c>
      <c r="J75" s="120">
        <f t="shared" si="14"/>
        <v>-3870.074415</v>
      </c>
      <c r="K75" s="120">
        <f t="shared" si="15"/>
        <v>3870.074415</v>
      </c>
      <c r="L75" s="121">
        <v>7693404</v>
      </c>
      <c r="M75" s="121">
        <v>2873691</v>
      </c>
      <c r="N75" s="121">
        <f t="shared" si="16"/>
        <v>4819713</v>
      </c>
      <c r="O75" s="121">
        <v>0</v>
      </c>
      <c r="P75" s="121">
        <v>0</v>
      </c>
      <c r="Q75" s="121">
        <f t="shared" si="17"/>
        <v>0</v>
      </c>
    </row>
    <row r="76" spans="1:17" s="195" customFormat="1" x14ac:dyDescent="0.4">
      <c r="A76" s="270">
        <v>235</v>
      </c>
      <c r="B76" s="173">
        <v>72</v>
      </c>
      <c r="C76" s="71" t="s">
        <v>475</v>
      </c>
      <c r="D76" s="174">
        <v>43787.998147999999</v>
      </c>
      <c r="E76" s="174">
        <v>110950.040962</v>
      </c>
      <c r="F76" s="22">
        <f t="shared" si="12"/>
        <v>-67162.042814</v>
      </c>
      <c r="G76" s="22">
        <f t="shared" si="13"/>
        <v>154738.03911000001</v>
      </c>
      <c r="H76" s="22">
        <v>0</v>
      </c>
      <c r="I76" s="22">
        <v>34109.697646000001</v>
      </c>
      <c r="J76" s="22">
        <f t="shared" si="14"/>
        <v>-34109.697646000001</v>
      </c>
      <c r="K76" s="22">
        <f t="shared" si="15"/>
        <v>34109.697646000001</v>
      </c>
      <c r="L76" s="66">
        <v>2980349</v>
      </c>
      <c r="M76" s="66">
        <v>2571864</v>
      </c>
      <c r="N76" s="66">
        <f t="shared" si="16"/>
        <v>408485</v>
      </c>
      <c r="O76" s="66">
        <v>243609</v>
      </c>
      <c r="P76" s="66">
        <v>308265</v>
      </c>
      <c r="Q76" s="66">
        <f t="shared" si="17"/>
        <v>-64656</v>
      </c>
    </row>
    <row r="77" spans="1:17" s="195" customFormat="1" x14ac:dyDescent="0.4">
      <c r="A77" s="270">
        <v>102</v>
      </c>
      <c r="B77" s="119">
        <v>73</v>
      </c>
      <c r="C77" s="119" t="s">
        <v>430</v>
      </c>
      <c r="D77" s="163">
        <v>19044.572645</v>
      </c>
      <c r="E77" s="163">
        <v>97860.098039000004</v>
      </c>
      <c r="F77" s="306">
        <f t="shared" si="12"/>
        <v>-78815.525393999997</v>
      </c>
      <c r="G77" s="120">
        <f t="shared" si="13"/>
        <v>116904.67068400001</v>
      </c>
      <c r="H77" s="120">
        <v>0</v>
      </c>
      <c r="I77" s="120">
        <v>0</v>
      </c>
      <c r="J77" s="120">
        <f t="shared" si="14"/>
        <v>0</v>
      </c>
      <c r="K77" s="120">
        <f t="shared" si="15"/>
        <v>0</v>
      </c>
      <c r="L77" s="121">
        <v>239565.84713899999</v>
      </c>
      <c r="M77" s="121">
        <v>965423.92780800001</v>
      </c>
      <c r="N77" s="121">
        <f t="shared" si="16"/>
        <v>-725858.08066900005</v>
      </c>
      <c r="O77" s="121">
        <v>0</v>
      </c>
      <c r="P77" s="121">
        <v>8148.9263790000005</v>
      </c>
      <c r="Q77" s="121">
        <f t="shared" si="17"/>
        <v>-8148.9263790000005</v>
      </c>
    </row>
    <row r="78" spans="1:17" s="195" customFormat="1" x14ac:dyDescent="0.4">
      <c r="A78" s="270">
        <v>139</v>
      </c>
      <c r="B78" s="173">
        <v>74</v>
      </c>
      <c r="C78" s="71" t="s">
        <v>447</v>
      </c>
      <c r="D78" s="174">
        <v>59556.901916000003</v>
      </c>
      <c r="E78" s="174">
        <v>16579.669708000001</v>
      </c>
      <c r="F78" s="22">
        <f t="shared" si="12"/>
        <v>42977.232208000001</v>
      </c>
      <c r="G78" s="22">
        <f t="shared" si="13"/>
        <v>76136.571624000004</v>
      </c>
      <c r="H78" s="22">
        <v>0</v>
      </c>
      <c r="I78" s="22">
        <v>0</v>
      </c>
      <c r="J78" s="22">
        <f t="shared" si="14"/>
        <v>0</v>
      </c>
      <c r="K78" s="22">
        <f t="shared" si="15"/>
        <v>0</v>
      </c>
      <c r="L78" s="66">
        <v>48524</v>
      </c>
      <c r="M78" s="66">
        <v>15192</v>
      </c>
      <c r="N78" s="66">
        <f t="shared" si="16"/>
        <v>33332</v>
      </c>
      <c r="O78" s="66">
        <v>0</v>
      </c>
      <c r="P78" s="66">
        <v>8842</v>
      </c>
      <c r="Q78" s="66">
        <f t="shared" si="17"/>
        <v>-8842</v>
      </c>
    </row>
    <row r="79" spans="1:17" s="195" customFormat="1" x14ac:dyDescent="0.4">
      <c r="A79" s="270">
        <v>106</v>
      </c>
      <c r="B79" s="119">
        <v>75</v>
      </c>
      <c r="C79" s="119" t="s">
        <v>432</v>
      </c>
      <c r="D79" s="163">
        <v>17172.963551000001</v>
      </c>
      <c r="E79" s="163">
        <v>0</v>
      </c>
      <c r="F79" s="306">
        <f t="shared" si="12"/>
        <v>17172.963551000001</v>
      </c>
      <c r="G79" s="120">
        <f t="shared" si="13"/>
        <v>17172.963551000001</v>
      </c>
      <c r="H79" s="120">
        <v>0</v>
      </c>
      <c r="I79" s="120">
        <v>0</v>
      </c>
      <c r="J79" s="120">
        <f t="shared" si="14"/>
        <v>0</v>
      </c>
      <c r="K79" s="120">
        <f t="shared" si="15"/>
        <v>0</v>
      </c>
      <c r="L79" s="121">
        <v>217069</v>
      </c>
      <c r="M79" s="121">
        <v>0</v>
      </c>
      <c r="N79" s="121">
        <f t="shared" si="16"/>
        <v>217069</v>
      </c>
      <c r="O79" s="121">
        <v>1001</v>
      </c>
      <c r="P79" s="121">
        <v>0</v>
      </c>
      <c r="Q79" s="121">
        <f t="shared" si="17"/>
        <v>1001</v>
      </c>
    </row>
    <row r="80" spans="1:17" s="195" customFormat="1" x14ac:dyDescent="0.4">
      <c r="A80" s="270">
        <v>246</v>
      </c>
      <c r="B80" s="173">
        <v>76</v>
      </c>
      <c r="C80" s="71" t="s">
        <v>478</v>
      </c>
      <c r="D80" s="174">
        <v>0</v>
      </c>
      <c r="E80" s="174">
        <v>907.16840999999999</v>
      </c>
      <c r="F80" s="22">
        <f t="shared" si="12"/>
        <v>-907.16840999999999</v>
      </c>
      <c r="G80" s="22">
        <f t="shared" si="13"/>
        <v>907.16840999999999</v>
      </c>
      <c r="H80" s="22">
        <v>0</v>
      </c>
      <c r="I80" s="22">
        <v>0</v>
      </c>
      <c r="J80" s="22">
        <f t="shared" si="14"/>
        <v>0</v>
      </c>
      <c r="K80" s="22">
        <f t="shared" si="15"/>
        <v>0</v>
      </c>
      <c r="L80" s="66">
        <v>30783</v>
      </c>
      <c r="M80" s="66">
        <v>35150</v>
      </c>
      <c r="N80" s="66">
        <f t="shared" si="16"/>
        <v>-4367</v>
      </c>
      <c r="O80" s="66">
        <v>1599</v>
      </c>
      <c r="P80" s="66">
        <v>2807</v>
      </c>
      <c r="Q80" s="66">
        <f t="shared" si="17"/>
        <v>-1208</v>
      </c>
    </row>
    <row r="81" spans="1:17" s="195" customFormat="1" x14ac:dyDescent="0.4">
      <c r="A81" s="270">
        <v>175</v>
      </c>
      <c r="B81" s="119">
        <v>77</v>
      </c>
      <c r="C81" s="119" t="s">
        <v>452</v>
      </c>
      <c r="D81" s="163">
        <v>47.001494999999998</v>
      </c>
      <c r="E81" s="163">
        <v>447.90896099999998</v>
      </c>
      <c r="F81" s="306">
        <f t="shared" si="12"/>
        <v>-400.907466</v>
      </c>
      <c r="G81" s="120">
        <f t="shared" si="13"/>
        <v>494.91045599999995</v>
      </c>
      <c r="H81" s="120">
        <v>0</v>
      </c>
      <c r="I81" s="120">
        <v>0</v>
      </c>
      <c r="J81" s="120">
        <f t="shared" si="14"/>
        <v>0</v>
      </c>
      <c r="K81" s="120">
        <f t="shared" si="15"/>
        <v>0</v>
      </c>
      <c r="L81" s="121">
        <v>456</v>
      </c>
      <c r="M81" s="121">
        <v>862</v>
      </c>
      <c r="N81" s="121">
        <f t="shared" si="16"/>
        <v>-406</v>
      </c>
      <c r="O81" s="121">
        <v>0</v>
      </c>
      <c r="P81" s="121">
        <v>0</v>
      </c>
      <c r="Q81" s="121">
        <f t="shared" si="17"/>
        <v>0</v>
      </c>
    </row>
    <row r="82" spans="1:17" s="195" customFormat="1" x14ac:dyDescent="0.4">
      <c r="A82" s="270">
        <v>224</v>
      </c>
      <c r="B82" s="173">
        <v>78</v>
      </c>
      <c r="C82" s="71" t="s">
        <v>470</v>
      </c>
      <c r="D82" s="174">
        <v>0</v>
      </c>
      <c r="E82" s="174">
        <v>0</v>
      </c>
      <c r="F82" s="22">
        <f t="shared" si="12"/>
        <v>0</v>
      </c>
      <c r="G82" s="22">
        <f t="shared" si="13"/>
        <v>0</v>
      </c>
      <c r="H82" s="22">
        <v>0</v>
      </c>
      <c r="I82" s="22">
        <v>0</v>
      </c>
      <c r="J82" s="22">
        <f t="shared" si="14"/>
        <v>0</v>
      </c>
      <c r="K82" s="22">
        <f t="shared" si="15"/>
        <v>0</v>
      </c>
      <c r="L82" s="66">
        <v>0</v>
      </c>
      <c r="M82" s="66">
        <v>0</v>
      </c>
      <c r="N82" s="66">
        <v>0</v>
      </c>
      <c r="O82" s="66">
        <v>0</v>
      </c>
      <c r="P82" s="66">
        <v>0</v>
      </c>
      <c r="Q82" s="66">
        <v>0</v>
      </c>
    </row>
    <row r="83" spans="1:17" s="195" customFormat="1" x14ac:dyDescent="0.4">
      <c r="A83" s="270">
        <v>150</v>
      </c>
      <c r="B83" s="119">
        <v>79</v>
      </c>
      <c r="C83" s="119" t="s">
        <v>448</v>
      </c>
      <c r="D83" s="163">
        <v>1060.863863</v>
      </c>
      <c r="E83" s="163">
        <v>947.99065399999995</v>
      </c>
      <c r="F83" s="306">
        <f t="shared" si="12"/>
        <v>112.87320900000009</v>
      </c>
      <c r="G83" s="120">
        <f t="shared" si="13"/>
        <v>2008.854517</v>
      </c>
      <c r="H83" s="120">
        <v>0</v>
      </c>
      <c r="I83" s="120">
        <v>67.023498000000004</v>
      </c>
      <c r="J83" s="120">
        <f t="shared" si="14"/>
        <v>-67.023498000000004</v>
      </c>
      <c r="K83" s="120">
        <f t="shared" si="15"/>
        <v>67.023498000000004</v>
      </c>
      <c r="L83" s="121">
        <v>0</v>
      </c>
      <c r="M83" s="121">
        <v>0</v>
      </c>
      <c r="N83" s="121">
        <f>L83-M83</f>
        <v>0</v>
      </c>
      <c r="O83" s="121">
        <v>0</v>
      </c>
      <c r="P83" s="121">
        <v>0</v>
      </c>
      <c r="Q83" s="121">
        <f>O83-P83</f>
        <v>0</v>
      </c>
    </row>
    <row r="84" spans="1:17" ht="26.25" customHeight="1" x14ac:dyDescent="0.4">
      <c r="A84" s="271"/>
      <c r="B84" s="425" t="s">
        <v>23</v>
      </c>
      <c r="C84" s="425"/>
      <c r="D84" s="122">
        <f>SUM(D5:D83)</f>
        <v>107679594.43442503</v>
      </c>
      <c r="E84" s="122">
        <f t="shared" ref="E84:Q84" si="18">SUM(E5:E83)</f>
        <v>160071884.190411</v>
      </c>
      <c r="F84" s="122">
        <f t="shared" si="18"/>
        <v>-52392289.755986013</v>
      </c>
      <c r="G84" s="122">
        <f t="shared" si="18"/>
        <v>267751478.62483612</v>
      </c>
      <c r="H84" s="122">
        <f t="shared" si="18"/>
        <v>12804719.068958003</v>
      </c>
      <c r="I84" s="122">
        <f t="shared" si="18"/>
        <v>39977433.402489975</v>
      </c>
      <c r="J84" s="122">
        <f t="shared" si="18"/>
        <v>-27172714.333531991</v>
      </c>
      <c r="K84" s="122">
        <f t="shared" si="18"/>
        <v>52782152.471448019</v>
      </c>
      <c r="L84" s="122">
        <f t="shared" si="18"/>
        <v>2180599739.199059</v>
      </c>
      <c r="M84" s="122">
        <f t="shared" si="18"/>
        <v>1852691020.5230279</v>
      </c>
      <c r="N84" s="122">
        <f t="shared" si="18"/>
        <v>327908718.67603189</v>
      </c>
      <c r="O84" s="122">
        <f t="shared" si="18"/>
        <v>228542294.15733102</v>
      </c>
      <c r="P84" s="122">
        <f t="shared" si="18"/>
        <v>228704027.06852302</v>
      </c>
      <c r="Q84" s="122">
        <f t="shared" si="18"/>
        <v>-161732.91119199642</v>
      </c>
    </row>
    <row r="85" spans="1:17" ht="26.25" customHeight="1" x14ac:dyDescent="0.4">
      <c r="A85" s="270">
        <v>17</v>
      </c>
      <c r="B85" s="119">
        <v>80</v>
      </c>
      <c r="C85" s="119" t="s">
        <v>498</v>
      </c>
      <c r="D85" s="163">
        <v>2777606.2090130001</v>
      </c>
      <c r="E85" s="163">
        <v>2480027.3217810001</v>
      </c>
      <c r="F85" s="306">
        <f t="shared" ref="F85:F103" si="19">D85-E85</f>
        <v>297578.88723200001</v>
      </c>
      <c r="G85" s="120">
        <f t="shared" ref="G85:G103" si="20">D85+E85</f>
        <v>5257633.5307940003</v>
      </c>
      <c r="H85" s="120">
        <v>263507.14350200002</v>
      </c>
      <c r="I85" s="120">
        <v>1073683.600875</v>
      </c>
      <c r="J85" s="120">
        <f t="shared" ref="J85:J103" si="21">H85-I85</f>
        <v>-810176.45737299998</v>
      </c>
      <c r="K85" s="120">
        <f t="shared" ref="K85:K103" si="22">H85+I85</f>
        <v>1337190.744377</v>
      </c>
      <c r="L85" s="121">
        <v>6073054</v>
      </c>
      <c r="M85" s="121">
        <v>4441675</v>
      </c>
      <c r="N85" s="121">
        <f t="shared" ref="N85:N103" si="23">L85-M85</f>
        <v>1631379</v>
      </c>
      <c r="O85" s="121">
        <v>1089</v>
      </c>
      <c r="P85" s="121">
        <v>430783</v>
      </c>
      <c r="Q85" s="121">
        <f t="shared" ref="Q85:Q103" si="24">O85-P85</f>
        <v>-429694</v>
      </c>
    </row>
    <row r="86" spans="1:17" s="195" customFormat="1" x14ac:dyDescent="0.4">
      <c r="A86" s="270">
        <v>10</v>
      </c>
      <c r="B86" s="173">
        <v>81</v>
      </c>
      <c r="C86" s="71" t="s">
        <v>495</v>
      </c>
      <c r="D86" s="174">
        <v>599873.87791699998</v>
      </c>
      <c r="E86" s="174">
        <v>492809.84984699998</v>
      </c>
      <c r="F86" s="22">
        <f t="shared" si="19"/>
        <v>107064.02807</v>
      </c>
      <c r="G86" s="22">
        <f t="shared" si="20"/>
        <v>1092683.727764</v>
      </c>
      <c r="H86" s="22">
        <v>218994.58602799999</v>
      </c>
      <c r="I86" s="22">
        <v>193936.01005400001</v>
      </c>
      <c r="J86" s="22">
        <f t="shared" si="21"/>
        <v>25058.575973999978</v>
      </c>
      <c r="K86" s="22">
        <f t="shared" si="22"/>
        <v>412930.596082</v>
      </c>
      <c r="L86" s="66">
        <v>808255.74374299997</v>
      </c>
      <c r="M86" s="66">
        <v>546306.91383600002</v>
      </c>
      <c r="N86" s="66">
        <f t="shared" si="23"/>
        <v>261948.82990699995</v>
      </c>
      <c r="O86" s="66">
        <v>91391.214338000005</v>
      </c>
      <c r="P86" s="66">
        <v>30060.063558000002</v>
      </c>
      <c r="Q86" s="66">
        <f t="shared" si="24"/>
        <v>61331.150780000004</v>
      </c>
    </row>
    <row r="87" spans="1:17" s="195" customFormat="1" x14ac:dyDescent="0.4">
      <c r="A87" s="270">
        <v>145</v>
      </c>
      <c r="B87" s="119">
        <v>82</v>
      </c>
      <c r="C87" s="119" t="s">
        <v>505</v>
      </c>
      <c r="D87" s="163">
        <v>746073.51032799995</v>
      </c>
      <c r="E87" s="163">
        <v>777132.66000699997</v>
      </c>
      <c r="F87" s="306">
        <f t="shared" si="19"/>
        <v>-31059.149679000024</v>
      </c>
      <c r="G87" s="120">
        <f t="shared" si="20"/>
        <v>1523206.1703349999</v>
      </c>
      <c r="H87" s="120">
        <v>136528.68605300001</v>
      </c>
      <c r="I87" s="120">
        <v>227595.11124299999</v>
      </c>
      <c r="J87" s="120">
        <f t="shared" si="21"/>
        <v>-91066.42518999998</v>
      </c>
      <c r="K87" s="120">
        <f t="shared" si="22"/>
        <v>364123.797296</v>
      </c>
      <c r="L87" s="121">
        <v>977046</v>
      </c>
      <c r="M87" s="121">
        <v>928144</v>
      </c>
      <c r="N87" s="121">
        <f t="shared" si="23"/>
        <v>48902</v>
      </c>
      <c r="O87" s="121">
        <v>103194</v>
      </c>
      <c r="P87" s="121">
        <v>97317</v>
      </c>
      <c r="Q87" s="121">
        <f t="shared" si="24"/>
        <v>5877</v>
      </c>
    </row>
    <row r="88" spans="1:17" s="195" customFormat="1" x14ac:dyDescent="0.4">
      <c r="A88" s="270">
        <v>213</v>
      </c>
      <c r="B88" s="173">
        <v>83</v>
      </c>
      <c r="C88" s="71" t="s">
        <v>513</v>
      </c>
      <c r="D88" s="174">
        <v>728174.03830599994</v>
      </c>
      <c r="E88" s="174">
        <v>776287.16447399999</v>
      </c>
      <c r="F88" s="22">
        <f t="shared" si="19"/>
        <v>-48113.126168000046</v>
      </c>
      <c r="G88" s="22">
        <f t="shared" si="20"/>
        <v>1504461.2027799999</v>
      </c>
      <c r="H88" s="22">
        <v>98745.804506</v>
      </c>
      <c r="I88" s="22">
        <v>100722.424684</v>
      </c>
      <c r="J88" s="22">
        <f t="shared" si="21"/>
        <v>-1976.6201779999974</v>
      </c>
      <c r="K88" s="22">
        <f t="shared" si="22"/>
        <v>199468.22918999998</v>
      </c>
      <c r="L88" s="66">
        <v>49998</v>
      </c>
      <c r="M88" s="66">
        <v>61057</v>
      </c>
      <c r="N88" s="66">
        <f t="shared" si="23"/>
        <v>-11059</v>
      </c>
      <c r="O88" s="66">
        <v>0</v>
      </c>
      <c r="P88" s="66">
        <v>0</v>
      </c>
      <c r="Q88" s="66">
        <f t="shared" si="24"/>
        <v>0</v>
      </c>
    </row>
    <row r="89" spans="1:17" s="195" customFormat="1" x14ac:dyDescent="0.4">
      <c r="A89" s="270">
        <v>135</v>
      </c>
      <c r="B89" s="119">
        <v>84</v>
      </c>
      <c r="C89" s="119" t="s">
        <v>503</v>
      </c>
      <c r="D89" s="163">
        <v>218312.98451899999</v>
      </c>
      <c r="E89" s="163">
        <v>165423.77706399999</v>
      </c>
      <c r="F89" s="306">
        <f t="shared" si="19"/>
        <v>52889.207454999996</v>
      </c>
      <c r="G89" s="120">
        <f t="shared" si="20"/>
        <v>383736.76158299996</v>
      </c>
      <c r="H89" s="120">
        <v>78047.712146000005</v>
      </c>
      <c r="I89" s="120">
        <v>15196.888664</v>
      </c>
      <c r="J89" s="120">
        <f t="shared" si="21"/>
        <v>62850.823482000007</v>
      </c>
      <c r="K89" s="120">
        <f t="shared" si="22"/>
        <v>93244.600810000004</v>
      </c>
      <c r="L89" s="121">
        <v>315184.14782200003</v>
      </c>
      <c r="M89" s="121">
        <v>156569.55445900001</v>
      </c>
      <c r="N89" s="121">
        <f t="shared" si="23"/>
        <v>158614.59336300002</v>
      </c>
      <c r="O89" s="121">
        <v>60941.949373000003</v>
      </c>
      <c r="P89" s="121">
        <v>42632.248647</v>
      </c>
      <c r="Q89" s="121">
        <f t="shared" si="24"/>
        <v>18309.700726000003</v>
      </c>
    </row>
    <row r="90" spans="1:17" s="195" customFormat="1" x14ac:dyDescent="0.4">
      <c r="A90" s="270">
        <v>143</v>
      </c>
      <c r="B90" s="173">
        <v>85</v>
      </c>
      <c r="C90" s="71" t="s">
        <v>504</v>
      </c>
      <c r="D90" s="174">
        <v>490325.19204300002</v>
      </c>
      <c r="E90" s="174">
        <v>564876.68801299995</v>
      </c>
      <c r="F90" s="22">
        <f t="shared" si="19"/>
        <v>-74551.495969999931</v>
      </c>
      <c r="G90" s="22">
        <f t="shared" si="20"/>
        <v>1055201.8800559998</v>
      </c>
      <c r="H90" s="22">
        <v>59985.237250999999</v>
      </c>
      <c r="I90" s="22">
        <v>84185.493107000002</v>
      </c>
      <c r="J90" s="22">
        <f t="shared" si="21"/>
        <v>-24200.255856000003</v>
      </c>
      <c r="K90" s="22">
        <f t="shared" si="22"/>
        <v>144170.730358</v>
      </c>
      <c r="L90" s="66">
        <v>0</v>
      </c>
      <c r="M90" s="66">
        <v>74461.600000000006</v>
      </c>
      <c r="N90" s="66">
        <f t="shared" si="23"/>
        <v>-74461.600000000006</v>
      </c>
      <c r="O90" s="66">
        <v>0</v>
      </c>
      <c r="P90" s="66">
        <v>0</v>
      </c>
      <c r="Q90" s="66">
        <f t="shared" si="24"/>
        <v>0</v>
      </c>
    </row>
    <row r="91" spans="1:17" s="195" customFormat="1" x14ac:dyDescent="0.4">
      <c r="A91" s="270">
        <v>65</v>
      </c>
      <c r="B91" s="119">
        <v>86</v>
      </c>
      <c r="C91" s="119" t="s">
        <v>30</v>
      </c>
      <c r="D91" s="163">
        <v>352940.42115800001</v>
      </c>
      <c r="E91" s="163">
        <v>395377.29852299998</v>
      </c>
      <c r="F91" s="306">
        <f t="shared" si="19"/>
        <v>-42436.877364999964</v>
      </c>
      <c r="G91" s="120">
        <f t="shared" si="20"/>
        <v>748317.71968099999</v>
      </c>
      <c r="H91" s="120">
        <v>49189.298014</v>
      </c>
      <c r="I91" s="120">
        <v>58650.575212000003</v>
      </c>
      <c r="J91" s="120">
        <f t="shared" si="21"/>
        <v>-9461.2771980000034</v>
      </c>
      <c r="K91" s="120">
        <f t="shared" si="22"/>
        <v>107839.873226</v>
      </c>
      <c r="L91" s="121">
        <v>91102</v>
      </c>
      <c r="M91" s="121">
        <v>22983</v>
      </c>
      <c r="N91" s="121">
        <f t="shared" si="23"/>
        <v>68119</v>
      </c>
      <c r="O91" s="121">
        <v>42645</v>
      </c>
      <c r="P91" s="121">
        <v>3273</v>
      </c>
      <c r="Q91" s="121">
        <f t="shared" si="24"/>
        <v>39372</v>
      </c>
    </row>
    <row r="92" spans="1:17" s="195" customFormat="1" x14ac:dyDescent="0.4">
      <c r="A92" s="270">
        <v>165</v>
      </c>
      <c r="B92" s="173">
        <v>87</v>
      </c>
      <c r="C92" s="71" t="s">
        <v>511</v>
      </c>
      <c r="D92" s="174">
        <v>511872.18263300002</v>
      </c>
      <c r="E92" s="174">
        <v>553064.76009500003</v>
      </c>
      <c r="F92" s="22">
        <f t="shared" si="19"/>
        <v>-41192.577462000016</v>
      </c>
      <c r="G92" s="22">
        <f t="shared" si="20"/>
        <v>1064936.942728</v>
      </c>
      <c r="H92" s="22">
        <v>46084.639137999999</v>
      </c>
      <c r="I92" s="22">
        <v>18382.702269000001</v>
      </c>
      <c r="J92" s="22">
        <f t="shared" si="21"/>
        <v>27701.936868999997</v>
      </c>
      <c r="K92" s="22">
        <f t="shared" si="22"/>
        <v>64467.341407</v>
      </c>
      <c r="L92" s="66">
        <v>123479</v>
      </c>
      <c r="M92" s="66">
        <v>128020</v>
      </c>
      <c r="N92" s="66">
        <f t="shared" si="23"/>
        <v>-4541</v>
      </c>
      <c r="O92" s="66">
        <v>4645</v>
      </c>
      <c r="P92" s="66">
        <v>756</v>
      </c>
      <c r="Q92" s="66">
        <f t="shared" si="24"/>
        <v>3889</v>
      </c>
    </row>
    <row r="93" spans="1:17" s="195" customFormat="1" x14ac:dyDescent="0.4">
      <c r="A93" s="270">
        <v>204</v>
      </c>
      <c r="B93" s="119">
        <v>88</v>
      </c>
      <c r="C93" s="119" t="s">
        <v>512</v>
      </c>
      <c r="D93" s="163">
        <v>1236466.8269209999</v>
      </c>
      <c r="E93" s="163">
        <v>1296135.1927430001</v>
      </c>
      <c r="F93" s="306">
        <f t="shared" si="19"/>
        <v>-59668.365822000196</v>
      </c>
      <c r="G93" s="120">
        <f t="shared" si="20"/>
        <v>2532602.0196639998</v>
      </c>
      <c r="H93" s="120">
        <v>45191.957256000002</v>
      </c>
      <c r="I93" s="120">
        <v>192318.39779399999</v>
      </c>
      <c r="J93" s="120">
        <f t="shared" si="21"/>
        <v>-147126.440538</v>
      </c>
      <c r="K93" s="120">
        <f t="shared" si="22"/>
        <v>237510.35504999998</v>
      </c>
      <c r="L93" s="121">
        <v>330775</v>
      </c>
      <c r="M93" s="121">
        <v>175222</v>
      </c>
      <c r="N93" s="121">
        <f t="shared" si="23"/>
        <v>155553</v>
      </c>
      <c r="O93" s="121">
        <v>9163</v>
      </c>
      <c r="P93" s="121">
        <v>175222</v>
      </c>
      <c r="Q93" s="121">
        <f t="shared" si="24"/>
        <v>-166059</v>
      </c>
    </row>
    <row r="94" spans="1:17" s="195" customFormat="1" x14ac:dyDescent="0.4">
      <c r="A94" s="270">
        <v>32</v>
      </c>
      <c r="B94" s="173">
        <v>89</v>
      </c>
      <c r="C94" s="71" t="s">
        <v>496</v>
      </c>
      <c r="D94" s="174">
        <v>213963.393335</v>
      </c>
      <c r="E94" s="174">
        <v>251083.06849899999</v>
      </c>
      <c r="F94" s="22">
        <f t="shared" si="19"/>
        <v>-37119.675163999986</v>
      </c>
      <c r="G94" s="22">
        <f t="shared" si="20"/>
        <v>465046.46183399996</v>
      </c>
      <c r="H94" s="22">
        <v>44975.687865</v>
      </c>
      <c r="I94" s="22">
        <v>52248.631468</v>
      </c>
      <c r="J94" s="22">
        <f t="shared" si="21"/>
        <v>-7272.9436029999997</v>
      </c>
      <c r="K94" s="22">
        <f t="shared" si="22"/>
        <v>97224.319332999992</v>
      </c>
      <c r="L94" s="66">
        <v>9267.5408499999994</v>
      </c>
      <c r="M94" s="66">
        <v>6010.6159619999999</v>
      </c>
      <c r="N94" s="66">
        <f t="shared" si="23"/>
        <v>3256.9248879999996</v>
      </c>
      <c r="O94" s="66">
        <v>566.38603799999999</v>
      </c>
      <c r="P94" s="66">
        <v>139.928304</v>
      </c>
      <c r="Q94" s="66">
        <f t="shared" si="24"/>
        <v>426.45773399999996</v>
      </c>
    </row>
    <row r="95" spans="1:17" s="195" customFormat="1" x14ac:dyDescent="0.4">
      <c r="A95" s="270">
        <v>128</v>
      </c>
      <c r="B95" s="119">
        <v>90</v>
      </c>
      <c r="C95" s="119" t="s">
        <v>502</v>
      </c>
      <c r="D95" s="163">
        <v>244931.40041900001</v>
      </c>
      <c r="E95" s="163">
        <v>177291.04902499999</v>
      </c>
      <c r="F95" s="306">
        <f t="shared" si="19"/>
        <v>67640.351394000027</v>
      </c>
      <c r="G95" s="120">
        <f t="shared" si="20"/>
        <v>422222.44944400003</v>
      </c>
      <c r="H95" s="120">
        <v>35427.345509999999</v>
      </c>
      <c r="I95" s="120">
        <v>0</v>
      </c>
      <c r="J95" s="120">
        <f t="shared" si="21"/>
        <v>35427.345509999999</v>
      </c>
      <c r="K95" s="120">
        <f t="shared" si="22"/>
        <v>35427.345509999999</v>
      </c>
      <c r="L95" s="121">
        <v>485405.50773800001</v>
      </c>
      <c r="M95" s="121">
        <v>221438.05664299999</v>
      </c>
      <c r="N95" s="121">
        <f t="shared" si="23"/>
        <v>263967.45109500003</v>
      </c>
      <c r="O95" s="121">
        <v>116231.84824399999</v>
      </c>
      <c r="P95" s="121">
        <v>20721.725839999999</v>
      </c>
      <c r="Q95" s="121">
        <f t="shared" si="24"/>
        <v>95510.122403999994</v>
      </c>
    </row>
    <row r="96" spans="1:17" s="195" customFormat="1" x14ac:dyDescent="0.4">
      <c r="A96" s="270">
        <v>180</v>
      </c>
      <c r="B96" s="173">
        <v>91</v>
      </c>
      <c r="C96" s="71" t="s">
        <v>510</v>
      </c>
      <c r="D96" s="174">
        <v>144937.49591200001</v>
      </c>
      <c r="E96" s="174">
        <v>178797.91893799999</v>
      </c>
      <c r="F96" s="22">
        <f t="shared" si="19"/>
        <v>-33860.423025999975</v>
      </c>
      <c r="G96" s="22">
        <f t="shared" si="20"/>
        <v>323735.41485</v>
      </c>
      <c r="H96" s="22">
        <v>31599.397337999999</v>
      </c>
      <c r="I96" s="22">
        <v>34377.735200000003</v>
      </c>
      <c r="J96" s="22">
        <f t="shared" si="21"/>
        <v>-2778.337862000004</v>
      </c>
      <c r="K96" s="22">
        <f t="shared" si="22"/>
        <v>65977.132538000005</v>
      </c>
      <c r="L96" s="66">
        <v>11450</v>
      </c>
      <c r="M96" s="66">
        <v>32570</v>
      </c>
      <c r="N96" s="66">
        <f t="shared" si="23"/>
        <v>-21120</v>
      </c>
      <c r="O96" s="66">
        <v>6988</v>
      </c>
      <c r="P96" s="66">
        <v>1221</v>
      </c>
      <c r="Q96" s="66">
        <f t="shared" si="24"/>
        <v>5767</v>
      </c>
    </row>
    <row r="97" spans="1:17" s="195" customFormat="1" x14ac:dyDescent="0.4">
      <c r="A97" s="270">
        <v>179</v>
      </c>
      <c r="B97" s="119">
        <v>92</v>
      </c>
      <c r="C97" s="119" t="s">
        <v>509</v>
      </c>
      <c r="D97" s="163">
        <v>390629.66652700002</v>
      </c>
      <c r="E97" s="163">
        <v>427061.62998199998</v>
      </c>
      <c r="F97" s="306">
        <f t="shared" si="19"/>
        <v>-36431.963454999961</v>
      </c>
      <c r="G97" s="120">
        <f t="shared" si="20"/>
        <v>817691.29650900001</v>
      </c>
      <c r="H97" s="120">
        <v>25626.905856000001</v>
      </c>
      <c r="I97" s="120">
        <v>8216.4157869999999</v>
      </c>
      <c r="J97" s="120">
        <f t="shared" si="21"/>
        <v>17410.490068999999</v>
      </c>
      <c r="K97" s="120">
        <f t="shared" si="22"/>
        <v>33843.321643000003</v>
      </c>
      <c r="L97" s="121">
        <v>108</v>
      </c>
      <c r="M97" s="121">
        <v>74</v>
      </c>
      <c r="N97" s="121">
        <f t="shared" si="23"/>
        <v>34</v>
      </c>
      <c r="O97" s="121">
        <v>0</v>
      </c>
      <c r="P97" s="121">
        <v>0</v>
      </c>
      <c r="Q97" s="121">
        <f t="shared" si="24"/>
        <v>0</v>
      </c>
    </row>
    <row r="98" spans="1:17" s="195" customFormat="1" x14ac:dyDescent="0.4">
      <c r="A98" s="270">
        <v>166</v>
      </c>
      <c r="B98" s="173">
        <v>93</v>
      </c>
      <c r="C98" s="71" t="s">
        <v>508</v>
      </c>
      <c r="D98" s="174">
        <v>21831.905375999999</v>
      </c>
      <c r="E98" s="174">
        <v>31200.675661000001</v>
      </c>
      <c r="F98" s="22">
        <f t="shared" si="19"/>
        <v>-9368.7702850000023</v>
      </c>
      <c r="G98" s="22">
        <f t="shared" si="20"/>
        <v>53032.581036999996</v>
      </c>
      <c r="H98" s="22">
        <v>12671.253871999999</v>
      </c>
      <c r="I98" s="22">
        <v>3312.4904289999999</v>
      </c>
      <c r="J98" s="22">
        <f t="shared" si="21"/>
        <v>9358.7634429999998</v>
      </c>
      <c r="K98" s="22">
        <f t="shared" si="22"/>
        <v>15983.744300999999</v>
      </c>
      <c r="L98" s="66">
        <v>22435</v>
      </c>
      <c r="M98" s="66">
        <v>37208</v>
      </c>
      <c r="N98" s="66">
        <f t="shared" si="23"/>
        <v>-14773</v>
      </c>
      <c r="O98" s="66">
        <v>22398</v>
      </c>
      <c r="P98" s="66">
        <v>1877</v>
      </c>
      <c r="Q98" s="66">
        <f t="shared" si="24"/>
        <v>20521</v>
      </c>
    </row>
    <row r="99" spans="1:17" s="195" customFormat="1" x14ac:dyDescent="0.4">
      <c r="A99" s="270">
        <v>153</v>
      </c>
      <c r="B99" s="119">
        <v>94</v>
      </c>
      <c r="C99" s="119" t="s">
        <v>507</v>
      </c>
      <c r="D99" s="163">
        <v>200574.54300599999</v>
      </c>
      <c r="E99" s="163">
        <v>225663.24571799999</v>
      </c>
      <c r="F99" s="306">
        <f t="shared" si="19"/>
        <v>-25088.702711999998</v>
      </c>
      <c r="G99" s="120">
        <f t="shared" si="20"/>
        <v>426237.78872399998</v>
      </c>
      <c r="H99" s="120">
        <v>9207.6275530000003</v>
      </c>
      <c r="I99" s="120">
        <v>13898.449119000001</v>
      </c>
      <c r="J99" s="120">
        <f t="shared" si="21"/>
        <v>-4690.8215660000005</v>
      </c>
      <c r="K99" s="120">
        <f t="shared" si="22"/>
        <v>23106.076672000003</v>
      </c>
      <c r="L99" s="121">
        <v>504.21463599999998</v>
      </c>
      <c r="M99" s="121">
        <v>5708.0264370000004</v>
      </c>
      <c r="N99" s="121">
        <f t="shared" si="23"/>
        <v>-5203.8118010000007</v>
      </c>
      <c r="O99" s="121">
        <v>0</v>
      </c>
      <c r="P99" s="121">
        <v>956.29630599999996</v>
      </c>
      <c r="Q99" s="121">
        <f t="shared" si="24"/>
        <v>-956.29630599999996</v>
      </c>
    </row>
    <row r="100" spans="1:17" s="195" customFormat="1" x14ac:dyDescent="0.4">
      <c r="A100" s="270">
        <v>101</v>
      </c>
      <c r="B100" s="173">
        <v>95</v>
      </c>
      <c r="C100" s="71" t="s">
        <v>499</v>
      </c>
      <c r="D100" s="174">
        <v>129388.07226099999</v>
      </c>
      <c r="E100" s="174">
        <v>217903.89227099999</v>
      </c>
      <c r="F100" s="22">
        <f t="shared" si="19"/>
        <v>-88515.820009999996</v>
      </c>
      <c r="G100" s="22">
        <f t="shared" si="20"/>
        <v>347291.96453200001</v>
      </c>
      <c r="H100" s="22">
        <v>5484.7883499999998</v>
      </c>
      <c r="I100" s="22">
        <v>40182.453329000004</v>
      </c>
      <c r="J100" s="22">
        <f t="shared" si="21"/>
        <v>-34697.664979000001</v>
      </c>
      <c r="K100" s="22">
        <f t="shared" si="22"/>
        <v>45667.241679000006</v>
      </c>
      <c r="L100" s="66">
        <v>99438</v>
      </c>
      <c r="M100" s="66">
        <v>85950</v>
      </c>
      <c r="N100" s="66">
        <f t="shared" si="23"/>
        <v>13488</v>
      </c>
      <c r="O100" s="66">
        <v>3291</v>
      </c>
      <c r="P100" s="66">
        <v>3974</v>
      </c>
      <c r="Q100" s="66">
        <f t="shared" si="24"/>
        <v>-683</v>
      </c>
    </row>
    <row r="101" spans="1:17" s="195" customFormat="1" x14ac:dyDescent="0.4">
      <c r="A101" s="270">
        <v>111</v>
      </c>
      <c r="B101" s="119">
        <v>96</v>
      </c>
      <c r="C101" s="119" t="s">
        <v>500</v>
      </c>
      <c r="D101" s="163">
        <v>6960.8836030000002</v>
      </c>
      <c r="E101" s="163">
        <v>15253.653232000001</v>
      </c>
      <c r="F101" s="306">
        <f t="shared" si="19"/>
        <v>-8292.7696290000004</v>
      </c>
      <c r="G101" s="120">
        <f t="shared" si="20"/>
        <v>22214.536834999999</v>
      </c>
      <c r="H101" s="120">
        <v>1703.168445</v>
      </c>
      <c r="I101" s="120">
        <v>6139.9491879999996</v>
      </c>
      <c r="J101" s="120">
        <f t="shared" si="21"/>
        <v>-4436.7807429999993</v>
      </c>
      <c r="K101" s="120">
        <f t="shared" si="22"/>
        <v>7843.1176329999998</v>
      </c>
      <c r="L101" s="121">
        <v>3655</v>
      </c>
      <c r="M101" s="121">
        <v>167</v>
      </c>
      <c r="N101" s="121">
        <f t="shared" si="23"/>
        <v>3488</v>
      </c>
      <c r="O101" s="121">
        <v>0</v>
      </c>
      <c r="P101" s="121">
        <v>0</v>
      </c>
      <c r="Q101" s="121">
        <f t="shared" si="24"/>
        <v>0</v>
      </c>
    </row>
    <row r="102" spans="1:17" s="195" customFormat="1" x14ac:dyDescent="0.4">
      <c r="A102" s="270">
        <v>37</v>
      </c>
      <c r="B102" s="173">
        <v>97</v>
      </c>
      <c r="C102" s="71" t="s">
        <v>497</v>
      </c>
      <c r="D102" s="174">
        <v>28349.830834</v>
      </c>
      <c r="E102" s="174">
        <v>27340.190784999999</v>
      </c>
      <c r="F102" s="22">
        <f t="shared" si="19"/>
        <v>1009.6400490000015</v>
      </c>
      <c r="G102" s="22">
        <f t="shared" si="20"/>
        <v>55690.021618999999</v>
      </c>
      <c r="H102" s="22">
        <v>1308.730943</v>
      </c>
      <c r="I102" s="22">
        <v>1349.434964</v>
      </c>
      <c r="J102" s="22">
        <f t="shared" si="21"/>
        <v>-40.704021000000012</v>
      </c>
      <c r="K102" s="22">
        <f t="shared" si="22"/>
        <v>2658.1659070000001</v>
      </c>
      <c r="L102" s="66">
        <v>2995</v>
      </c>
      <c r="M102" s="66">
        <v>70636</v>
      </c>
      <c r="N102" s="66">
        <f t="shared" si="23"/>
        <v>-67641</v>
      </c>
      <c r="O102" s="66">
        <v>0</v>
      </c>
      <c r="P102" s="66">
        <v>50</v>
      </c>
      <c r="Q102" s="66">
        <f t="shared" si="24"/>
        <v>-50</v>
      </c>
    </row>
    <row r="103" spans="1:17" s="195" customFormat="1" x14ac:dyDescent="0.4">
      <c r="A103" s="270">
        <v>151</v>
      </c>
      <c r="B103" s="119">
        <v>98</v>
      </c>
      <c r="C103" s="119" t="s">
        <v>506</v>
      </c>
      <c r="D103" s="163">
        <v>170298.981822</v>
      </c>
      <c r="E103" s="163">
        <v>228139.78008200001</v>
      </c>
      <c r="F103" s="306">
        <f t="shared" si="19"/>
        <v>-57840.79826000001</v>
      </c>
      <c r="G103" s="120">
        <f t="shared" si="20"/>
        <v>398438.76190400001</v>
      </c>
      <c r="H103" s="120">
        <v>0</v>
      </c>
      <c r="I103" s="120">
        <v>41454.548563999997</v>
      </c>
      <c r="J103" s="120">
        <f t="shared" si="21"/>
        <v>-41454.548563999997</v>
      </c>
      <c r="K103" s="120">
        <f t="shared" si="22"/>
        <v>41454.548563999997</v>
      </c>
      <c r="L103" s="121">
        <v>0</v>
      </c>
      <c r="M103" s="121">
        <v>0</v>
      </c>
      <c r="N103" s="121">
        <f t="shared" si="23"/>
        <v>0</v>
      </c>
      <c r="O103" s="121">
        <v>0</v>
      </c>
      <c r="P103" s="121">
        <v>0</v>
      </c>
      <c r="Q103" s="121">
        <f t="shared" si="24"/>
        <v>0</v>
      </c>
    </row>
    <row r="104" spans="1:17" s="195" customFormat="1" x14ac:dyDescent="0.4">
      <c r="A104" s="270">
        <v>112</v>
      </c>
      <c r="B104" s="173">
        <v>99</v>
      </c>
      <c r="C104" s="71" t="s">
        <v>501</v>
      </c>
      <c r="D104" s="174">
        <v>0</v>
      </c>
      <c r="E104" s="174">
        <v>0</v>
      </c>
      <c r="F104" s="22">
        <v>0</v>
      </c>
      <c r="G104" s="22">
        <v>0</v>
      </c>
      <c r="H104" s="22">
        <v>0</v>
      </c>
      <c r="I104" s="22">
        <v>0</v>
      </c>
      <c r="J104" s="22">
        <v>0</v>
      </c>
      <c r="K104" s="22">
        <v>0</v>
      </c>
      <c r="L104" s="66">
        <v>0</v>
      </c>
      <c r="M104" s="66">
        <v>0</v>
      </c>
      <c r="N104" s="66">
        <v>0</v>
      </c>
      <c r="O104" s="66">
        <v>0</v>
      </c>
      <c r="P104" s="66">
        <v>0</v>
      </c>
      <c r="Q104" s="66">
        <v>0</v>
      </c>
    </row>
    <row r="105" spans="1:17" ht="17.25" x14ac:dyDescent="0.4">
      <c r="A105" s="271"/>
      <c r="B105" s="426" t="s">
        <v>26</v>
      </c>
      <c r="C105" s="426"/>
      <c r="D105" s="122">
        <f>SUM(D85:D104)</f>
        <v>9213511.4159329981</v>
      </c>
      <c r="E105" s="122">
        <f t="shared" ref="E105:Q105" si="25">SUM(E85:E104)</f>
        <v>9280869.8167400025</v>
      </c>
      <c r="F105" s="122">
        <f t="shared" si="25"/>
        <v>-67358.400807000042</v>
      </c>
      <c r="G105" s="122">
        <f t="shared" si="25"/>
        <v>18494381.232673001</v>
      </c>
      <c r="H105" s="122">
        <f t="shared" si="25"/>
        <v>1164279.9696259999</v>
      </c>
      <c r="I105" s="122">
        <f t="shared" si="25"/>
        <v>2165851.3119499995</v>
      </c>
      <c r="J105" s="122">
        <f t="shared" si="25"/>
        <v>-1001571.3423239999</v>
      </c>
      <c r="K105" s="122">
        <f t="shared" si="25"/>
        <v>3330131.2815760006</v>
      </c>
      <c r="L105" s="122">
        <f t="shared" si="25"/>
        <v>9404152.1547889989</v>
      </c>
      <c r="M105" s="122">
        <f t="shared" si="25"/>
        <v>6994200.767337</v>
      </c>
      <c r="N105" s="122">
        <f t="shared" si="25"/>
        <v>2409951.3874519998</v>
      </c>
      <c r="O105" s="122">
        <f t="shared" si="25"/>
        <v>462544.39799299999</v>
      </c>
      <c r="P105" s="122">
        <f t="shared" si="25"/>
        <v>808983.26265499997</v>
      </c>
      <c r="Q105" s="122">
        <f t="shared" si="25"/>
        <v>-346438.86466199998</v>
      </c>
    </row>
    <row r="106" spans="1:17" x14ac:dyDescent="0.4">
      <c r="A106" s="270">
        <v>27</v>
      </c>
      <c r="B106" s="173">
        <v>100</v>
      </c>
      <c r="C106" s="71" t="s">
        <v>520</v>
      </c>
      <c r="D106" s="174">
        <v>5320705.8461119998</v>
      </c>
      <c r="E106" s="174">
        <v>1055759.0045030001</v>
      </c>
      <c r="F106" s="22">
        <f t="shared" ref="F106:F137" si="26">D106-E106</f>
        <v>4264946.8416089993</v>
      </c>
      <c r="G106" s="22">
        <f t="shared" ref="G106:G137" si="27">D106+E106</f>
        <v>6376464.8506150004</v>
      </c>
      <c r="H106" s="22">
        <v>2675035.9696920002</v>
      </c>
      <c r="I106" s="22">
        <v>151819.74994199999</v>
      </c>
      <c r="J106" s="22">
        <f t="shared" ref="J106:J137" si="28">H106-I106</f>
        <v>2523216.2197500002</v>
      </c>
      <c r="K106" s="22">
        <f t="shared" ref="K106:K137" si="29">H106+I106</f>
        <v>2826855.7196340002</v>
      </c>
      <c r="L106" s="66">
        <v>4501880</v>
      </c>
      <c r="M106" s="66">
        <v>443050</v>
      </c>
      <c r="N106" s="66">
        <f t="shared" ref="N106:N137" si="30">L106-M106</f>
        <v>4058830</v>
      </c>
      <c r="O106" s="66">
        <v>2588732</v>
      </c>
      <c r="P106" s="66">
        <v>70578</v>
      </c>
      <c r="Q106" s="66">
        <f t="shared" ref="Q106:Q137" si="31">O106-P106</f>
        <v>2518154</v>
      </c>
    </row>
    <row r="107" spans="1:17" s="195" customFormat="1" x14ac:dyDescent="0.4">
      <c r="A107" s="270">
        <v>21</v>
      </c>
      <c r="B107" s="119">
        <v>101</v>
      </c>
      <c r="C107" s="119" t="s">
        <v>522</v>
      </c>
      <c r="D107" s="163">
        <v>6616083.569933</v>
      </c>
      <c r="E107" s="163">
        <v>5654947.8088870002</v>
      </c>
      <c r="F107" s="306">
        <f t="shared" si="26"/>
        <v>961135.76104599983</v>
      </c>
      <c r="G107" s="120">
        <f t="shared" si="27"/>
        <v>12271031.37882</v>
      </c>
      <c r="H107" s="120">
        <v>1369562.20591</v>
      </c>
      <c r="I107" s="120">
        <v>976929.44296599994</v>
      </c>
      <c r="J107" s="120">
        <f t="shared" si="28"/>
        <v>392632.76294400007</v>
      </c>
      <c r="K107" s="120">
        <f t="shared" si="29"/>
        <v>2346491.6488760002</v>
      </c>
      <c r="L107" s="121">
        <v>1844354</v>
      </c>
      <c r="M107" s="121">
        <v>907812</v>
      </c>
      <c r="N107" s="121">
        <f t="shared" si="30"/>
        <v>936542</v>
      </c>
      <c r="O107" s="121">
        <v>503925</v>
      </c>
      <c r="P107" s="121">
        <v>151070</v>
      </c>
      <c r="Q107" s="121">
        <f t="shared" si="31"/>
        <v>352855</v>
      </c>
    </row>
    <row r="108" spans="1:17" s="195" customFormat="1" x14ac:dyDescent="0.4">
      <c r="A108" s="270">
        <v>124</v>
      </c>
      <c r="B108" s="173">
        <v>102</v>
      </c>
      <c r="C108" s="71" t="s">
        <v>544</v>
      </c>
      <c r="D108" s="174">
        <v>4643750.5112439999</v>
      </c>
      <c r="E108" s="174">
        <v>4078648.9231159999</v>
      </c>
      <c r="F108" s="22">
        <f t="shared" si="26"/>
        <v>565101.58812800003</v>
      </c>
      <c r="G108" s="22">
        <f t="shared" si="27"/>
        <v>8722399.4343599994</v>
      </c>
      <c r="H108" s="22">
        <v>1151300.3229690001</v>
      </c>
      <c r="I108" s="22">
        <v>904356.18768099998</v>
      </c>
      <c r="J108" s="22">
        <f t="shared" si="28"/>
        <v>246944.13528800011</v>
      </c>
      <c r="K108" s="22">
        <f t="shared" si="29"/>
        <v>2055656.5106500001</v>
      </c>
      <c r="L108" s="66">
        <v>3888291</v>
      </c>
      <c r="M108" s="66">
        <v>3212163</v>
      </c>
      <c r="N108" s="66">
        <f t="shared" si="30"/>
        <v>676128</v>
      </c>
      <c r="O108" s="66">
        <v>789831</v>
      </c>
      <c r="P108" s="66">
        <v>275193</v>
      </c>
      <c r="Q108" s="66">
        <f t="shared" si="31"/>
        <v>514638</v>
      </c>
    </row>
    <row r="109" spans="1:17" s="195" customFormat="1" x14ac:dyDescent="0.4">
      <c r="A109" s="270">
        <v>160</v>
      </c>
      <c r="B109" s="119">
        <v>103</v>
      </c>
      <c r="C109" s="119" t="s">
        <v>558</v>
      </c>
      <c r="D109" s="163">
        <v>6075818.7080220003</v>
      </c>
      <c r="E109" s="163">
        <v>4322002.5386100002</v>
      </c>
      <c r="F109" s="306">
        <f t="shared" si="26"/>
        <v>1753816.1694120001</v>
      </c>
      <c r="G109" s="120">
        <f t="shared" si="27"/>
        <v>10397821.246632</v>
      </c>
      <c r="H109" s="120">
        <v>1109184.698025</v>
      </c>
      <c r="I109" s="120">
        <v>457481.170767</v>
      </c>
      <c r="J109" s="120">
        <f t="shared" si="28"/>
        <v>651703.5272580001</v>
      </c>
      <c r="K109" s="120">
        <f t="shared" si="29"/>
        <v>1566665.868792</v>
      </c>
      <c r="L109" s="121">
        <v>5660952</v>
      </c>
      <c r="M109" s="121">
        <v>3566190</v>
      </c>
      <c r="N109" s="121">
        <f t="shared" si="30"/>
        <v>2094762</v>
      </c>
      <c r="O109" s="121">
        <v>604402</v>
      </c>
      <c r="P109" s="121">
        <v>498742</v>
      </c>
      <c r="Q109" s="121">
        <f t="shared" si="31"/>
        <v>105660</v>
      </c>
    </row>
    <row r="110" spans="1:17" s="195" customFormat="1" x14ac:dyDescent="0.4">
      <c r="A110" s="270">
        <v>20</v>
      </c>
      <c r="B110" s="173">
        <v>104</v>
      </c>
      <c r="C110" s="71" t="s">
        <v>517</v>
      </c>
      <c r="D110" s="174">
        <v>2358787.8332079998</v>
      </c>
      <c r="E110" s="174">
        <v>914177.82673900004</v>
      </c>
      <c r="F110" s="22">
        <f t="shared" si="26"/>
        <v>1444610.0064689997</v>
      </c>
      <c r="G110" s="22">
        <f t="shared" si="27"/>
        <v>3272965.659947</v>
      </c>
      <c r="H110" s="22">
        <v>964684.48032199999</v>
      </c>
      <c r="I110" s="22">
        <v>345694.458423</v>
      </c>
      <c r="J110" s="22">
        <f t="shared" si="28"/>
        <v>618990.02189900004</v>
      </c>
      <c r="K110" s="22">
        <f t="shared" si="29"/>
        <v>1310378.9387449999</v>
      </c>
      <c r="L110" s="66">
        <v>3337023.917957</v>
      </c>
      <c r="M110" s="66">
        <v>815352.95019200002</v>
      </c>
      <c r="N110" s="66">
        <f t="shared" si="30"/>
        <v>2521670.9677649997</v>
      </c>
      <c r="O110" s="66">
        <v>1115802.1463830001</v>
      </c>
      <c r="P110" s="66">
        <v>63638.669052999998</v>
      </c>
      <c r="Q110" s="66">
        <f t="shared" si="31"/>
        <v>1052163.4773300001</v>
      </c>
    </row>
    <row r="111" spans="1:17" s="195" customFormat="1" x14ac:dyDescent="0.4">
      <c r="A111" s="270">
        <v>9</v>
      </c>
      <c r="B111" s="119">
        <v>105</v>
      </c>
      <c r="C111" s="119" t="s">
        <v>535</v>
      </c>
      <c r="D111" s="163">
        <v>4398778.1508400002</v>
      </c>
      <c r="E111" s="163">
        <v>1445772.4722730001</v>
      </c>
      <c r="F111" s="306">
        <f t="shared" si="26"/>
        <v>2953005.6785670002</v>
      </c>
      <c r="G111" s="120">
        <f t="shared" si="27"/>
        <v>5844550.6231130008</v>
      </c>
      <c r="H111" s="120">
        <v>825813.18896599999</v>
      </c>
      <c r="I111" s="120">
        <v>221377.15352699999</v>
      </c>
      <c r="J111" s="120">
        <f t="shared" si="28"/>
        <v>604436.035439</v>
      </c>
      <c r="K111" s="120">
        <f t="shared" si="29"/>
        <v>1047190.342493</v>
      </c>
      <c r="L111" s="121">
        <v>6550184.3944840003</v>
      </c>
      <c r="M111" s="121">
        <v>1947568.6745259999</v>
      </c>
      <c r="N111" s="121">
        <f t="shared" si="30"/>
        <v>4602615.7199579999</v>
      </c>
      <c r="O111" s="121">
        <v>1336831.759482</v>
      </c>
      <c r="P111" s="121">
        <v>340178.27010299999</v>
      </c>
      <c r="Q111" s="121">
        <f t="shared" si="31"/>
        <v>996653.48937900004</v>
      </c>
    </row>
    <row r="112" spans="1:17" s="195" customFormat="1" x14ac:dyDescent="0.4">
      <c r="A112" s="270">
        <v>25</v>
      </c>
      <c r="B112" s="173">
        <v>106</v>
      </c>
      <c r="C112" s="71" t="s">
        <v>518</v>
      </c>
      <c r="D112" s="174">
        <v>1607187.6944840001</v>
      </c>
      <c r="E112" s="174">
        <v>485669.43422900001</v>
      </c>
      <c r="F112" s="22">
        <f t="shared" si="26"/>
        <v>1121518.2602550001</v>
      </c>
      <c r="G112" s="22">
        <f t="shared" si="27"/>
        <v>2092857.1287130001</v>
      </c>
      <c r="H112" s="22">
        <v>620228.909186</v>
      </c>
      <c r="I112" s="22">
        <v>30612.360365</v>
      </c>
      <c r="J112" s="22">
        <f t="shared" si="28"/>
        <v>589616.54882100003</v>
      </c>
      <c r="K112" s="22">
        <f t="shared" si="29"/>
        <v>650841.26955099998</v>
      </c>
      <c r="L112" s="66">
        <v>2226816</v>
      </c>
      <c r="M112" s="66">
        <v>751045</v>
      </c>
      <c r="N112" s="66">
        <f t="shared" si="30"/>
        <v>1475771</v>
      </c>
      <c r="O112" s="66">
        <v>820460</v>
      </c>
      <c r="P112" s="66">
        <v>112239</v>
      </c>
      <c r="Q112" s="66">
        <f t="shared" si="31"/>
        <v>708221</v>
      </c>
    </row>
    <row r="113" spans="1:17" s="195" customFormat="1" x14ac:dyDescent="0.4">
      <c r="A113" s="270">
        <v>22</v>
      </c>
      <c r="B113" s="119">
        <v>107</v>
      </c>
      <c r="C113" s="119" t="s">
        <v>521</v>
      </c>
      <c r="D113" s="163">
        <v>2365974.8122720001</v>
      </c>
      <c r="E113" s="163">
        <v>1952633.025471</v>
      </c>
      <c r="F113" s="306">
        <f t="shared" si="26"/>
        <v>413341.78680100013</v>
      </c>
      <c r="G113" s="120">
        <f t="shared" si="27"/>
        <v>4318607.8377430001</v>
      </c>
      <c r="H113" s="120">
        <v>571547.21780600003</v>
      </c>
      <c r="I113" s="120">
        <v>172295.96720000001</v>
      </c>
      <c r="J113" s="120">
        <f t="shared" si="28"/>
        <v>399251.25060600002</v>
      </c>
      <c r="K113" s="120">
        <f t="shared" si="29"/>
        <v>743843.1850060001</v>
      </c>
      <c r="L113" s="121">
        <v>1694101</v>
      </c>
      <c r="M113" s="121">
        <v>1233735</v>
      </c>
      <c r="N113" s="121">
        <f t="shared" si="30"/>
        <v>460366</v>
      </c>
      <c r="O113" s="121">
        <v>426049</v>
      </c>
      <c r="P113" s="121">
        <v>117284</v>
      </c>
      <c r="Q113" s="121">
        <f t="shared" si="31"/>
        <v>308765</v>
      </c>
    </row>
    <row r="114" spans="1:17" s="195" customFormat="1" x14ac:dyDescent="0.4">
      <c r="A114" s="270">
        <v>174</v>
      </c>
      <c r="B114" s="173">
        <v>108</v>
      </c>
      <c r="C114" s="71" t="s">
        <v>563</v>
      </c>
      <c r="D114" s="174">
        <v>3787796.5492150001</v>
      </c>
      <c r="E114" s="174">
        <v>3390693.3888699999</v>
      </c>
      <c r="F114" s="22">
        <f t="shared" si="26"/>
        <v>397103.16034500021</v>
      </c>
      <c r="G114" s="22">
        <f t="shared" si="27"/>
        <v>7178489.938085</v>
      </c>
      <c r="H114" s="22">
        <v>471887.97025100002</v>
      </c>
      <c r="I114" s="22">
        <v>400459.24261999998</v>
      </c>
      <c r="J114" s="22">
        <f t="shared" si="28"/>
        <v>71428.727631000045</v>
      </c>
      <c r="K114" s="22">
        <f t="shared" si="29"/>
        <v>872347.21287099994</v>
      </c>
      <c r="L114" s="66">
        <v>1125795</v>
      </c>
      <c r="M114" s="66">
        <v>763559</v>
      </c>
      <c r="N114" s="66">
        <f t="shared" si="30"/>
        <v>362236</v>
      </c>
      <c r="O114" s="66">
        <v>112977</v>
      </c>
      <c r="P114" s="66">
        <v>65964</v>
      </c>
      <c r="Q114" s="66">
        <f t="shared" si="31"/>
        <v>47013</v>
      </c>
    </row>
    <row r="115" spans="1:17" s="195" customFormat="1" x14ac:dyDescent="0.4">
      <c r="A115" s="270">
        <v>245</v>
      </c>
      <c r="B115" s="119">
        <v>109</v>
      </c>
      <c r="C115" s="119" t="s">
        <v>577</v>
      </c>
      <c r="D115" s="163">
        <v>2265146.1601280002</v>
      </c>
      <c r="E115" s="163">
        <v>2161361.1650160002</v>
      </c>
      <c r="F115" s="306">
        <f t="shared" si="26"/>
        <v>103784.99511200003</v>
      </c>
      <c r="G115" s="120">
        <f t="shared" si="27"/>
        <v>4426507.3251440004</v>
      </c>
      <c r="H115" s="120">
        <v>449259.82505300001</v>
      </c>
      <c r="I115" s="120">
        <v>350891.12270800001</v>
      </c>
      <c r="J115" s="120">
        <f t="shared" si="28"/>
        <v>98368.702344999998</v>
      </c>
      <c r="K115" s="120">
        <f t="shared" si="29"/>
        <v>800150.94776100002</v>
      </c>
      <c r="L115" s="121">
        <v>1644310</v>
      </c>
      <c r="M115" s="121">
        <v>1403985</v>
      </c>
      <c r="N115" s="121">
        <f t="shared" si="30"/>
        <v>240325</v>
      </c>
      <c r="O115" s="121">
        <v>228617</v>
      </c>
      <c r="P115" s="121">
        <v>350659</v>
      </c>
      <c r="Q115" s="121">
        <f t="shared" si="31"/>
        <v>-122042</v>
      </c>
    </row>
    <row r="116" spans="1:17" s="195" customFormat="1" x14ac:dyDescent="0.4">
      <c r="A116" s="270">
        <v>51</v>
      </c>
      <c r="B116" s="173">
        <v>110</v>
      </c>
      <c r="C116" s="71" t="s">
        <v>527</v>
      </c>
      <c r="D116" s="174">
        <v>1057823.6277749999</v>
      </c>
      <c r="E116" s="174">
        <v>519062.863809</v>
      </c>
      <c r="F116" s="22">
        <f t="shared" si="26"/>
        <v>538760.76396599994</v>
      </c>
      <c r="G116" s="22">
        <f t="shared" si="27"/>
        <v>1576886.4915839999</v>
      </c>
      <c r="H116" s="22">
        <v>395682.02902800002</v>
      </c>
      <c r="I116" s="22">
        <v>35900.592872000001</v>
      </c>
      <c r="J116" s="22">
        <f t="shared" si="28"/>
        <v>359781.43615600001</v>
      </c>
      <c r="K116" s="22">
        <f t="shared" si="29"/>
        <v>431582.62190000003</v>
      </c>
      <c r="L116" s="66">
        <v>971518.93860400002</v>
      </c>
      <c r="M116" s="66">
        <v>272267.97882800002</v>
      </c>
      <c r="N116" s="66">
        <f t="shared" si="30"/>
        <v>699250.959776</v>
      </c>
      <c r="O116" s="66">
        <v>474362.08210499998</v>
      </c>
      <c r="P116" s="66">
        <v>23206.368052000002</v>
      </c>
      <c r="Q116" s="66">
        <f t="shared" si="31"/>
        <v>451155.71405299997</v>
      </c>
    </row>
    <row r="117" spans="1:17" s="195" customFormat="1" x14ac:dyDescent="0.4">
      <c r="A117" s="270">
        <v>33</v>
      </c>
      <c r="B117" s="119">
        <v>111</v>
      </c>
      <c r="C117" s="119" t="s">
        <v>525</v>
      </c>
      <c r="D117" s="163">
        <v>1088119.7617299999</v>
      </c>
      <c r="E117" s="163">
        <v>1163456.69175</v>
      </c>
      <c r="F117" s="306">
        <f t="shared" si="26"/>
        <v>-75336.930020000087</v>
      </c>
      <c r="G117" s="120">
        <f t="shared" si="27"/>
        <v>2251576.4534799997</v>
      </c>
      <c r="H117" s="120">
        <v>283887.61120099999</v>
      </c>
      <c r="I117" s="120">
        <v>285466.97493199998</v>
      </c>
      <c r="J117" s="120">
        <f t="shared" si="28"/>
        <v>-1579.3637309999904</v>
      </c>
      <c r="K117" s="120">
        <f t="shared" si="29"/>
        <v>569354.58613299998</v>
      </c>
      <c r="L117" s="121">
        <v>2434.8620460000002</v>
      </c>
      <c r="M117" s="121">
        <v>102117.065624</v>
      </c>
      <c r="N117" s="121">
        <f t="shared" si="30"/>
        <v>-99682.203578000001</v>
      </c>
      <c r="O117" s="121">
        <v>84.444503999999995</v>
      </c>
      <c r="P117" s="121">
        <v>0</v>
      </c>
      <c r="Q117" s="121">
        <f t="shared" si="31"/>
        <v>84.444503999999995</v>
      </c>
    </row>
    <row r="118" spans="1:17" s="195" customFormat="1" x14ac:dyDescent="0.4">
      <c r="A118" s="270">
        <v>155</v>
      </c>
      <c r="B118" s="173">
        <v>112</v>
      </c>
      <c r="C118" s="71" t="s">
        <v>556</v>
      </c>
      <c r="D118" s="174">
        <v>1306418.687926</v>
      </c>
      <c r="E118" s="174">
        <v>980496.83478200005</v>
      </c>
      <c r="F118" s="22">
        <f t="shared" si="26"/>
        <v>325921.85314399994</v>
      </c>
      <c r="G118" s="22">
        <f t="shared" si="27"/>
        <v>2286915.5227080001</v>
      </c>
      <c r="H118" s="22">
        <v>276444.58709099999</v>
      </c>
      <c r="I118" s="22">
        <v>169118.52688300001</v>
      </c>
      <c r="J118" s="22">
        <f t="shared" si="28"/>
        <v>107326.06020799998</v>
      </c>
      <c r="K118" s="22">
        <f t="shared" si="29"/>
        <v>445563.11397399998</v>
      </c>
      <c r="L118" s="66">
        <v>357772</v>
      </c>
      <c r="M118" s="66">
        <v>34337</v>
      </c>
      <c r="N118" s="66">
        <f t="shared" si="30"/>
        <v>323435</v>
      </c>
      <c r="O118" s="66">
        <v>117958</v>
      </c>
      <c r="P118" s="66">
        <v>11370</v>
      </c>
      <c r="Q118" s="66">
        <f t="shared" si="31"/>
        <v>106588</v>
      </c>
    </row>
    <row r="119" spans="1:17" s="195" customFormat="1" x14ac:dyDescent="0.4">
      <c r="A119" s="270">
        <v>244</v>
      </c>
      <c r="B119" s="119">
        <v>113</v>
      </c>
      <c r="C119" s="119" t="s">
        <v>587</v>
      </c>
      <c r="D119" s="163">
        <v>1615497.986969</v>
      </c>
      <c r="E119" s="163">
        <v>1119974.5426779999</v>
      </c>
      <c r="F119" s="306">
        <f t="shared" si="26"/>
        <v>495523.44429100002</v>
      </c>
      <c r="G119" s="120">
        <f t="shared" si="27"/>
        <v>2735472.5296470001</v>
      </c>
      <c r="H119" s="120">
        <v>264171.113534</v>
      </c>
      <c r="I119" s="120">
        <v>258247.792651</v>
      </c>
      <c r="J119" s="120">
        <f t="shared" si="28"/>
        <v>5923.3208830000076</v>
      </c>
      <c r="K119" s="120">
        <f t="shared" si="29"/>
        <v>522418.90618499997</v>
      </c>
      <c r="L119" s="121">
        <v>733539.49722899997</v>
      </c>
      <c r="M119" s="121">
        <v>192889.32323800001</v>
      </c>
      <c r="N119" s="121">
        <f t="shared" si="30"/>
        <v>540650.17399099993</v>
      </c>
      <c r="O119" s="121">
        <v>44828.607989999997</v>
      </c>
      <c r="P119" s="121">
        <v>57996.106059999998</v>
      </c>
      <c r="Q119" s="121">
        <f t="shared" si="31"/>
        <v>-13167.498070000001</v>
      </c>
    </row>
    <row r="120" spans="1:17" s="195" customFormat="1" x14ac:dyDescent="0.4">
      <c r="A120" s="270">
        <v>116</v>
      </c>
      <c r="B120" s="173">
        <v>114</v>
      </c>
      <c r="C120" s="71" t="s">
        <v>541</v>
      </c>
      <c r="D120" s="174">
        <v>774695.92413900001</v>
      </c>
      <c r="E120" s="174">
        <v>388437.76125099999</v>
      </c>
      <c r="F120" s="22">
        <f t="shared" si="26"/>
        <v>386258.16288800002</v>
      </c>
      <c r="G120" s="22">
        <f t="shared" si="27"/>
        <v>1163133.68539</v>
      </c>
      <c r="H120" s="22">
        <v>255848.863365</v>
      </c>
      <c r="I120" s="22">
        <v>42168.980914</v>
      </c>
      <c r="J120" s="22">
        <f t="shared" si="28"/>
        <v>213679.88245099998</v>
      </c>
      <c r="K120" s="22">
        <f t="shared" si="29"/>
        <v>298017.84427900001</v>
      </c>
      <c r="L120" s="66">
        <v>796048.48844900005</v>
      </c>
      <c r="M120" s="66">
        <v>290016.19347100001</v>
      </c>
      <c r="N120" s="66">
        <f t="shared" si="30"/>
        <v>506032.29497800005</v>
      </c>
      <c r="O120" s="66">
        <v>312118.12469000003</v>
      </c>
      <c r="P120" s="66">
        <v>55452.376101000002</v>
      </c>
      <c r="Q120" s="66">
        <f t="shared" si="31"/>
        <v>256665.74858900002</v>
      </c>
    </row>
    <row r="121" spans="1:17" s="195" customFormat="1" x14ac:dyDescent="0.4">
      <c r="A121" s="270">
        <v>126</v>
      </c>
      <c r="B121" s="119">
        <v>115</v>
      </c>
      <c r="C121" s="119" t="s">
        <v>545</v>
      </c>
      <c r="D121" s="163">
        <v>936980.70800099999</v>
      </c>
      <c r="E121" s="163">
        <v>111305.379361</v>
      </c>
      <c r="F121" s="306">
        <f t="shared" si="26"/>
        <v>825675.32863999996</v>
      </c>
      <c r="G121" s="120">
        <f t="shared" si="27"/>
        <v>1048286.087362</v>
      </c>
      <c r="H121" s="120">
        <v>250427.30374100001</v>
      </c>
      <c r="I121" s="120">
        <v>12416.987150000001</v>
      </c>
      <c r="J121" s="120">
        <f t="shared" si="28"/>
        <v>238010.31659100001</v>
      </c>
      <c r="K121" s="120">
        <f t="shared" si="29"/>
        <v>262844.29089100001</v>
      </c>
      <c r="L121" s="121">
        <v>1184509.0688829999</v>
      </c>
      <c r="M121" s="121">
        <v>298303.70264999999</v>
      </c>
      <c r="N121" s="121">
        <f t="shared" si="30"/>
        <v>886205.36623299995</v>
      </c>
      <c r="O121" s="121">
        <v>241414.989451</v>
      </c>
      <c r="P121" s="121">
        <v>104103.901447</v>
      </c>
      <c r="Q121" s="121">
        <f t="shared" si="31"/>
        <v>137311.08800400002</v>
      </c>
    </row>
    <row r="122" spans="1:17" s="195" customFormat="1" x14ac:dyDescent="0.4">
      <c r="A122" s="270">
        <v>237</v>
      </c>
      <c r="B122" s="173">
        <v>116</v>
      </c>
      <c r="C122" s="71" t="s">
        <v>574</v>
      </c>
      <c r="D122" s="174">
        <v>1043567.933779</v>
      </c>
      <c r="E122" s="174">
        <v>735472.23261099996</v>
      </c>
      <c r="F122" s="22">
        <f t="shared" si="26"/>
        <v>308095.701168</v>
      </c>
      <c r="G122" s="22">
        <f t="shared" si="27"/>
        <v>1779040.1663899999</v>
      </c>
      <c r="H122" s="22">
        <v>235974.020231</v>
      </c>
      <c r="I122" s="22">
        <v>171546.46653000001</v>
      </c>
      <c r="J122" s="22">
        <f t="shared" si="28"/>
        <v>64427.553700999997</v>
      </c>
      <c r="K122" s="22">
        <f t="shared" si="29"/>
        <v>407520.48676100001</v>
      </c>
      <c r="L122" s="66">
        <v>388855</v>
      </c>
      <c r="M122" s="66">
        <v>126402</v>
      </c>
      <c r="N122" s="66">
        <f t="shared" si="30"/>
        <v>262453</v>
      </c>
      <c r="O122" s="66">
        <v>36834</v>
      </c>
      <c r="P122" s="66">
        <v>17046</v>
      </c>
      <c r="Q122" s="66">
        <f t="shared" si="31"/>
        <v>19788</v>
      </c>
    </row>
    <row r="123" spans="1:17" s="195" customFormat="1" x14ac:dyDescent="0.4">
      <c r="A123" s="270">
        <v>264</v>
      </c>
      <c r="B123" s="119">
        <v>117</v>
      </c>
      <c r="C123" s="119" t="s">
        <v>578</v>
      </c>
      <c r="D123" s="163">
        <v>857367.48724699998</v>
      </c>
      <c r="E123" s="163">
        <v>717922.86930799996</v>
      </c>
      <c r="F123" s="306">
        <f t="shared" si="26"/>
        <v>139444.61793900002</v>
      </c>
      <c r="G123" s="120">
        <f t="shared" si="27"/>
        <v>1575290.3565549999</v>
      </c>
      <c r="H123" s="120">
        <v>233981.08239</v>
      </c>
      <c r="I123" s="120">
        <v>232574.338472</v>
      </c>
      <c r="J123" s="120">
        <f t="shared" si="28"/>
        <v>1406.7439179999928</v>
      </c>
      <c r="K123" s="120">
        <f t="shared" si="29"/>
        <v>466555.42086199997</v>
      </c>
      <c r="L123" s="121">
        <v>348652.5</v>
      </c>
      <c r="M123" s="121">
        <v>167585.1</v>
      </c>
      <c r="N123" s="121">
        <f t="shared" si="30"/>
        <v>181067.4</v>
      </c>
      <c r="O123" s="121">
        <v>0</v>
      </c>
      <c r="P123" s="121">
        <v>0</v>
      </c>
      <c r="Q123" s="121">
        <f t="shared" si="31"/>
        <v>0</v>
      </c>
    </row>
    <row r="124" spans="1:17" s="195" customFormat="1" x14ac:dyDescent="0.4">
      <c r="A124" s="270">
        <v>149</v>
      </c>
      <c r="B124" s="173">
        <v>118</v>
      </c>
      <c r="C124" s="71" t="s">
        <v>554</v>
      </c>
      <c r="D124" s="174">
        <v>549780.06526399998</v>
      </c>
      <c r="E124" s="174">
        <v>307393.46859100001</v>
      </c>
      <c r="F124" s="22">
        <f t="shared" si="26"/>
        <v>242386.59667299996</v>
      </c>
      <c r="G124" s="22">
        <f t="shared" si="27"/>
        <v>857173.53385500005</v>
      </c>
      <c r="H124" s="22">
        <v>229080.14542300001</v>
      </c>
      <c r="I124" s="22">
        <v>100992.03877699999</v>
      </c>
      <c r="J124" s="22">
        <f t="shared" si="28"/>
        <v>128088.10664600001</v>
      </c>
      <c r="K124" s="22">
        <f t="shared" si="29"/>
        <v>330072.18420000002</v>
      </c>
      <c r="L124" s="66">
        <v>515910.18</v>
      </c>
      <c r="M124" s="66">
        <v>151906.67000000001</v>
      </c>
      <c r="N124" s="66">
        <f t="shared" si="30"/>
        <v>364003.51</v>
      </c>
      <c r="O124" s="66">
        <v>179733.68</v>
      </c>
      <c r="P124" s="66">
        <v>7477.49</v>
      </c>
      <c r="Q124" s="66">
        <f t="shared" si="31"/>
        <v>172256.19</v>
      </c>
    </row>
    <row r="125" spans="1:17" s="195" customFormat="1" x14ac:dyDescent="0.4">
      <c r="A125" s="270">
        <v>8</v>
      </c>
      <c r="B125" s="119">
        <v>119</v>
      </c>
      <c r="C125" s="119" t="s">
        <v>536</v>
      </c>
      <c r="D125" s="163">
        <v>982573.52096700005</v>
      </c>
      <c r="E125" s="163">
        <v>974806.97970899998</v>
      </c>
      <c r="F125" s="306">
        <f t="shared" si="26"/>
        <v>7766.5412580000702</v>
      </c>
      <c r="G125" s="120">
        <f t="shared" si="27"/>
        <v>1957380.500676</v>
      </c>
      <c r="H125" s="120">
        <v>223964.53888499999</v>
      </c>
      <c r="I125" s="120">
        <v>197985.509192</v>
      </c>
      <c r="J125" s="120">
        <f t="shared" si="28"/>
        <v>25979.029692999989</v>
      </c>
      <c r="K125" s="120">
        <f t="shared" si="29"/>
        <v>421950.04807699996</v>
      </c>
      <c r="L125" s="121">
        <v>76541</v>
      </c>
      <c r="M125" s="121">
        <v>10034</v>
      </c>
      <c r="N125" s="121">
        <f t="shared" si="30"/>
        <v>66507</v>
      </c>
      <c r="O125" s="121">
        <v>56252</v>
      </c>
      <c r="P125" s="121">
        <v>411</v>
      </c>
      <c r="Q125" s="121">
        <f t="shared" si="31"/>
        <v>55841</v>
      </c>
    </row>
    <row r="126" spans="1:17" s="195" customFormat="1" x14ac:dyDescent="0.4">
      <c r="A126" s="270">
        <v>12</v>
      </c>
      <c r="B126" s="173">
        <v>120</v>
      </c>
      <c r="C126" s="71" t="s">
        <v>539</v>
      </c>
      <c r="D126" s="174">
        <v>976385.54847899999</v>
      </c>
      <c r="E126" s="174">
        <v>935042.02373899997</v>
      </c>
      <c r="F126" s="22">
        <f t="shared" si="26"/>
        <v>41343.524740000023</v>
      </c>
      <c r="G126" s="22">
        <f t="shared" si="27"/>
        <v>1911427.572218</v>
      </c>
      <c r="H126" s="22">
        <v>217188.13127899999</v>
      </c>
      <c r="I126" s="22">
        <v>207691.88479000001</v>
      </c>
      <c r="J126" s="22">
        <f t="shared" si="28"/>
        <v>9496.2464889999828</v>
      </c>
      <c r="K126" s="22">
        <f t="shared" si="29"/>
        <v>424880.016069</v>
      </c>
      <c r="L126" s="66">
        <v>2246</v>
      </c>
      <c r="M126" s="66">
        <v>43507</v>
      </c>
      <c r="N126" s="66">
        <f t="shared" si="30"/>
        <v>-41261</v>
      </c>
      <c r="O126" s="66">
        <v>0</v>
      </c>
      <c r="P126" s="66">
        <v>193</v>
      </c>
      <c r="Q126" s="66">
        <f t="shared" si="31"/>
        <v>-193</v>
      </c>
    </row>
    <row r="127" spans="1:17" s="195" customFormat="1" x14ac:dyDescent="0.4">
      <c r="A127" s="270">
        <v>36</v>
      </c>
      <c r="B127" s="119">
        <v>121</v>
      </c>
      <c r="C127" s="119" t="s">
        <v>516</v>
      </c>
      <c r="D127" s="163">
        <v>1028307.709161</v>
      </c>
      <c r="E127" s="163">
        <v>1015343.520915</v>
      </c>
      <c r="F127" s="306">
        <f t="shared" si="26"/>
        <v>12964.188245999976</v>
      </c>
      <c r="G127" s="120">
        <f t="shared" si="27"/>
        <v>2043651.2300760001</v>
      </c>
      <c r="H127" s="120">
        <v>216467.419028</v>
      </c>
      <c r="I127" s="120">
        <v>135632.98373000001</v>
      </c>
      <c r="J127" s="120">
        <f t="shared" si="28"/>
        <v>80834.435297999997</v>
      </c>
      <c r="K127" s="120">
        <f t="shared" si="29"/>
        <v>352100.40275800001</v>
      </c>
      <c r="L127" s="121">
        <v>609122</v>
      </c>
      <c r="M127" s="121">
        <v>621894</v>
      </c>
      <c r="N127" s="121">
        <f t="shared" si="30"/>
        <v>-12772</v>
      </c>
      <c r="O127" s="121">
        <v>89797</v>
      </c>
      <c r="P127" s="121">
        <v>26759</v>
      </c>
      <c r="Q127" s="121">
        <f t="shared" si="31"/>
        <v>63038</v>
      </c>
    </row>
    <row r="128" spans="1:17" s="195" customFormat="1" x14ac:dyDescent="0.4">
      <c r="A128" s="270">
        <v>140</v>
      </c>
      <c r="B128" s="173">
        <v>122</v>
      </c>
      <c r="C128" s="71" t="s">
        <v>548</v>
      </c>
      <c r="D128" s="174">
        <v>1906174.466583</v>
      </c>
      <c r="E128" s="174">
        <v>1860465.1799059999</v>
      </c>
      <c r="F128" s="22">
        <f t="shared" si="26"/>
        <v>45709.286677000113</v>
      </c>
      <c r="G128" s="22">
        <f t="shared" si="27"/>
        <v>3766639.6464889999</v>
      </c>
      <c r="H128" s="22">
        <v>207788.08133300001</v>
      </c>
      <c r="I128" s="22">
        <v>199510.22380899999</v>
      </c>
      <c r="J128" s="22">
        <f t="shared" si="28"/>
        <v>8277.8575240000209</v>
      </c>
      <c r="K128" s="22">
        <f t="shared" si="29"/>
        <v>407298.30514199997</v>
      </c>
      <c r="L128" s="66">
        <v>63805.710738000002</v>
      </c>
      <c r="M128" s="66">
        <v>58047.100066999999</v>
      </c>
      <c r="N128" s="66">
        <f t="shared" si="30"/>
        <v>5758.6106710000022</v>
      </c>
      <c r="O128" s="66">
        <v>46.461156000000003</v>
      </c>
      <c r="P128" s="66">
        <v>4074.3876879999998</v>
      </c>
      <c r="Q128" s="66">
        <f t="shared" si="31"/>
        <v>-4027.926532</v>
      </c>
    </row>
    <row r="129" spans="1:17" s="195" customFormat="1" x14ac:dyDescent="0.4">
      <c r="A129" s="270">
        <v>167</v>
      </c>
      <c r="B129" s="119">
        <v>123</v>
      </c>
      <c r="C129" s="119" t="s">
        <v>559</v>
      </c>
      <c r="D129" s="163">
        <v>1175253.8675790001</v>
      </c>
      <c r="E129" s="163">
        <v>1104055.2432810001</v>
      </c>
      <c r="F129" s="306">
        <f t="shared" si="26"/>
        <v>71198.62429800001</v>
      </c>
      <c r="G129" s="120">
        <f t="shared" si="27"/>
        <v>2279309.1108600004</v>
      </c>
      <c r="H129" s="120">
        <v>197825.87130699999</v>
      </c>
      <c r="I129" s="120">
        <v>237268.65284900001</v>
      </c>
      <c r="J129" s="120">
        <f t="shared" si="28"/>
        <v>-39442.781542000012</v>
      </c>
      <c r="K129" s="120">
        <f t="shared" si="29"/>
        <v>435094.524156</v>
      </c>
      <c r="L129" s="121">
        <v>332398</v>
      </c>
      <c r="M129" s="121">
        <v>213981</v>
      </c>
      <c r="N129" s="121">
        <f t="shared" si="30"/>
        <v>118417</v>
      </c>
      <c r="O129" s="121">
        <v>8932</v>
      </c>
      <c r="P129" s="121">
        <v>4178</v>
      </c>
      <c r="Q129" s="121">
        <f t="shared" si="31"/>
        <v>4754</v>
      </c>
    </row>
    <row r="130" spans="1:17" s="195" customFormat="1" x14ac:dyDescent="0.4">
      <c r="A130" s="270">
        <v>147</v>
      </c>
      <c r="B130" s="173">
        <v>124</v>
      </c>
      <c r="C130" s="71" t="s">
        <v>552</v>
      </c>
      <c r="D130" s="174">
        <v>882899.05241600005</v>
      </c>
      <c r="E130" s="174">
        <v>471453.121399</v>
      </c>
      <c r="F130" s="22">
        <f t="shared" si="26"/>
        <v>411445.93101700005</v>
      </c>
      <c r="G130" s="22">
        <f t="shared" si="27"/>
        <v>1354352.1738150001</v>
      </c>
      <c r="H130" s="22">
        <v>196655.91756999999</v>
      </c>
      <c r="I130" s="22">
        <v>211646.64913199999</v>
      </c>
      <c r="J130" s="22">
        <f t="shared" si="28"/>
        <v>-14990.731562000001</v>
      </c>
      <c r="K130" s="22">
        <f t="shared" si="29"/>
        <v>408302.56670199998</v>
      </c>
      <c r="L130" s="66">
        <v>0</v>
      </c>
      <c r="M130" s="66">
        <v>0</v>
      </c>
      <c r="N130" s="66">
        <f t="shared" si="30"/>
        <v>0</v>
      </c>
      <c r="O130" s="66">
        <v>0</v>
      </c>
      <c r="P130" s="66">
        <v>0</v>
      </c>
      <c r="Q130" s="66">
        <f t="shared" si="31"/>
        <v>0</v>
      </c>
    </row>
    <row r="131" spans="1:17" s="195" customFormat="1" x14ac:dyDescent="0.4">
      <c r="A131" s="270">
        <v>103</v>
      </c>
      <c r="B131" s="119">
        <v>125</v>
      </c>
      <c r="C131" s="119" t="s">
        <v>540</v>
      </c>
      <c r="D131" s="163">
        <v>1123772.7054059999</v>
      </c>
      <c r="E131" s="163">
        <v>1036521.417829</v>
      </c>
      <c r="F131" s="306">
        <f t="shared" si="26"/>
        <v>87251.287576999865</v>
      </c>
      <c r="G131" s="120">
        <f t="shared" si="27"/>
        <v>2160294.1232349998</v>
      </c>
      <c r="H131" s="120">
        <v>192562.473073</v>
      </c>
      <c r="I131" s="120">
        <v>162491.97560100001</v>
      </c>
      <c r="J131" s="120">
        <f t="shared" si="28"/>
        <v>30070.497471999988</v>
      </c>
      <c r="K131" s="120">
        <f t="shared" si="29"/>
        <v>355054.44867399998</v>
      </c>
      <c r="L131" s="121">
        <v>55857</v>
      </c>
      <c r="M131" s="121">
        <v>33191</v>
      </c>
      <c r="N131" s="121">
        <f t="shared" si="30"/>
        <v>22666</v>
      </c>
      <c r="O131" s="121">
        <v>21030</v>
      </c>
      <c r="P131" s="121">
        <v>1637</v>
      </c>
      <c r="Q131" s="121">
        <f t="shared" si="31"/>
        <v>19393</v>
      </c>
    </row>
    <row r="132" spans="1:17" s="195" customFormat="1" x14ac:dyDescent="0.4">
      <c r="A132" s="270">
        <v>168</v>
      </c>
      <c r="B132" s="173">
        <v>126</v>
      </c>
      <c r="C132" s="71" t="s">
        <v>560</v>
      </c>
      <c r="D132" s="174">
        <v>1653528.4692909999</v>
      </c>
      <c r="E132" s="174">
        <v>1588121.1293260001</v>
      </c>
      <c r="F132" s="22">
        <f t="shared" si="26"/>
        <v>65407.339964999817</v>
      </c>
      <c r="G132" s="22">
        <f t="shared" si="27"/>
        <v>3241649.598617</v>
      </c>
      <c r="H132" s="22">
        <v>188505.83692</v>
      </c>
      <c r="I132" s="22">
        <v>180767.12945800001</v>
      </c>
      <c r="J132" s="22">
        <f t="shared" si="28"/>
        <v>7738.7074619999912</v>
      </c>
      <c r="K132" s="22">
        <f t="shared" si="29"/>
        <v>369272.96637799998</v>
      </c>
      <c r="L132" s="66">
        <v>335341</v>
      </c>
      <c r="M132" s="66">
        <v>255164</v>
      </c>
      <c r="N132" s="66">
        <f t="shared" si="30"/>
        <v>80177</v>
      </c>
      <c r="O132" s="66">
        <v>12045</v>
      </c>
      <c r="P132" s="66">
        <v>4899</v>
      </c>
      <c r="Q132" s="66">
        <f t="shared" si="31"/>
        <v>7146</v>
      </c>
    </row>
    <row r="133" spans="1:17" s="195" customFormat="1" x14ac:dyDescent="0.4">
      <c r="A133" s="270">
        <v>226</v>
      </c>
      <c r="B133" s="119">
        <v>127</v>
      </c>
      <c r="C133" s="119" t="s">
        <v>572</v>
      </c>
      <c r="D133" s="163">
        <v>912915.74503400002</v>
      </c>
      <c r="E133" s="163">
        <v>925164.44412899995</v>
      </c>
      <c r="F133" s="306">
        <f t="shared" si="26"/>
        <v>-12248.699094999931</v>
      </c>
      <c r="G133" s="120">
        <f t="shared" si="27"/>
        <v>1838080.1891629999</v>
      </c>
      <c r="H133" s="120">
        <v>187093.64201700001</v>
      </c>
      <c r="I133" s="120">
        <v>220857.58368700001</v>
      </c>
      <c r="J133" s="120">
        <f t="shared" si="28"/>
        <v>-33763.94167</v>
      </c>
      <c r="K133" s="120">
        <f t="shared" si="29"/>
        <v>407951.22570399998</v>
      </c>
      <c r="L133" s="121">
        <v>12647</v>
      </c>
      <c r="M133" s="121">
        <v>0</v>
      </c>
      <c r="N133" s="121">
        <f t="shared" si="30"/>
        <v>12647</v>
      </c>
      <c r="O133" s="121">
        <v>0</v>
      </c>
      <c r="P133" s="121">
        <v>0</v>
      </c>
      <c r="Q133" s="121">
        <f t="shared" si="31"/>
        <v>0</v>
      </c>
    </row>
    <row r="134" spans="1:17" s="195" customFormat="1" x14ac:dyDescent="0.4">
      <c r="A134" s="270">
        <v>141</v>
      </c>
      <c r="B134" s="173">
        <v>128</v>
      </c>
      <c r="C134" s="71" t="s">
        <v>549</v>
      </c>
      <c r="D134" s="174">
        <v>806840.99690599996</v>
      </c>
      <c r="E134" s="174">
        <v>423163.15306400001</v>
      </c>
      <c r="F134" s="22">
        <f t="shared" si="26"/>
        <v>383677.84384199994</v>
      </c>
      <c r="G134" s="22">
        <f t="shared" si="27"/>
        <v>1230004.1499699999</v>
      </c>
      <c r="H134" s="22">
        <v>162245.637686</v>
      </c>
      <c r="I134" s="22">
        <v>60039.623326000001</v>
      </c>
      <c r="J134" s="22">
        <f t="shared" si="28"/>
        <v>102206.01436</v>
      </c>
      <c r="K134" s="22">
        <f t="shared" si="29"/>
        <v>222285.261012</v>
      </c>
      <c r="L134" s="66">
        <v>710222</v>
      </c>
      <c r="M134" s="66">
        <v>315723</v>
      </c>
      <c r="N134" s="66">
        <f t="shared" si="30"/>
        <v>394499</v>
      </c>
      <c r="O134" s="66">
        <v>129727</v>
      </c>
      <c r="P134" s="66">
        <v>33087</v>
      </c>
      <c r="Q134" s="66">
        <f t="shared" si="31"/>
        <v>96640</v>
      </c>
    </row>
    <row r="135" spans="1:17" s="195" customFormat="1" x14ac:dyDescent="0.4">
      <c r="A135" s="270">
        <v>211</v>
      </c>
      <c r="B135" s="119">
        <v>129</v>
      </c>
      <c r="C135" s="119" t="s">
        <v>571</v>
      </c>
      <c r="D135" s="163">
        <v>456133.785386</v>
      </c>
      <c r="E135" s="163">
        <v>177749.94342299999</v>
      </c>
      <c r="F135" s="306">
        <f t="shared" si="26"/>
        <v>278383.84196300001</v>
      </c>
      <c r="G135" s="120">
        <f t="shared" si="27"/>
        <v>633883.72880899999</v>
      </c>
      <c r="H135" s="120">
        <v>159586.597912</v>
      </c>
      <c r="I135" s="120">
        <v>6668.8</v>
      </c>
      <c r="J135" s="120">
        <f t="shared" si="28"/>
        <v>152917.79791200001</v>
      </c>
      <c r="K135" s="120">
        <f t="shared" si="29"/>
        <v>166255.39791199999</v>
      </c>
      <c r="L135" s="121">
        <v>852396</v>
      </c>
      <c r="M135" s="121">
        <v>21816</v>
      </c>
      <c r="N135" s="121">
        <f t="shared" si="30"/>
        <v>830580</v>
      </c>
      <c r="O135" s="121">
        <v>506433</v>
      </c>
      <c r="P135" s="121">
        <v>0</v>
      </c>
      <c r="Q135" s="121">
        <f t="shared" si="31"/>
        <v>506433</v>
      </c>
    </row>
    <row r="136" spans="1:17" s="195" customFormat="1" x14ac:dyDescent="0.4">
      <c r="A136" s="270">
        <v>49</v>
      </c>
      <c r="B136" s="173">
        <v>130</v>
      </c>
      <c r="C136" s="71" t="s">
        <v>526</v>
      </c>
      <c r="D136" s="174">
        <v>684527.62607799994</v>
      </c>
      <c r="E136" s="174">
        <v>647410.27284500003</v>
      </c>
      <c r="F136" s="22">
        <f t="shared" si="26"/>
        <v>37117.353232999914</v>
      </c>
      <c r="G136" s="22">
        <f t="shared" si="27"/>
        <v>1331937.8989229999</v>
      </c>
      <c r="H136" s="22">
        <v>152704.829061</v>
      </c>
      <c r="I136" s="22">
        <v>128186.350964</v>
      </c>
      <c r="J136" s="22">
        <f t="shared" si="28"/>
        <v>24518.478096999999</v>
      </c>
      <c r="K136" s="22">
        <f t="shared" si="29"/>
        <v>280891.18002500001</v>
      </c>
      <c r="L136" s="66">
        <v>134624</v>
      </c>
      <c r="M136" s="66">
        <v>140556</v>
      </c>
      <c r="N136" s="66">
        <f t="shared" si="30"/>
        <v>-5932</v>
      </c>
      <c r="O136" s="66">
        <v>1408</v>
      </c>
      <c r="P136" s="66">
        <v>3109</v>
      </c>
      <c r="Q136" s="66">
        <f t="shared" si="31"/>
        <v>-1701</v>
      </c>
    </row>
    <row r="137" spans="1:17" s="195" customFormat="1" x14ac:dyDescent="0.4">
      <c r="A137" s="270">
        <v>185</v>
      </c>
      <c r="B137" s="119">
        <v>131</v>
      </c>
      <c r="C137" s="119" t="s">
        <v>568</v>
      </c>
      <c r="D137" s="163">
        <v>1195880.0462499999</v>
      </c>
      <c r="E137" s="163">
        <v>1153606.581983</v>
      </c>
      <c r="F137" s="306">
        <f t="shared" si="26"/>
        <v>42273.464266999858</v>
      </c>
      <c r="G137" s="120">
        <f t="shared" si="27"/>
        <v>2349486.6282329997</v>
      </c>
      <c r="H137" s="120">
        <v>138572.04170999999</v>
      </c>
      <c r="I137" s="120">
        <v>137073.22712699999</v>
      </c>
      <c r="J137" s="120">
        <f t="shared" si="28"/>
        <v>1498.8145829999994</v>
      </c>
      <c r="K137" s="120">
        <f t="shared" si="29"/>
        <v>275645.26883700001</v>
      </c>
      <c r="L137" s="121">
        <v>177828.671091</v>
      </c>
      <c r="M137" s="121">
        <v>82254.787202000007</v>
      </c>
      <c r="N137" s="121">
        <f t="shared" si="30"/>
        <v>95573.88388899999</v>
      </c>
      <c r="O137" s="121">
        <v>14033.931422</v>
      </c>
      <c r="P137" s="121">
        <v>5156.9339890000001</v>
      </c>
      <c r="Q137" s="121">
        <f t="shared" si="31"/>
        <v>8876.9974330000005</v>
      </c>
    </row>
    <row r="138" spans="1:17" s="195" customFormat="1" x14ac:dyDescent="0.4">
      <c r="A138" s="270">
        <v>148</v>
      </c>
      <c r="B138" s="173">
        <v>132</v>
      </c>
      <c r="C138" s="71" t="s">
        <v>553</v>
      </c>
      <c r="D138" s="174">
        <v>759593.91028399998</v>
      </c>
      <c r="E138" s="174">
        <v>756849.90948499995</v>
      </c>
      <c r="F138" s="22">
        <f t="shared" ref="F138:F169" si="32">D138-E138</f>
        <v>2744.0007990000304</v>
      </c>
      <c r="G138" s="22">
        <f t="shared" ref="G138:G171" si="33">D138+E138</f>
        <v>1516443.8197689999</v>
      </c>
      <c r="H138" s="22">
        <v>135486.824436</v>
      </c>
      <c r="I138" s="22">
        <v>88614.860878000007</v>
      </c>
      <c r="J138" s="22">
        <f t="shared" ref="J138:J169" si="34">H138-I138</f>
        <v>46871.963557999989</v>
      </c>
      <c r="K138" s="22">
        <f t="shared" ref="K138:K171" si="35">H138+I138</f>
        <v>224101.685314</v>
      </c>
      <c r="L138" s="66">
        <v>34754.699999999997</v>
      </c>
      <c r="M138" s="66">
        <v>10652.3</v>
      </c>
      <c r="N138" s="66">
        <f t="shared" ref="N138:N168" si="36">L138-M138</f>
        <v>24102.399999999998</v>
      </c>
      <c r="O138" s="66">
        <v>19207.099999999999</v>
      </c>
      <c r="P138" s="66">
        <v>0</v>
      </c>
      <c r="Q138" s="66">
        <f t="shared" ref="Q138:Q168" si="37">O138-P138</f>
        <v>19207.099999999999</v>
      </c>
    </row>
    <row r="139" spans="1:17" s="195" customFormat="1" x14ac:dyDescent="0.4">
      <c r="A139" s="270">
        <v>44</v>
      </c>
      <c r="B139" s="119">
        <v>133</v>
      </c>
      <c r="C139" s="119" t="s">
        <v>515</v>
      </c>
      <c r="D139" s="163">
        <v>506007.56284700002</v>
      </c>
      <c r="E139" s="163">
        <v>372161.46005499997</v>
      </c>
      <c r="F139" s="306">
        <f t="shared" si="32"/>
        <v>133846.10279200005</v>
      </c>
      <c r="G139" s="120">
        <f t="shared" si="33"/>
        <v>878169.022902</v>
      </c>
      <c r="H139" s="120">
        <v>132235.67600400001</v>
      </c>
      <c r="I139" s="120">
        <v>76776.557323000001</v>
      </c>
      <c r="J139" s="120">
        <f t="shared" si="34"/>
        <v>55459.118681000007</v>
      </c>
      <c r="K139" s="120">
        <f t="shared" si="35"/>
        <v>209012.23332699999</v>
      </c>
      <c r="L139" s="121">
        <v>1682564</v>
      </c>
      <c r="M139" s="121">
        <v>38432</v>
      </c>
      <c r="N139" s="121">
        <f t="shared" si="36"/>
        <v>1644132</v>
      </c>
      <c r="O139" s="121">
        <v>14415</v>
      </c>
      <c r="P139" s="121">
        <v>3601</v>
      </c>
      <c r="Q139" s="121">
        <f t="shared" si="37"/>
        <v>10814</v>
      </c>
    </row>
    <row r="140" spans="1:17" s="195" customFormat="1" x14ac:dyDescent="0.4">
      <c r="A140" s="270">
        <v>26</v>
      </c>
      <c r="B140" s="173">
        <v>134</v>
      </c>
      <c r="C140" s="71" t="s">
        <v>514</v>
      </c>
      <c r="D140" s="174">
        <v>580146.52723200002</v>
      </c>
      <c r="E140" s="174">
        <v>544638.82356299995</v>
      </c>
      <c r="F140" s="22">
        <f t="shared" si="32"/>
        <v>35507.703669000068</v>
      </c>
      <c r="G140" s="22">
        <f t="shared" si="33"/>
        <v>1124785.3507949999</v>
      </c>
      <c r="H140" s="22">
        <v>122311.66658</v>
      </c>
      <c r="I140" s="22">
        <v>27973.595701999999</v>
      </c>
      <c r="J140" s="22">
        <f t="shared" si="34"/>
        <v>94338.070877999999</v>
      </c>
      <c r="K140" s="22">
        <f t="shared" si="35"/>
        <v>150285.26228200001</v>
      </c>
      <c r="L140" s="66">
        <v>196585</v>
      </c>
      <c r="M140" s="66">
        <v>63552</v>
      </c>
      <c r="N140" s="66">
        <f t="shared" si="36"/>
        <v>133033</v>
      </c>
      <c r="O140" s="66">
        <v>95694</v>
      </c>
      <c r="P140" s="66">
        <v>2539</v>
      </c>
      <c r="Q140" s="66">
        <f t="shared" si="37"/>
        <v>93155</v>
      </c>
    </row>
    <row r="141" spans="1:17" s="195" customFormat="1" x14ac:dyDescent="0.4">
      <c r="A141" s="270">
        <v>133</v>
      </c>
      <c r="B141" s="119">
        <v>135</v>
      </c>
      <c r="C141" s="119" t="s">
        <v>547</v>
      </c>
      <c r="D141" s="163">
        <v>404472.11233700003</v>
      </c>
      <c r="E141" s="163">
        <v>405827.041838</v>
      </c>
      <c r="F141" s="306">
        <f t="shared" si="32"/>
        <v>-1354.9295009999769</v>
      </c>
      <c r="G141" s="120">
        <f t="shared" si="33"/>
        <v>810299.15417500003</v>
      </c>
      <c r="H141" s="120">
        <v>116196.941616</v>
      </c>
      <c r="I141" s="120">
        <v>105243.230939</v>
      </c>
      <c r="J141" s="120">
        <f t="shared" si="34"/>
        <v>10953.710676999995</v>
      </c>
      <c r="K141" s="120">
        <f t="shared" si="35"/>
        <v>221440.172555</v>
      </c>
      <c r="L141" s="121">
        <v>20316.076192</v>
      </c>
      <c r="M141" s="121">
        <v>27968.190676999999</v>
      </c>
      <c r="N141" s="121">
        <f t="shared" si="36"/>
        <v>-7652.1144849999982</v>
      </c>
      <c r="O141" s="121">
        <v>1210.356329</v>
      </c>
      <c r="P141" s="121">
        <v>0</v>
      </c>
      <c r="Q141" s="121">
        <f t="shared" si="37"/>
        <v>1210.356329</v>
      </c>
    </row>
    <row r="142" spans="1:17" s="195" customFormat="1" x14ac:dyDescent="0.4">
      <c r="A142" s="270">
        <v>275</v>
      </c>
      <c r="B142" s="173">
        <v>136</v>
      </c>
      <c r="C142" s="71" t="s">
        <v>579</v>
      </c>
      <c r="D142" s="174">
        <v>597482.91092299996</v>
      </c>
      <c r="E142" s="174">
        <v>447197.640381</v>
      </c>
      <c r="F142" s="22">
        <f t="shared" si="32"/>
        <v>150285.27054199995</v>
      </c>
      <c r="G142" s="22">
        <f t="shared" si="33"/>
        <v>1044680.551304</v>
      </c>
      <c r="H142" s="22">
        <v>114099.030979</v>
      </c>
      <c r="I142" s="22">
        <v>109884.04944800001</v>
      </c>
      <c r="J142" s="22">
        <f t="shared" si="34"/>
        <v>4214.9815309999976</v>
      </c>
      <c r="K142" s="22">
        <f t="shared" si="35"/>
        <v>223983.08042700001</v>
      </c>
      <c r="L142" s="66">
        <v>37280</v>
      </c>
      <c r="M142" s="66">
        <v>206847</v>
      </c>
      <c r="N142" s="66">
        <f t="shared" si="36"/>
        <v>-169567</v>
      </c>
      <c r="O142" s="66">
        <v>3717</v>
      </c>
      <c r="P142" s="66">
        <v>34320</v>
      </c>
      <c r="Q142" s="66">
        <f t="shared" si="37"/>
        <v>-30603</v>
      </c>
    </row>
    <row r="143" spans="1:17" s="195" customFormat="1" x14ac:dyDescent="0.4">
      <c r="A143" s="270">
        <v>15</v>
      </c>
      <c r="B143" s="119">
        <v>137</v>
      </c>
      <c r="C143" s="119" t="s">
        <v>538</v>
      </c>
      <c r="D143" s="163">
        <v>958511.25483600004</v>
      </c>
      <c r="E143" s="163">
        <v>828201.69074999995</v>
      </c>
      <c r="F143" s="306">
        <f t="shared" si="32"/>
        <v>130309.56408600009</v>
      </c>
      <c r="G143" s="120">
        <f t="shared" si="33"/>
        <v>1786712.9455860001</v>
      </c>
      <c r="H143" s="120">
        <v>107348.017547</v>
      </c>
      <c r="I143" s="120">
        <v>51798.610482999997</v>
      </c>
      <c r="J143" s="120">
        <f t="shared" si="34"/>
        <v>55549.407063999999</v>
      </c>
      <c r="K143" s="120">
        <f t="shared" si="35"/>
        <v>159146.62802999999</v>
      </c>
      <c r="L143" s="121">
        <v>132655</v>
      </c>
      <c r="M143" s="121">
        <v>22083</v>
      </c>
      <c r="N143" s="121">
        <f t="shared" si="36"/>
        <v>110572</v>
      </c>
      <c r="O143" s="121">
        <v>61083</v>
      </c>
      <c r="P143" s="121">
        <v>1560</v>
      </c>
      <c r="Q143" s="121">
        <f t="shared" si="37"/>
        <v>59523</v>
      </c>
    </row>
    <row r="144" spans="1:17" s="195" customFormat="1" x14ac:dyDescent="0.4">
      <c r="A144" s="270">
        <v>4</v>
      </c>
      <c r="B144" s="173">
        <v>138</v>
      </c>
      <c r="C144" s="71" t="s">
        <v>534</v>
      </c>
      <c r="D144" s="174">
        <v>969910.56299300003</v>
      </c>
      <c r="E144" s="174">
        <v>965259.13104200002</v>
      </c>
      <c r="F144" s="22">
        <f t="shared" si="32"/>
        <v>4651.4319510000059</v>
      </c>
      <c r="G144" s="22">
        <f t="shared" si="33"/>
        <v>1935169.6940350002</v>
      </c>
      <c r="H144" s="22">
        <v>101690.973098</v>
      </c>
      <c r="I144" s="22">
        <v>86267.335776000007</v>
      </c>
      <c r="J144" s="22">
        <f t="shared" si="34"/>
        <v>15423.637321999995</v>
      </c>
      <c r="K144" s="22">
        <f t="shared" si="35"/>
        <v>187958.30887400001</v>
      </c>
      <c r="L144" s="66">
        <v>231752</v>
      </c>
      <c r="M144" s="66">
        <v>245449</v>
      </c>
      <c r="N144" s="66">
        <f t="shared" si="36"/>
        <v>-13697</v>
      </c>
      <c r="O144" s="66">
        <v>35635</v>
      </c>
      <c r="P144" s="66">
        <v>14985</v>
      </c>
      <c r="Q144" s="66">
        <f t="shared" si="37"/>
        <v>20650</v>
      </c>
    </row>
    <row r="145" spans="1:17" s="195" customFormat="1" x14ac:dyDescent="0.4">
      <c r="A145" s="270">
        <v>184</v>
      </c>
      <c r="B145" s="119">
        <v>139</v>
      </c>
      <c r="C145" s="119" t="s">
        <v>567</v>
      </c>
      <c r="D145" s="163">
        <v>456792.90906699997</v>
      </c>
      <c r="E145" s="163">
        <v>442446.09327399998</v>
      </c>
      <c r="F145" s="306">
        <f t="shared" si="32"/>
        <v>14346.815792999987</v>
      </c>
      <c r="G145" s="120">
        <f t="shared" si="33"/>
        <v>899239.0023409999</v>
      </c>
      <c r="H145" s="120">
        <v>91689.874442</v>
      </c>
      <c r="I145" s="120">
        <v>95439.297225999995</v>
      </c>
      <c r="J145" s="120">
        <f t="shared" si="34"/>
        <v>-3749.4227839999949</v>
      </c>
      <c r="K145" s="120">
        <f t="shared" si="35"/>
        <v>187129.171668</v>
      </c>
      <c r="L145" s="121">
        <v>0</v>
      </c>
      <c r="M145" s="121">
        <v>0</v>
      </c>
      <c r="N145" s="121">
        <f t="shared" si="36"/>
        <v>0</v>
      </c>
      <c r="O145" s="121">
        <v>0</v>
      </c>
      <c r="P145" s="121">
        <v>0</v>
      </c>
      <c r="Q145" s="121">
        <f t="shared" si="37"/>
        <v>0</v>
      </c>
    </row>
    <row r="146" spans="1:17" s="195" customFormat="1" x14ac:dyDescent="0.4">
      <c r="A146" s="270">
        <v>177</v>
      </c>
      <c r="B146" s="173">
        <v>140</v>
      </c>
      <c r="C146" s="71" t="s">
        <v>564</v>
      </c>
      <c r="D146" s="174">
        <v>311565.685489</v>
      </c>
      <c r="E146" s="174">
        <v>291109.97605599998</v>
      </c>
      <c r="F146" s="22">
        <f t="shared" si="32"/>
        <v>20455.709433000011</v>
      </c>
      <c r="G146" s="22">
        <f t="shared" si="33"/>
        <v>602675.66154500004</v>
      </c>
      <c r="H146" s="22">
        <v>89789.925667999996</v>
      </c>
      <c r="I146" s="22">
        <v>81465.127909000003</v>
      </c>
      <c r="J146" s="22">
        <f t="shared" si="34"/>
        <v>8324.7977589999937</v>
      </c>
      <c r="K146" s="22">
        <f t="shared" si="35"/>
        <v>171255.05357699998</v>
      </c>
      <c r="L146" s="66">
        <v>15930.836921</v>
      </c>
      <c r="M146" s="66">
        <v>11485.250505</v>
      </c>
      <c r="N146" s="66">
        <f t="shared" si="36"/>
        <v>4445.5864160000001</v>
      </c>
      <c r="O146" s="66">
        <v>959.37033099999996</v>
      </c>
      <c r="P146" s="66">
        <v>1668.9589570000001</v>
      </c>
      <c r="Q146" s="66">
        <f t="shared" si="37"/>
        <v>-709.58862600000009</v>
      </c>
    </row>
    <row r="147" spans="1:17" s="195" customFormat="1" x14ac:dyDescent="0.4">
      <c r="A147" s="270">
        <v>119</v>
      </c>
      <c r="B147" s="119">
        <v>141</v>
      </c>
      <c r="C147" s="119" t="s">
        <v>542</v>
      </c>
      <c r="D147" s="163">
        <v>389689.380107</v>
      </c>
      <c r="E147" s="163">
        <v>374955.693356</v>
      </c>
      <c r="F147" s="306">
        <f t="shared" si="32"/>
        <v>14733.686751000001</v>
      </c>
      <c r="G147" s="120">
        <f t="shared" si="33"/>
        <v>764645.07346300001</v>
      </c>
      <c r="H147" s="120">
        <v>88728.852776</v>
      </c>
      <c r="I147" s="120">
        <v>32078.809869000001</v>
      </c>
      <c r="J147" s="120">
        <f t="shared" si="34"/>
        <v>56650.042906999995</v>
      </c>
      <c r="K147" s="120">
        <f t="shared" si="35"/>
        <v>120807.662645</v>
      </c>
      <c r="L147" s="121">
        <v>168343.744148</v>
      </c>
      <c r="M147" s="121">
        <v>95613.933923999997</v>
      </c>
      <c r="N147" s="121">
        <f t="shared" si="36"/>
        <v>72729.810224000001</v>
      </c>
      <c r="O147" s="121">
        <v>59987.737541000002</v>
      </c>
      <c r="P147" s="121">
        <v>8713.4063769999993</v>
      </c>
      <c r="Q147" s="121">
        <f t="shared" si="37"/>
        <v>51274.331164000003</v>
      </c>
    </row>
    <row r="148" spans="1:17" s="195" customFormat="1" x14ac:dyDescent="0.4">
      <c r="A148" s="270">
        <v>194</v>
      </c>
      <c r="B148" s="173">
        <v>142</v>
      </c>
      <c r="C148" s="71" t="s">
        <v>569</v>
      </c>
      <c r="D148" s="174">
        <v>368293.91810100002</v>
      </c>
      <c r="E148" s="174">
        <v>329942.53136600001</v>
      </c>
      <c r="F148" s="22">
        <f t="shared" si="32"/>
        <v>38351.386735000007</v>
      </c>
      <c r="G148" s="22">
        <f t="shared" si="33"/>
        <v>698236.44946700009</v>
      </c>
      <c r="H148" s="22">
        <v>87949.333989999999</v>
      </c>
      <c r="I148" s="22">
        <v>68906.490460000001</v>
      </c>
      <c r="J148" s="22">
        <f t="shared" si="34"/>
        <v>19042.843529999998</v>
      </c>
      <c r="K148" s="22">
        <f t="shared" si="35"/>
        <v>156855.82445000001</v>
      </c>
      <c r="L148" s="66">
        <v>54613</v>
      </c>
      <c r="M148" s="66">
        <v>2039</v>
      </c>
      <c r="N148" s="66">
        <f t="shared" si="36"/>
        <v>52574</v>
      </c>
      <c r="O148" s="66">
        <v>20</v>
      </c>
      <c r="P148" s="66">
        <v>0</v>
      </c>
      <c r="Q148" s="66">
        <f t="shared" si="37"/>
        <v>20</v>
      </c>
    </row>
    <row r="149" spans="1:17" s="195" customFormat="1" x14ac:dyDescent="0.4">
      <c r="A149" s="270">
        <v>60</v>
      </c>
      <c r="B149" s="119">
        <v>143</v>
      </c>
      <c r="C149" s="119" t="s">
        <v>523</v>
      </c>
      <c r="D149" s="163">
        <v>749927.43059799995</v>
      </c>
      <c r="E149" s="163">
        <v>752505.47468500002</v>
      </c>
      <c r="F149" s="306">
        <f t="shared" si="32"/>
        <v>-2578.0440870000748</v>
      </c>
      <c r="G149" s="120">
        <f t="shared" si="33"/>
        <v>1502432.9052829999</v>
      </c>
      <c r="H149" s="120">
        <v>87166.593041999993</v>
      </c>
      <c r="I149" s="120">
        <v>70487.315602000002</v>
      </c>
      <c r="J149" s="120">
        <f t="shared" si="34"/>
        <v>16679.277439999991</v>
      </c>
      <c r="K149" s="120">
        <f t="shared" si="35"/>
        <v>157653.90864400001</v>
      </c>
      <c r="L149" s="121">
        <v>169765.99176599999</v>
      </c>
      <c r="M149" s="121">
        <v>90346.920626000006</v>
      </c>
      <c r="N149" s="121">
        <f t="shared" si="36"/>
        <v>79419.071139999985</v>
      </c>
      <c r="O149" s="121">
        <v>24223.773051</v>
      </c>
      <c r="P149" s="121">
        <v>5682.9286439999996</v>
      </c>
      <c r="Q149" s="121">
        <f t="shared" si="37"/>
        <v>18540.844407000001</v>
      </c>
    </row>
    <row r="150" spans="1:17" s="195" customFormat="1" x14ac:dyDescent="0.4">
      <c r="A150" s="270">
        <v>144</v>
      </c>
      <c r="B150" s="173">
        <v>144</v>
      </c>
      <c r="C150" s="71" t="s">
        <v>550</v>
      </c>
      <c r="D150" s="174">
        <v>1241401.3847950001</v>
      </c>
      <c r="E150" s="174">
        <v>916303.37453100004</v>
      </c>
      <c r="F150" s="22">
        <f t="shared" si="32"/>
        <v>325098.01026400004</v>
      </c>
      <c r="G150" s="22">
        <f t="shared" si="33"/>
        <v>2157704.7593260002</v>
      </c>
      <c r="H150" s="22">
        <v>83814.163358999998</v>
      </c>
      <c r="I150" s="22">
        <v>274033.24983699998</v>
      </c>
      <c r="J150" s="22">
        <f t="shared" si="34"/>
        <v>-190219.08647799998</v>
      </c>
      <c r="K150" s="22">
        <f t="shared" si="35"/>
        <v>357847.41319599998</v>
      </c>
      <c r="L150" s="66">
        <v>1804548</v>
      </c>
      <c r="M150" s="66">
        <v>1007310</v>
      </c>
      <c r="N150" s="66">
        <f t="shared" si="36"/>
        <v>797238</v>
      </c>
      <c r="O150" s="66">
        <v>0</v>
      </c>
      <c r="P150" s="66">
        <v>174436</v>
      </c>
      <c r="Q150" s="66">
        <f t="shared" si="37"/>
        <v>-174436</v>
      </c>
    </row>
    <row r="151" spans="1:17" s="195" customFormat="1" x14ac:dyDescent="0.4">
      <c r="A151" s="270">
        <v>122</v>
      </c>
      <c r="B151" s="119">
        <v>145</v>
      </c>
      <c r="C151" s="119" t="s">
        <v>543</v>
      </c>
      <c r="D151" s="163">
        <v>296770.78119299997</v>
      </c>
      <c r="E151" s="163">
        <v>271130.50438599999</v>
      </c>
      <c r="F151" s="306">
        <f t="shared" si="32"/>
        <v>25640.276806999987</v>
      </c>
      <c r="G151" s="120">
        <f t="shared" si="33"/>
        <v>567901.2855789999</v>
      </c>
      <c r="H151" s="120">
        <v>81037.151062000004</v>
      </c>
      <c r="I151" s="120">
        <v>40076.300000000003</v>
      </c>
      <c r="J151" s="120">
        <f t="shared" si="34"/>
        <v>40960.851062000002</v>
      </c>
      <c r="K151" s="120">
        <f t="shared" si="35"/>
        <v>121113.45106200001</v>
      </c>
      <c r="L151" s="121">
        <v>221182</v>
      </c>
      <c r="M151" s="121">
        <v>202286</v>
      </c>
      <c r="N151" s="121">
        <f t="shared" si="36"/>
        <v>18896</v>
      </c>
      <c r="O151" s="121">
        <v>29149</v>
      </c>
      <c r="P151" s="121">
        <v>10443</v>
      </c>
      <c r="Q151" s="121">
        <f t="shared" si="37"/>
        <v>18706</v>
      </c>
    </row>
    <row r="152" spans="1:17" s="195" customFormat="1" x14ac:dyDescent="0.4">
      <c r="A152" s="270">
        <v>54</v>
      </c>
      <c r="B152" s="173">
        <v>146</v>
      </c>
      <c r="C152" s="71" t="s">
        <v>529</v>
      </c>
      <c r="D152" s="174">
        <v>793381.75990099995</v>
      </c>
      <c r="E152" s="174">
        <v>762217.67110699997</v>
      </c>
      <c r="F152" s="22">
        <f t="shared" si="32"/>
        <v>31164.088793999981</v>
      </c>
      <c r="G152" s="22">
        <f t="shared" si="33"/>
        <v>1555599.4310079999</v>
      </c>
      <c r="H152" s="22">
        <v>60549.298384000002</v>
      </c>
      <c r="I152" s="22">
        <v>48345.288334999997</v>
      </c>
      <c r="J152" s="22">
        <f t="shared" si="34"/>
        <v>12204.010049000004</v>
      </c>
      <c r="K152" s="22">
        <f t="shared" si="35"/>
        <v>108894.586719</v>
      </c>
      <c r="L152" s="66">
        <v>121926.98974800001</v>
      </c>
      <c r="M152" s="66">
        <v>107126.24394099999</v>
      </c>
      <c r="N152" s="66">
        <f t="shared" si="36"/>
        <v>14800.745807000014</v>
      </c>
      <c r="O152" s="66">
        <v>26176.70362</v>
      </c>
      <c r="P152" s="66">
        <v>1348.5991859999999</v>
      </c>
      <c r="Q152" s="66">
        <f t="shared" si="37"/>
        <v>24828.104434000001</v>
      </c>
    </row>
    <row r="153" spans="1:17" s="195" customFormat="1" x14ac:dyDescent="0.4">
      <c r="A153" s="270">
        <v>156</v>
      </c>
      <c r="B153" s="119">
        <v>147</v>
      </c>
      <c r="C153" s="119" t="s">
        <v>557</v>
      </c>
      <c r="D153" s="163">
        <v>331921.00915100001</v>
      </c>
      <c r="E153" s="163">
        <v>268967.400562</v>
      </c>
      <c r="F153" s="306">
        <f t="shared" si="32"/>
        <v>62953.60858900001</v>
      </c>
      <c r="G153" s="120">
        <f t="shared" si="33"/>
        <v>600888.40971300006</v>
      </c>
      <c r="H153" s="120">
        <v>48241.816423999997</v>
      </c>
      <c r="I153" s="120">
        <v>19652.9604</v>
      </c>
      <c r="J153" s="120">
        <f t="shared" si="34"/>
        <v>28588.856023999997</v>
      </c>
      <c r="K153" s="120">
        <f t="shared" si="35"/>
        <v>67894.776824</v>
      </c>
      <c r="L153" s="121">
        <v>141009</v>
      </c>
      <c r="M153" s="121">
        <v>35741</v>
      </c>
      <c r="N153" s="121">
        <f t="shared" si="36"/>
        <v>105268</v>
      </c>
      <c r="O153" s="121">
        <v>39949</v>
      </c>
      <c r="P153" s="121">
        <v>8425</v>
      </c>
      <c r="Q153" s="121">
        <f t="shared" si="37"/>
        <v>31524</v>
      </c>
    </row>
    <row r="154" spans="1:17" s="195" customFormat="1" x14ac:dyDescent="0.4">
      <c r="A154" s="270">
        <v>240</v>
      </c>
      <c r="B154" s="173">
        <v>148</v>
      </c>
      <c r="C154" s="71" t="s">
        <v>575</v>
      </c>
      <c r="D154" s="174">
        <v>312810.63317500002</v>
      </c>
      <c r="E154" s="174">
        <v>259414.298003</v>
      </c>
      <c r="F154" s="22">
        <f t="shared" si="32"/>
        <v>53396.335172000021</v>
      </c>
      <c r="G154" s="22">
        <f t="shared" si="33"/>
        <v>572224.93117800006</v>
      </c>
      <c r="H154" s="22">
        <v>36834.576784999997</v>
      </c>
      <c r="I154" s="22">
        <v>85775.644375000003</v>
      </c>
      <c r="J154" s="22">
        <f t="shared" si="34"/>
        <v>-48941.067590000006</v>
      </c>
      <c r="K154" s="22">
        <f t="shared" si="35"/>
        <v>122610.22116</v>
      </c>
      <c r="L154" s="66">
        <v>154448</v>
      </c>
      <c r="M154" s="66">
        <v>63592</v>
      </c>
      <c r="N154" s="66">
        <f t="shared" si="36"/>
        <v>90856</v>
      </c>
      <c r="O154" s="66">
        <v>335</v>
      </c>
      <c r="P154" s="66">
        <v>0</v>
      </c>
      <c r="Q154" s="66">
        <f t="shared" si="37"/>
        <v>335</v>
      </c>
    </row>
    <row r="155" spans="1:17" s="195" customFormat="1" x14ac:dyDescent="0.4">
      <c r="A155" s="270">
        <v>19</v>
      </c>
      <c r="B155" s="119">
        <v>149</v>
      </c>
      <c r="C155" s="119" t="s">
        <v>519</v>
      </c>
      <c r="D155" s="163">
        <v>448716.26216300001</v>
      </c>
      <c r="E155" s="163">
        <v>389489.66946599999</v>
      </c>
      <c r="F155" s="306">
        <f t="shared" si="32"/>
        <v>59226.592697000015</v>
      </c>
      <c r="G155" s="120">
        <f t="shared" si="33"/>
        <v>838205.931629</v>
      </c>
      <c r="H155" s="120">
        <v>36168.042264000003</v>
      </c>
      <c r="I155" s="120">
        <v>5012.5064709999997</v>
      </c>
      <c r="J155" s="120">
        <f t="shared" si="34"/>
        <v>31155.535793000003</v>
      </c>
      <c r="K155" s="120">
        <f t="shared" si="35"/>
        <v>41180.548735000004</v>
      </c>
      <c r="L155" s="121">
        <v>250061.58614299999</v>
      </c>
      <c r="M155" s="121">
        <v>44446.327006</v>
      </c>
      <c r="N155" s="121">
        <f t="shared" si="36"/>
        <v>205615.25913699999</v>
      </c>
      <c r="O155" s="121">
        <v>1446.437997</v>
      </c>
      <c r="P155" s="121">
        <v>864.81405800000005</v>
      </c>
      <c r="Q155" s="121">
        <f t="shared" si="37"/>
        <v>581.62393899999995</v>
      </c>
    </row>
    <row r="156" spans="1:17" s="195" customFormat="1" x14ac:dyDescent="0.4">
      <c r="A156" s="270">
        <v>61</v>
      </c>
      <c r="B156" s="173">
        <v>150</v>
      </c>
      <c r="C156" s="71" t="s">
        <v>531</v>
      </c>
      <c r="D156" s="174">
        <v>273046.85132700001</v>
      </c>
      <c r="E156" s="174">
        <v>287895.74660900002</v>
      </c>
      <c r="F156" s="22">
        <f t="shared" si="32"/>
        <v>-14848.895282000012</v>
      </c>
      <c r="G156" s="22">
        <f t="shared" si="33"/>
        <v>560942.59793599998</v>
      </c>
      <c r="H156" s="22">
        <v>36159.205062000001</v>
      </c>
      <c r="I156" s="22">
        <v>31932.998823000002</v>
      </c>
      <c r="J156" s="22">
        <f t="shared" si="34"/>
        <v>4226.2062389999992</v>
      </c>
      <c r="K156" s="22">
        <f t="shared" si="35"/>
        <v>68092.203884999995</v>
      </c>
      <c r="L156" s="66">
        <v>206</v>
      </c>
      <c r="M156" s="66">
        <v>37772</v>
      </c>
      <c r="N156" s="66">
        <f t="shared" si="36"/>
        <v>-37566</v>
      </c>
      <c r="O156" s="66">
        <v>206</v>
      </c>
      <c r="P156" s="66">
        <v>2423</v>
      </c>
      <c r="Q156" s="66">
        <f t="shared" si="37"/>
        <v>-2217</v>
      </c>
    </row>
    <row r="157" spans="1:17" s="195" customFormat="1" x14ac:dyDescent="0.4">
      <c r="A157" s="270">
        <v>45</v>
      </c>
      <c r="B157" s="119">
        <v>151</v>
      </c>
      <c r="C157" s="119" t="s">
        <v>524</v>
      </c>
      <c r="D157" s="163">
        <v>410513.73296699999</v>
      </c>
      <c r="E157" s="163">
        <v>400148.35262800002</v>
      </c>
      <c r="F157" s="306">
        <f t="shared" si="32"/>
        <v>10365.380338999967</v>
      </c>
      <c r="G157" s="120">
        <f t="shared" si="33"/>
        <v>810662.08559500007</v>
      </c>
      <c r="H157" s="120">
        <v>28822.205732999999</v>
      </c>
      <c r="I157" s="120">
        <v>37704.308743000001</v>
      </c>
      <c r="J157" s="120">
        <f t="shared" si="34"/>
        <v>-8882.1030100000025</v>
      </c>
      <c r="K157" s="120">
        <f t="shared" si="35"/>
        <v>66526.514475999997</v>
      </c>
      <c r="L157" s="121">
        <v>43207</v>
      </c>
      <c r="M157" s="121">
        <v>43758</v>
      </c>
      <c r="N157" s="121">
        <f t="shared" si="36"/>
        <v>-551</v>
      </c>
      <c r="O157" s="121">
        <v>662</v>
      </c>
      <c r="P157" s="121">
        <v>536</v>
      </c>
      <c r="Q157" s="121">
        <f t="shared" si="37"/>
        <v>126</v>
      </c>
    </row>
    <row r="158" spans="1:17" s="195" customFormat="1" x14ac:dyDescent="0.4">
      <c r="A158" s="270">
        <v>169</v>
      </c>
      <c r="B158" s="173">
        <v>152</v>
      </c>
      <c r="C158" s="71" t="s">
        <v>561</v>
      </c>
      <c r="D158" s="174">
        <v>1403829.0602520001</v>
      </c>
      <c r="E158" s="174">
        <v>1401527.697282</v>
      </c>
      <c r="F158" s="22">
        <f t="shared" si="32"/>
        <v>2301.3629700001329</v>
      </c>
      <c r="G158" s="22">
        <f t="shared" si="33"/>
        <v>2805356.7575340001</v>
      </c>
      <c r="H158" s="22">
        <v>26502.391486</v>
      </c>
      <c r="I158" s="22">
        <v>26707.086070000001</v>
      </c>
      <c r="J158" s="22">
        <f t="shared" si="34"/>
        <v>-204.69458400000076</v>
      </c>
      <c r="K158" s="22">
        <f t="shared" si="35"/>
        <v>53209.477555999998</v>
      </c>
      <c r="L158" s="66">
        <v>60592</v>
      </c>
      <c r="M158" s="66">
        <v>127843</v>
      </c>
      <c r="N158" s="66">
        <f t="shared" si="36"/>
        <v>-67251</v>
      </c>
      <c r="O158" s="66">
        <v>0</v>
      </c>
      <c r="P158" s="66">
        <v>0</v>
      </c>
      <c r="Q158" s="66">
        <f t="shared" si="37"/>
        <v>0</v>
      </c>
    </row>
    <row r="159" spans="1:17" s="195" customFormat="1" x14ac:dyDescent="0.4">
      <c r="A159" s="270">
        <v>209</v>
      </c>
      <c r="B159" s="119">
        <v>153</v>
      </c>
      <c r="C159" s="119" t="s">
        <v>570</v>
      </c>
      <c r="D159" s="163">
        <v>170265.939365</v>
      </c>
      <c r="E159" s="163">
        <v>175659.49739599999</v>
      </c>
      <c r="F159" s="306">
        <f t="shared" si="32"/>
        <v>-5393.5580309999932</v>
      </c>
      <c r="G159" s="120">
        <f t="shared" si="33"/>
        <v>345925.43676099996</v>
      </c>
      <c r="H159" s="120">
        <v>25467.776818999999</v>
      </c>
      <c r="I159" s="120">
        <v>16122.223253</v>
      </c>
      <c r="J159" s="120">
        <f t="shared" si="34"/>
        <v>9345.5535659999987</v>
      </c>
      <c r="K159" s="120">
        <f t="shared" si="35"/>
        <v>41590.000071999995</v>
      </c>
      <c r="L159" s="121">
        <v>94726.649344000005</v>
      </c>
      <c r="M159" s="121">
        <v>91391.458345000006</v>
      </c>
      <c r="N159" s="121">
        <f t="shared" si="36"/>
        <v>3335.1909989999986</v>
      </c>
      <c r="O159" s="121">
        <v>20647.845033000001</v>
      </c>
      <c r="P159" s="121">
        <v>6922.13562</v>
      </c>
      <c r="Q159" s="121">
        <f t="shared" si="37"/>
        <v>13725.709413</v>
      </c>
    </row>
    <row r="160" spans="1:17" s="195" customFormat="1" x14ac:dyDescent="0.4">
      <c r="A160" s="270">
        <v>152</v>
      </c>
      <c r="B160" s="173">
        <v>154</v>
      </c>
      <c r="C160" s="71" t="s">
        <v>555</v>
      </c>
      <c r="D160" s="174">
        <v>168460.62363799999</v>
      </c>
      <c r="E160" s="174">
        <v>166350.73503099999</v>
      </c>
      <c r="F160" s="22">
        <f t="shared" si="32"/>
        <v>2109.8886070000008</v>
      </c>
      <c r="G160" s="22">
        <f t="shared" si="33"/>
        <v>334811.35866899998</v>
      </c>
      <c r="H160" s="22">
        <v>23201.751699</v>
      </c>
      <c r="I160" s="22">
        <v>26413.084841</v>
      </c>
      <c r="J160" s="22">
        <f t="shared" si="34"/>
        <v>-3211.3331419999995</v>
      </c>
      <c r="K160" s="22">
        <f t="shared" si="35"/>
        <v>49614.836540000004</v>
      </c>
      <c r="L160" s="66">
        <v>257660</v>
      </c>
      <c r="M160" s="66">
        <v>146188</v>
      </c>
      <c r="N160" s="66">
        <f t="shared" si="36"/>
        <v>111472</v>
      </c>
      <c r="O160" s="66">
        <v>83344</v>
      </c>
      <c r="P160" s="66">
        <v>7388</v>
      </c>
      <c r="Q160" s="66">
        <f t="shared" si="37"/>
        <v>75956</v>
      </c>
    </row>
    <row r="161" spans="1:17" s="195" customFormat="1" x14ac:dyDescent="0.4">
      <c r="A161" s="270">
        <v>43</v>
      </c>
      <c r="B161" s="119">
        <v>155</v>
      </c>
      <c r="C161" s="119" t="s">
        <v>528</v>
      </c>
      <c r="D161" s="163">
        <v>718045.343352</v>
      </c>
      <c r="E161" s="163">
        <v>1077959.826104</v>
      </c>
      <c r="F161" s="306">
        <f t="shared" si="32"/>
        <v>-359914.48275199998</v>
      </c>
      <c r="G161" s="120">
        <f t="shared" si="33"/>
        <v>1796005.169456</v>
      </c>
      <c r="H161" s="120">
        <v>18764.538955</v>
      </c>
      <c r="I161" s="120">
        <v>217379.06380199999</v>
      </c>
      <c r="J161" s="120">
        <f t="shared" si="34"/>
        <v>-198614.52484699999</v>
      </c>
      <c r="K161" s="120">
        <f t="shared" si="35"/>
        <v>236143.60275699999</v>
      </c>
      <c r="L161" s="121">
        <v>223310.62978799999</v>
      </c>
      <c r="M161" s="121">
        <v>296253.54632099997</v>
      </c>
      <c r="N161" s="121">
        <f t="shared" si="36"/>
        <v>-72942.916532999981</v>
      </c>
      <c r="O161" s="121">
        <v>34351.619763000002</v>
      </c>
      <c r="P161" s="121">
        <v>22293.052957</v>
      </c>
      <c r="Q161" s="121">
        <f t="shared" si="37"/>
        <v>12058.566806000003</v>
      </c>
    </row>
    <row r="162" spans="1:17" s="195" customFormat="1" x14ac:dyDescent="0.4">
      <c r="A162" s="270">
        <v>181</v>
      </c>
      <c r="B162" s="173">
        <v>156</v>
      </c>
      <c r="C162" s="71" t="s">
        <v>565</v>
      </c>
      <c r="D162" s="174">
        <v>170727.41364000001</v>
      </c>
      <c r="E162" s="174">
        <v>153498.31819399999</v>
      </c>
      <c r="F162" s="22">
        <f t="shared" si="32"/>
        <v>17229.095446000021</v>
      </c>
      <c r="G162" s="22">
        <f t="shared" si="33"/>
        <v>324225.73183399998</v>
      </c>
      <c r="H162" s="22">
        <v>15480.005016999999</v>
      </c>
      <c r="I162" s="22">
        <v>2824.7316780000001</v>
      </c>
      <c r="J162" s="22">
        <f t="shared" si="34"/>
        <v>12655.273338999999</v>
      </c>
      <c r="K162" s="22">
        <f t="shared" si="35"/>
        <v>18304.736695</v>
      </c>
      <c r="L162" s="66">
        <v>0</v>
      </c>
      <c r="M162" s="66">
        <v>0</v>
      </c>
      <c r="N162" s="66">
        <f t="shared" si="36"/>
        <v>0</v>
      </c>
      <c r="O162" s="66">
        <v>0</v>
      </c>
      <c r="P162" s="66">
        <v>0</v>
      </c>
      <c r="Q162" s="66">
        <f t="shared" si="37"/>
        <v>0</v>
      </c>
    </row>
    <row r="163" spans="1:17" s="195" customFormat="1" x14ac:dyDescent="0.4">
      <c r="A163" s="270">
        <v>46</v>
      </c>
      <c r="B163" s="119">
        <v>157</v>
      </c>
      <c r="C163" s="119" t="s">
        <v>530</v>
      </c>
      <c r="D163" s="163">
        <v>468350.19177999999</v>
      </c>
      <c r="E163" s="163">
        <v>449079.49836999999</v>
      </c>
      <c r="F163" s="306">
        <f t="shared" si="32"/>
        <v>19270.693410000007</v>
      </c>
      <c r="G163" s="120">
        <f t="shared" si="33"/>
        <v>917429.69014999992</v>
      </c>
      <c r="H163" s="120">
        <v>13464.055066000001</v>
      </c>
      <c r="I163" s="120">
        <v>4441.6330719999996</v>
      </c>
      <c r="J163" s="120">
        <f t="shared" si="34"/>
        <v>9022.4219940000003</v>
      </c>
      <c r="K163" s="120">
        <f t="shared" si="35"/>
        <v>17905.688138000001</v>
      </c>
      <c r="L163" s="121">
        <v>63250</v>
      </c>
      <c r="M163" s="121">
        <v>56092</v>
      </c>
      <c r="N163" s="121">
        <f t="shared" si="36"/>
        <v>7158</v>
      </c>
      <c r="O163" s="121">
        <v>11133</v>
      </c>
      <c r="P163" s="121">
        <v>3505</v>
      </c>
      <c r="Q163" s="121">
        <f t="shared" si="37"/>
        <v>7628</v>
      </c>
    </row>
    <row r="164" spans="1:17" s="195" customFormat="1" x14ac:dyDescent="0.4">
      <c r="A164" s="270">
        <v>38</v>
      </c>
      <c r="B164" s="173">
        <v>158</v>
      </c>
      <c r="C164" s="71" t="s">
        <v>532</v>
      </c>
      <c r="D164" s="174">
        <v>135304.09887099999</v>
      </c>
      <c r="E164" s="174">
        <v>128426.154507</v>
      </c>
      <c r="F164" s="22">
        <f t="shared" si="32"/>
        <v>6877.9443639999954</v>
      </c>
      <c r="G164" s="22">
        <f t="shared" si="33"/>
        <v>263730.25337799999</v>
      </c>
      <c r="H164" s="22">
        <v>13429.686151</v>
      </c>
      <c r="I164" s="22">
        <v>3163</v>
      </c>
      <c r="J164" s="22">
        <f t="shared" si="34"/>
        <v>10266.686151</v>
      </c>
      <c r="K164" s="22">
        <f t="shared" si="35"/>
        <v>16592.686151000002</v>
      </c>
      <c r="L164" s="66">
        <v>82917</v>
      </c>
      <c r="M164" s="66">
        <v>61787</v>
      </c>
      <c r="N164" s="66">
        <f t="shared" si="36"/>
        <v>21130</v>
      </c>
      <c r="O164" s="66">
        <v>26594</v>
      </c>
      <c r="P164" s="66">
        <v>18540</v>
      </c>
      <c r="Q164" s="66">
        <f t="shared" si="37"/>
        <v>8054</v>
      </c>
    </row>
    <row r="165" spans="1:17" s="195" customFormat="1" x14ac:dyDescent="0.4">
      <c r="A165" s="270">
        <v>170</v>
      </c>
      <c r="B165" s="119">
        <v>159</v>
      </c>
      <c r="C165" s="119" t="s">
        <v>562</v>
      </c>
      <c r="D165" s="163">
        <v>152926.886176</v>
      </c>
      <c r="E165" s="163">
        <v>122293.43089</v>
      </c>
      <c r="F165" s="306">
        <f t="shared" si="32"/>
        <v>30633.455285999997</v>
      </c>
      <c r="G165" s="120">
        <f t="shared" si="33"/>
        <v>275220.31706600002</v>
      </c>
      <c r="H165" s="120">
        <v>9759.0681559999994</v>
      </c>
      <c r="I165" s="120">
        <v>2508.3492070000002</v>
      </c>
      <c r="J165" s="120">
        <f t="shared" si="34"/>
        <v>7250.7189489999992</v>
      </c>
      <c r="K165" s="120">
        <f t="shared" si="35"/>
        <v>12267.417363</v>
      </c>
      <c r="L165" s="121">
        <v>177506</v>
      </c>
      <c r="M165" s="121">
        <v>136715</v>
      </c>
      <c r="N165" s="121">
        <f t="shared" si="36"/>
        <v>40791</v>
      </c>
      <c r="O165" s="121">
        <v>21688</v>
      </c>
      <c r="P165" s="121">
        <v>18264</v>
      </c>
      <c r="Q165" s="121">
        <f t="shared" si="37"/>
        <v>3424</v>
      </c>
    </row>
    <row r="166" spans="1:17" s="195" customFormat="1" x14ac:dyDescent="0.4">
      <c r="A166" s="270">
        <v>18</v>
      </c>
      <c r="B166" s="173">
        <v>160</v>
      </c>
      <c r="C166" s="71" t="s">
        <v>533</v>
      </c>
      <c r="D166" s="174">
        <v>139382.247355</v>
      </c>
      <c r="E166" s="174">
        <v>121137.09065899999</v>
      </c>
      <c r="F166" s="22">
        <f t="shared" si="32"/>
        <v>18245.156696000005</v>
      </c>
      <c r="G166" s="22">
        <f t="shared" si="33"/>
        <v>260519.33801399998</v>
      </c>
      <c r="H166" s="22">
        <v>7283.9780380000002</v>
      </c>
      <c r="I166" s="22">
        <v>4095.7702140000001</v>
      </c>
      <c r="J166" s="22">
        <f t="shared" si="34"/>
        <v>3188.2078240000001</v>
      </c>
      <c r="K166" s="22">
        <f t="shared" si="35"/>
        <v>11379.748252000001</v>
      </c>
      <c r="L166" s="66">
        <v>47599</v>
      </c>
      <c r="M166" s="66">
        <v>40768</v>
      </c>
      <c r="N166" s="66">
        <f t="shared" si="36"/>
        <v>6831</v>
      </c>
      <c r="O166" s="66">
        <v>3141</v>
      </c>
      <c r="P166" s="66">
        <v>0</v>
      </c>
      <c r="Q166" s="66">
        <f t="shared" si="37"/>
        <v>3141</v>
      </c>
    </row>
    <row r="167" spans="1:17" s="195" customFormat="1" x14ac:dyDescent="0.4">
      <c r="A167" s="270">
        <v>129</v>
      </c>
      <c r="B167" s="119">
        <v>161</v>
      </c>
      <c r="C167" s="119" t="s">
        <v>546</v>
      </c>
      <c r="D167" s="163">
        <v>138958.225542</v>
      </c>
      <c r="E167" s="163">
        <v>235017.950174</v>
      </c>
      <c r="F167" s="306">
        <f t="shared" si="32"/>
        <v>-96059.724631999998</v>
      </c>
      <c r="G167" s="120">
        <f t="shared" si="33"/>
        <v>373976.17571600003</v>
      </c>
      <c r="H167" s="120">
        <v>5291.8922359999997</v>
      </c>
      <c r="I167" s="120">
        <v>24441.684494000001</v>
      </c>
      <c r="J167" s="120">
        <f t="shared" si="34"/>
        <v>-19149.792258000001</v>
      </c>
      <c r="K167" s="120">
        <f t="shared" si="35"/>
        <v>29733.576730000001</v>
      </c>
      <c r="L167" s="121">
        <v>141552.03200199999</v>
      </c>
      <c r="M167" s="121">
        <v>251519.14851200001</v>
      </c>
      <c r="N167" s="121">
        <f t="shared" si="36"/>
        <v>-109967.11651000002</v>
      </c>
      <c r="O167" s="121">
        <v>6647.3410690000001</v>
      </c>
      <c r="P167" s="121">
        <v>17703.756076999998</v>
      </c>
      <c r="Q167" s="121">
        <f t="shared" si="37"/>
        <v>-11056.415007999998</v>
      </c>
    </row>
    <row r="168" spans="1:17" s="195" customFormat="1" x14ac:dyDescent="0.4">
      <c r="A168" s="270">
        <v>239</v>
      </c>
      <c r="B168" s="173">
        <v>162</v>
      </c>
      <c r="C168" s="71" t="s">
        <v>573</v>
      </c>
      <c r="D168" s="174">
        <v>228164.93198200001</v>
      </c>
      <c r="E168" s="174">
        <v>263569.43912200001</v>
      </c>
      <c r="F168" s="22">
        <f t="shared" si="32"/>
        <v>-35404.507140000002</v>
      </c>
      <c r="G168" s="22">
        <f t="shared" si="33"/>
        <v>491734.37110400002</v>
      </c>
      <c r="H168" s="22">
        <v>1870.8552090000001</v>
      </c>
      <c r="I168" s="22">
        <v>8456.2832529999996</v>
      </c>
      <c r="J168" s="22">
        <f t="shared" si="34"/>
        <v>-6585.4280439999993</v>
      </c>
      <c r="K168" s="22">
        <f t="shared" si="35"/>
        <v>10327.138461999999</v>
      </c>
      <c r="L168" s="66">
        <v>50258.135831</v>
      </c>
      <c r="M168" s="66">
        <v>82642.801670999994</v>
      </c>
      <c r="N168" s="66">
        <f t="shared" si="36"/>
        <v>-32384.665839999994</v>
      </c>
      <c r="O168" s="66">
        <v>329.274563</v>
      </c>
      <c r="P168" s="66">
        <v>53871.182611999997</v>
      </c>
      <c r="Q168" s="66">
        <f t="shared" si="37"/>
        <v>-53541.908048999998</v>
      </c>
    </row>
    <row r="169" spans="1:17" s="195" customFormat="1" x14ac:dyDescent="0.4">
      <c r="A169" s="270">
        <v>142</v>
      </c>
      <c r="B169" s="119">
        <v>163</v>
      </c>
      <c r="C169" s="119" t="s">
        <v>551</v>
      </c>
      <c r="D169" s="163">
        <v>254572.554733</v>
      </c>
      <c r="E169" s="163">
        <v>257485.58892800001</v>
      </c>
      <c r="F169" s="306">
        <f t="shared" si="32"/>
        <v>-2913.0341950000147</v>
      </c>
      <c r="G169" s="120">
        <f t="shared" si="33"/>
        <v>512058.14366100001</v>
      </c>
      <c r="H169" s="120">
        <v>0</v>
      </c>
      <c r="I169" s="120">
        <v>0</v>
      </c>
      <c r="J169" s="120">
        <f t="shared" si="34"/>
        <v>0</v>
      </c>
      <c r="K169" s="120">
        <f t="shared" si="35"/>
        <v>0</v>
      </c>
      <c r="L169" s="121">
        <v>0</v>
      </c>
      <c r="M169" s="121">
        <v>0</v>
      </c>
      <c r="N169" s="121">
        <v>0</v>
      </c>
      <c r="O169" s="121">
        <v>0</v>
      </c>
      <c r="P169" s="121">
        <v>0</v>
      </c>
      <c r="Q169" s="121">
        <v>0</v>
      </c>
    </row>
    <row r="170" spans="1:17" s="195" customFormat="1" x14ac:dyDescent="0.4">
      <c r="A170" s="270">
        <v>64</v>
      </c>
      <c r="B170" s="173">
        <v>164</v>
      </c>
      <c r="C170" s="71" t="s">
        <v>537</v>
      </c>
      <c r="D170" s="174">
        <v>712166.41431000002</v>
      </c>
      <c r="E170" s="174">
        <v>696566.11166399997</v>
      </c>
      <c r="F170" s="22">
        <f t="shared" ref="F170:F171" si="38">D170-E170</f>
        <v>15600.302646000055</v>
      </c>
      <c r="G170" s="22">
        <f t="shared" si="33"/>
        <v>1408732.5259739999</v>
      </c>
      <c r="H170" s="22">
        <v>0</v>
      </c>
      <c r="I170" s="22">
        <v>0</v>
      </c>
      <c r="J170" s="22">
        <f t="shared" ref="J170:J171" si="39">H170-I170</f>
        <v>0</v>
      </c>
      <c r="K170" s="22">
        <f t="shared" si="35"/>
        <v>0</v>
      </c>
      <c r="L170" s="66">
        <v>47991</v>
      </c>
      <c r="M170" s="66">
        <v>38233</v>
      </c>
      <c r="N170" s="66">
        <f>L170-M170</f>
        <v>9758</v>
      </c>
      <c r="O170" s="66">
        <v>38713</v>
      </c>
      <c r="P170" s="66">
        <v>1111</v>
      </c>
      <c r="Q170" s="66">
        <f>O170-P170</f>
        <v>37602</v>
      </c>
    </row>
    <row r="171" spans="1:17" s="195" customFormat="1" x14ac:dyDescent="0.4">
      <c r="A171" s="270">
        <v>182</v>
      </c>
      <c r="B171" s="119">
        <v>165</v>
      </c>
      <c r="C171" s="119" t="s">
        <v>566</v>
      </c>
      <c r="D171" s="163">
        <v>23119.801199000001</v>
      </c>
      <c r="E171" s="163">
        <v>22063.259290000002</v>
      </c>
      <c r="F171" s="306">
        <f t="shared" si="38"/>
        <v>1056.5419089999996</v>
      </c>
      <c r="G171" s="120">
        <f t="shared" si="33"/>
        <v>45183.060489000003</v>
      </c>
      <c r="H171" s="120">
        <v>0</v>
      </c>
      <c r="I171" s="120">
        <v>0</v>
      </c>
      <c r="J171" s="120">
        <f t="shared" si="39"/>
        <v>0</v>
      </c>
      <c r="K171" s="120">
        <f t="shared" si="35"/>
        <v>0</v>
      </c>
      <c r="L171" s="121">
        <v>0</v>
      </c>
      <c r="M171" s="121">
        <v>0</v>
      </c>
      <c r="N171" s="121">
        <f>L171-M171</f>
        <v>0</v>
      </c>
      <c r="O171" s="121">
        <v>0</v>
      </c>
      <c r="P171" s="121">
        <v>0</v>
      </c>
      <c r="Q171" s="121">
        <f>O171-P171</f>
        <v>0</v>
      </c>
    </row>
    <row r="172" spans="1:17" s="130" customFormat="1" x14ac:dyDescent="0.35">
      <c r="A172" s="272"/>
      <c r="B172" s="424" t="s">
        <v>197</v>
      </c>
      <c r="C172" s="424"/>
      <c r="D172" s="129">
        <f>SUM(D106:D171)</f>
        <v>78500705.869505003</v>
      </c>
      <c r="E172" s="129">
        <f t="shared" ref="E172:Q172" si="40">SUM(E106:E171)</f>
        <v>59155388.324157007</v>
      </c>
      <c r="F172" s="129">
        <f t="shared" si="40"/>
        <v>19345317.545348004</v>
      </c>
      <c r="G172" s="129">
        <f t="shared" si="40"/>
        <v>137656094.19366199</v>
      </c>
      <c r="H172" s="129">
        <f t="shared" si="40"/>
        <v>16921998.730048005</v>
      </c>
      <c r="I172" s="129">
        <f t="shared" si="40"/>
        <v>9180191.5975280032</v>
      </c>
      <c r="J172" s="129">
        <f t="shared" si="40"/>
        <v>7741807.1325200032</v>
      </c>
      <c r="K172" s="129">
        <f t="shared" si="40"/>
        <v>26102190.327575989</v>
      </c>
      <c r="L172" s="129">
        <f t="shared" si="40"/>
        <v>47864487.601364002</v>
      </c>
      <c r="M172" s="129">
        <f t="shared" si="40"/>
        <v>22162386.667326</v>
      </c>
      <c r="N172" s="129">
        <f t="shared" si="40"/>
        <v>25702100.934037995</v>
      </c>
      <c r="O172" s="129">
        <f t="shared" si="40"/>
        <v>11435330.786479998</v>
      </c>
      <c r="P172" s="129">
        <f t="shared" si="40"/>
        <v>2826847.3369810008</v>
      </c>
      <c r="Q172" s="129">
        <f t="shared" si="40"/>
        <v>8608483.4494990017</v>
      </c>
    </row>
    <row r="173" spans="1:17" s="130" customFormat="1" x14ac:dyDescent="0.35">
      <c r="A173" s="272"/>
      <c r="B173" s="424" t="s">
        <v>164</v>
      </c>
      <c r="C173" s="424"/>
      <c r="D173" s="129">
        <f t="shared" ref="D173:Q173" si="41">D172+D105+D84</f>
        <v>195393811.71986303</v>
      </c>
      <c r="E173" s="129">
        <f t="shared" si="41"/>
        <v>228508142.33130801</v>
      </c>
      <c r="F173" s="129">
        <f t="shared" si="41"/>
        <v>-33114330.61144501</v>
      </c>
      <c r="G173" s="129">
        <f t="shared" si="41"/>
        <v>423901954.05117106</v>
      </c>
      <c r="H173" s="129">
        <f t="shared" si="41"/>
        <v>30890997.768632006</v>
      </c>
      <c r="I173" s="129">
        <f t="shared" si="41"/>
        <v>51323476.311967976</v>
      </c>
      <c r="J173" s="129">
        <f t="shared" si="41"/>
        <v>-20432478.543335989</v>
      </c>
      <c r="K173" s="129">
        <f t="shared" si="41"/>
        <v>82214474.080600008</v>
      </c>
      <c r="L173" s="129">
        <f t="shared" si="41"/>
        <v>2237868378.9552121</v>
      </c>
      <c r="M173" s="129">
        <f t="shared" si="41"/>
        <v>1881847607.957691</v>
      </c>
      <c r="N173" s="129">
        <f t="shared" si="41"/>
        <v>356020770.99752188</v>
      </c>
      <c r="O173" s="129">
        <f t="shared" si="41"/>
        <v>240440169.34180403</v>
      </c>
      <c r="P173" s="129">
        <f t="shared" si="41"/>
        <v>232339857.66815901</v>
      </c>
      <c r="Q173" s="129">
        <f t="shared" si="41"/>
        <v>8100311.6736450056</v>
      </c>
    </row>
    <row r="175" spans="1:17" x14ac:dyDescent="0.4">
      <c r="H175" s="24"/>
      <c r="O175" s="199"/>
      <c r="P175" s="199"/>
      <c r="Q175" s="199"/>
    </row>
    <row r="176" spans="1:17" x14ac:dyDescent="0.4">
      <c r="H176" s="25"/>
    </row>
  </sheetData>
  <sheetProtection algorithmName="SHA-512" hashValue="aN3MHe4Jpi8xRUQ0EfqcaWGim/AIxX3KRzwRQhUIicmVlrxSnSVB8ZboKRN/5O9+trwstMQrLrzj4oVQrY6J9g==" saltValue="StftxnvOFBQysoR4tff/eA==" spinCount="100000" sheet="1" objects="1" scenarios="1"/>
  <sortState ref="A108:Q174">
    <sortCondition descending="1" ref="H108:H174"/>
  </sortState>
  <mergeCells count="13">
    <mergeCell ref="A2:A4"/>
    <mergeCell ref="B173:C173"/>
    <mergeCell ref="B172:C172"/>
    <mergeCell ref="B84:C84"/>
    <mergeCell ref="B105:C105"/>
    <mergeCell ref="B2:B4"/>
    <mergeCell ref="C2:C4"/>
    <mergeCell ref="B1:J1"/>
    <mergeCell ref="D2:K2"/>
    <mergeCell ref="L2:Q2"/>
    <mergeCell ref="D3:F3"/>
    <mergeCell ref="H3:I3"/>
    <mergeCell ref="L3:M3"/>
  </mergeCells>
  <printOptions horizontalCentered="1" verticalCentered="1"/>
  <pageMargins left="0.25" right="0.25" top="0.75" bottom="0.75" header="0.3" footer="0.3"/>
  <pageSetup paperSize="9" scale="74" fitToHeight="0" orientation="landscape" r:id="rId1"/>
  <rowBreaks count="2" manualBreakCount="2">
    <brk id="56" min="1" max="16" man="1"/>
    <brk id="106"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77"/>
  <sheetViews>
    <sheetView rightToLeft="1" view="pageBreakPreview" zoomScaleNormal="110" zoomScaleSheetLayoutView="100" workbookViewId="0">
      <pane xSplit="4" ySplit="3" topLeftCell="E4" activePane="bottomRight" state="frozen"/>
      <selection activeCell="C1" sqref="C1"/>
      <selection pane="topRight" activeCell="D1" sqref="D1"/>
      <selection pane="bottomLeft" activeCell="C4" sqref="C4"/>
      <selection pane="bottomRight" activeCell="I15" sqref="I15"/>
    </sheetView>
  </sheetViews>
  <sheetFormatPr defaultColWidth="9.140625" defaultRowHeight="18" x14ac:dyDescent="0.45"/>
  <cols>
    <col min="1" max="1" width="31.42578125" style="2" hidden="1" customWidth="1"/>
    <col min="2" max="2" width="9.140625" style="2" hidden="1" customWidth="1"/>
    <col min="3" max="3" width="3.7109375" style="2" hidden="1" customWidth="1"/>
    <col min="4" max="4" width="4.140625" style="4" customWidth="1"/>
    <col min="5" max="5" width="28.42578125" style="3" bestFit="1" customWidth="1"/>
    <col min="6" max="6" width="12.28515625" style="9" customWidth="1"/>
    <col min="7" max="7" width="9.85546875" style="182" customWidth="1"/>
    <col min="8" max="8" width="10.5703125" style="182" customWidth="1"/>
    <col min="9" max="9" width="13.7109375" style="183" bestFit="1" customWidth="1"/>
    <col min="10" max="10" width="13.140625" style="183" bestFit="1" customWidth="1"/>
    <col min="11" max="11" width="10" style="184" customWidth="1"/>
    <col min="12" max="12" width="11.28515625" style="184" customWidth="1"/>
    <col min="13" max="13" width="10.85546875" style="184" customWidth="1"/>
    <col min="14" max="14" width="15.42578125" style="256" hidden="1" customWidth="1"/>
    <col min="15" max="15" width="8.85546875" style="252" hidden="1" customWidth="1"/>
    <col min="16" max="16" width="11.5703125" style="252" hidden="1" customWidth="1"/>
    <col min="17" max="17" width="11.42578125" style="252" hidden="1" customWidth="1"/>
    <col min="18" max="18" width="13.42578125" style="252" hidden="1" customWidth="1"/>
    <col min="19" max="19" width="14.42578125" style="252" hidden="1" customWidth="1"/>
    <col min="20" max="20" width="11.42578125" style="252" hidden="1" customWidth="1"/>
    <col min="21" max="21" width="9.140625" style="2" hidden="1" customWidth="1"/>
    <col min="22" max="22" width="0" style="2" hidden="1" customWidth="1"/>
    <col min="23" max="16384" width="9.140625" style="2"/>
  </cols>
  <sheetData>
    <row r="1" spans="1:20" ht="34.5" customHeight="1" x14ac:dyDescent="0.45">
      <c r="C1" s="145"/>
      <c r="D1" s="428" t="s">
        <v>244</v>
      </c>
      <c r="E1" s="428"/>
      <c r="F1" s="428"/>
      <c r="G1" s="428"/>
      <c r="H1" s="428"/>
      <c r="I1" s="428"/>
      <c r="J1" s="185" t="s">
        <v>585</v>
      </c>
      <c r="K1" s="185" t="s">
        <v>316</v>
      </c>
      <c r="L1" s="147"/>
      <c r="M1" s="148"/>
      <c r="N1" s="146"/>
      <c r="O1" s="246"/>
      <c r="P1" s="246"/>
      <c r="Q1" s="246"/>
      <c r="R1" s="247"/>
      <c r="S1" s="247"/>
      <c r="T1" s="246"/>
    </row>
    <row r="2" spans="1:20" ht="21" customHeight="1" x14ac:dyDescent="0.45">
      <c r="C2" s="433" t="s">
        <v>162</v>
      </c>
      <c r="D2" s="435" t="s">
        <v>48</v>
      </c>
      <c r="E2" s="421" t="s">
        <v>58</v>
      </c>
      <c r="F2" s="429" t="s">
        <v>256</v>
      </c>
      <c r="G2" s="430"/>
      <c r="H2" s="221" t="s">
        <v>585</v>
      </c>
      <c r="I2" s="431" t="s">
        <v>257</v>
      </c>
      <c r="J2" s="432"/>
      <c r="K2" s="222" t="s">
        <v>585</v>
      </c>
      <c r="L2" s="143"/>
      <c r="M2" s="144"/>
      <c r="N2" s="26"/>
      <c r="O2" s="246" t="s">
        <v>171</v>
      </c>
      <c r="P2" s="246"/>
      <c r="Q2" s="246"/>
      <c r="R2" s="247" t="s">
        <v>172</v>
      </c>
      <c r="S2" s="247"/>
      <c r="T2" s="246"/>
    </row>
    <row r="3" spans="1:20" ht="78.75" x14ac:dyDescent="0.45">
      <c r="C3" s="433"/>
      <c r="D3" s="435"/>
      <c r="E3" s="421"/>
      <c r="F3" s="384" t="s">
        <v>583</v>
      </c>
      <c r="G3" s="385" t="s">
        <v>68</v>
      </c>
      <c r="H3" s="385" t="s">
        <v>69</v>
      </c>
      <c r="I3" s="305" t="s">
        <v>283</v>
      </c>
      <c r="J3" s="305" t="s">
        <v>284</v>
      </c>
      <c r="K3" s="386" t="s">
        <v>67</v>
      </c>
      <c r="L3" s="386" t="s">
        <v>68</v>
      </c>
      <c r="M3" s="386" t="s">
        <v>69</v>
      </c>
      <c r="N3" s="254" t="s">
        <v>50</v>
      </c>
      <c r="O3" s="248" t="s">
        <v>67</v>
      </c>
      <c r="P3" s="249" t="s">
        <v>68</v>
      </c>
      <c r="Q3" s="249" t="s">
        <v>69</v>
      </c>
      <c r="R3" s="249" t="s">
        <v>67</v>
      </c>
      <c r="S3" s="249" t="s">
        <v>68</v>
      </c>
      <c r="T3" s="249" t="s">
        <v>69</v>
      </c>
    </row>
    <row r="4" spans="1:20" x14ac:dyDescent="0.45">
      <c r="A4" s="2" t="s">
        <v>444</v>
      </c>
      <c r="B4" s="2">
        <v>11148</v>
      </c>
      <c r="C4" s="381">
        <v>131</v>
      </c>
      <c r="D4" s="175">
        <v>1</v>
      </c>
      <c r="E4" s="175" t="s">
        <v>444</v>
      </c>
      <c r="F4" s="377">
        <v>1.8383067632059567</v>
      </c>
      <c r="G4" s="377">
        <v>3.5416128125878057</v>
      </c>
      <c r="H4" s="377">
        <v>0.30963753863444787</v>
      </c>
      <c r="I4" s="378">
        <v>16119.511898999999</v>
      </c>
      <c r="J4" s="378">
        <v>29159.904467</v>
      </c>
      <c r="K4" s="377">
        <v>0.2035320328168711</v>
      </c>
      <c r="L4" s="377">
        <v>0.12044164142291967</v>
      </c>
      <c r="M4" s="377">
        <v>4.0373441922828622E-2</v>
      </c>
      <c r="N4" s="255">
        <v>125001.54711299999</v>
      </c>
      <c r="O4" s="250">
        <f t="shared" ref="O4:O35" si="0">$N4/$N$83*F4</f>
        <v>1.3016866846546723E-4</v>
      </c>
      <c r="P4" s="250">
        <f t="shared" ref="P4:P35" si="1">$N4/$N$83*G4</f>
        <v>2.507780710281506E-4</v>
      </c>
      <c r="Q4" s="250">
        <f t="shared" ref="Q4:Q35" si="2">$N4/$N$83*H4</f>
        <v>2.1925125293386696E-5</v>
      </c>
      <c r="R4" s="250">
        <f t="shared" ref="R4:R35" si="3">$N4/$N$83*K4</f>
        <v>1.4411900250879763E-5</v>
      </c>
      <c r="S4" s="250">
        <f t="shared" ref="S4:S35" si="4">$N4/$N$83*L4</f>
        <v>8.5283525065616301E-6</v>
      </c>
      <c r="T4" s="250">
        <f t="shared" ref="T4:T35" si="5">$N4/$N$83*M4</f>
        <v>2.8588031560615463E-6</v>
      </c>
    </row>
    <row r="5" spans="1:20" x14ac:dyDescent="0.45">
      <c r="A5" s="2" t="s">
        <v>480</v>
      </c>
      <c r="B5" s="2">
        <v>11499</v>
      </c>
      <c r="C5" s="356">
        <v>249</v>
      </c>
      <c r="D5" s="124">
        <v>2</v>
      </c>
      <c r="E5" s="124" t="s">
        <v>480</v>
      </c>
      <c r="F5" s="375">
        <v>1.5655325118377457</v>
      </c>
      <c r="G5" s="375">
        <v>0.61559064018177945</v>
      </c>
      <c r="H5" s="375">
        <v>0.3904240993979281</v>
      </c>
      <c r="I5" s="376">
        <v>34985.470039</v>
      </c>
      <c r="J5" s="376">
        <v>37489.141494000003</v>
      </c>
      <c r="K5" s="375">
        <v>3.717830688689409E-3</v>
      </c>
      <c r="L5" s="375">
        <v>0</v>
      </c>
      <c r="M5" s="375">
        <v>3.7757851919332074E-3</v>
      </c>
      <c r="N5" s="255">
        <v>132242.38662</v>
      </c>
      <c r="O5" s="250">
        <f t="shared" si="0"/>
        <v>1.1727511265349109E-4</v>
      </c>
      <c r="P5" s="250">
        <f t="shared" si="1"/>
        <v>4.611431645773137E-5</v>
      </c>
      <c r="Q5" s="250">
        <f t="shared" si="2"/>
        <v>2.9246936677016939E-5</v>
      </c>
      <c r="R5" s="250">
        <f t="shared" si="3"/>
        <v>2.7850524313342746E-7</v>
      </c>
      <c r="S5" s="250">
        <f t="shared" si="4"/>
        <v>0</v>
      </c>
      <c r="T5" s="250">
        <f t="shared" si="5"/>
        <v>2.8284665466292373E-7</v>
      </c>
    </row>
    <row r="6" spans="1:20" x14ac:dyDescent="0.45">
      <c r="A6" s="2" t="s">
        <v>448</v>
      </c>
      <c r="B6" s="2">
        <v>11198</v>
      </c>
      <c r="C6" s="355">
        <v>150</v>
      </c>
      <c r="D6" s="175">
        <v>3</v>
      </c>
      <c r="E6" s="175" t="s">
        <v>448</v>
      </c>
      <c r="F6" s="377">
        <v>1.0708179728144989</v>
      </c>
      <c r="G6" s="377">
        <v>0</v>
      </c>
      <c r="H6" s="377">
        <v>0</v>
      </c>
      <c r="I6" s="378">
        <v>196.73604399999999</v>
      </c>
      <c r="J6" s="378">
        <v>211.45325299999999</v>
      </c>
      <c r="K6" s="377">
        <v>3.5017501567398121E-2</v>
      </c>
      <c r="L6" s="377">
        <v>0</v>
      </c>
      <c r="M6" s="377">
        <v>0</v>
      </c>
      <c r="N6" s="255">
        <v>998.322047</v>
      </c>
      <c r="O6" s="250">
        <f t="shared" si="0"/>
        <v>6.0556309953089595E-7</v>
      </c>
      <c r="P6" s="250">
        <f t="shared" si="1"/>
        <v>0</v>
      </c>
      <c r="Q6" s="250">
        <f t="shared" si="2"/>
        <v>0</v>
      </c>
      <c r="R6" s="250">
        <f t="shared" si="3"/>
        <v>1.9802905185879873E-8</v>
      </c>
      <c r="S6" s="250">
        <f t="shared" si="4"/>
        <v>0</v>
      </c>
      <c r="T6" s="250">
        <f t="shared" si="5"/>
        <v>0</v>
      </c>
    </row>
    <row r="7" spans="1:20" x14ac:dyDescent="0.45">
      <c r="A7" s="2" t="s">
        <v>473</v>
      </c>
      <c r="B7" s="2">
        <v>11442</v>
      </c>
      <c r="C7" s="354">
        <v>230</v>
      </c>
      <c r="D7" s="124">
        <v>4</v>
      </c>
      <c r="E7" s="124" t="s">
        <v>473</v>
      </c>
      <c r="F7" s="375">
        <v>0.94796593785920802</v>
      </c>
      <c r="G7" s="375">
        <v>4.0675847565091514</v>
      </c>
      <c r="H7" s="375">
        <v>2.1996640563729795</v>
      </c>
      <c r="I7" s="376">
        <v>127442.5515</v>
      </c>
      <c r="J7" s="376">
        <v>110387.117273</v>
      </c>
      <c r="K7" s="375">
        <v>9.329955153258869E-2</v>
      </c>
      <c r="L7" s="375">
        <v>0.3478316486974542</v>
      </c>
      <c r="M7" s="375">
        <v>0.10770547689657452</v>
      </c>
      <c r="N7" s="255">
        <v>1022376.643223</v>
      </c>
      <c r="O7" s="250">
        <f t="shared" si="0"/>
        <v>5.4900555780172298E-4</v>
      </c>
      <c r="P7" s="250">
        <f t="shared" si="1"/>
        <v>2.35570345828687E-3</v>
      </c>
      <c r="Q7" s="250">
        <f t="shared" si="2"/>
        <v>1.2739147515918503E-3</v>
      </c>
      <c r="R7" s="250">
        <f t="shared" si="3"/>
        <v>5.403355783803167E-5</v>
      </c>
      <c r="S7" s="250">
        <f t="shared" si="4"/>
        <v>2.0144342817368237E-4</v>
      </c>
      <c r="T7" s="250">
        <f t="shared" si="5"/>
        <v>6.2376614032609481E-5</v>
      </c>
    </row>
    <row r="8" spans="1:20" x14ac:dyDescent="0.45">
      <c r="A8" s="2" t="s">
        <v>464</v>
      </c>
      <c r="B8" s="2">
        <v>11380</v>
      </c>
      <c r="C8" s="355">
        <v>212</v>
      </c>
      <c r="D8" s="175">
        <v>5</v>
      </c>
      <c r="E8" s="175" t="s">
        <v>464</v>
      </c>
      <c r="F8" s="377">
        <v>0.94165966569370529</v>
      </c>
      <c r="G8" s="377">
        <v>0.10758172875517835</v>
      </c>
      <c r="H8" s="377">
        <v>1.6679337791500518E-4</v>
      </c>
      <c r="I8" s="378">
        <v>39616.635408000002</v>
      </c>
      <c r="J8" s="378">
        <v>47634.223811000003</v>
      </c>
      <c r="K8" s="377">
        <v>7.2416275477218406E-2</v>
      </c>
      <c r="L8" s="377">
        <v>7.8495736254326182E-2</v>
      </c>
      <c r="M8" s="377">
        <v>0</v>
      </c>
      <c r="N8" s="255">
        <v>290897.60886600002</v>
      </c>
      <c r="O8" s="250">
        <f t="shared" si="0"/>
        <v>1.5516980314809407E-4</v>
      </c>
      <c r="P8" s="250">
        <f t="shared" si="1"/>
        <v>1.7727674107157276E-5</v>
      </c>
      <c r="Q8" s="250">
        <f t="shared" si="2"/>
        <v>2.7484766057608176E-8</v>
      </c>
      <c r="R8" s="250">
        <f t="shared" si="3"/>
        <v>1.1932994074074682E-5</v>
      </c>
      <c r="S8" s="250">
        <f t="shared" si="4"/>
        <v>1.2934787786174927E-5</v>
      </c>
      <c r="T8" s="250">
        <f t="shared" si="5"/>
        <v>0</v>
      </c>
    </row>
    <row r="9" spans="1:20" x14ac:dyDescent="0.45">
      <c r="A9" s="2" t="s">
        <v>423</v>
      </c>
      <c r="B9" s="2">
        <v>10766</v>
      </c>
      <c r="C9" s="355">
        <v>56</v>
      </c>
      <c r="D9" s="124">
        <v>6</v>
      </c>
      <c r="E9" s="124" t="s">
        <v>423</v>
      </c>
      <c r="F9" s="375">
        <v>0.6969409446850241</v>
      </c>
      <c r="G9" s="375">
        <v>6.257367977669448</v>
      </c>
      <c r="H9" s="375">
        <v>1.8395020982275025</v>
      </c>
      <c r="I9" s="376">
        <v>370823.52013000002</v>
      </c>
      <c r="J9" s="376">
        <v>552438.10256999999</v>
      </c>
      <c r="K9" s="375">
        <v>3.67712162285775E-2</v>
      </c>
      <c r="L9" s="375">
        <v>0.3154190309505584</v>
      </c>
      <c r="M9" s="375">
        <v>0.15540961195356345</v>
      </c>
      <c r="N9" s="255">
        <v>6798892.0614280002</v>
      </c>
      <c r="O9" s="250">
        <f t="shared" si="0"/>
        <v>2.6841526770627873E-3</v>
      </c>
      <c r="P9" s="250">
        <f t="shared" si="1"/>
        <v>2.4099216923205855E-2</v>
      </c>
      <c r="Q9" s="250">
        <f t="shared" si="2"/>
        <v>7.0845378207064933E-3</v>
      </c>
      <c r="R9" s="250">
        <f t="shared" si="3"/>
        <v>1.4161825220843817E-4</v>
      </c>
      <c r="S9" s="250">
        <f t="shared" si="4"/>
        <v>1.2147841833358194E-3</v>
      </c>
      <c r="T9" s="250">
        <f t="shared" si="5"/>
        <v>5.9853439397934954E-4</v>
      </c>
    </row>
    <row r="10" spans="1:20" x14ac:dyDescent="0.45">
      <c r="A10" s="2" t="s">
        <v>485</v>
      </c>
      <c r="B10" s="2">
        <v>11551</v>
      </c>
      <c r="C10" s="355">
        <v>262</v>
      </c>
      <c r="D10" s="175">
        <v>7</v>
      </c>
      <c r="E10" s="175" t="s">
        <v>485</v>
      </c>
      <c r="F10" s="377">
        <v>0.66735893267109803</v>
      </c>
      <c r="G10" s="377">
        <v>5.2615576212679134</v>
      </c>
      <c r="H10" s="377">
        <v>4.0623584457155006</v>
      </c>
      <c r="I10" s="378">
        <v>246744.494844</v>
      </c>
      <c r="J10" s="378">
        <v>221772.42992600001</v>
      </c>
      <c r="K10" s="377">
        <v>4.8968589797337675E-2</v>
      </c>
      <c r="L10" s="377">
        <v>0.4220124742949985</v>
      </c>
      <c r="M10" s="377">
        <v>0.57268884807619669</v>
      </c>
      <c r="N10" s="255">
        <v>2116714.0648099999</v>
      </c>
      <c r="O10" s="250">
        <f t="shared" si="0"/>
        <v>8.0019302712660265E-4</v>
      </c>
      <c r="P10" s="250">
        <f t="shared" si="1"/>
        <v>6.3088414858131657E-3</v>
      </c>
      <c r="Q10" s="250">
        <f t="shared" si="2"/>
        <v>4.8709483649819838E-3</v>
      </c>
      <c r="R10" s="250">
        <f t="shared" si="3"/>
        <v>5.8715516022566158E-5</v>
      </c>
      <c r="S10" s="250">
        <f t="shared" si="4"/>
        <v>5.0601171687280114E-4</v>
      </c>
      <c r="T10" s="250">
        <f t="shared" si="5"/>
        <v>6.8667938722203193E-4</v>
      </c>
    </row>
    <row r="11" spans="1:20" x14ac:dyDescent="0.45">
      <c r="A11" s="2" t="s">
        <v>491</v>
      </c>
      <c r="B11" s="2">
        <v>11661</v>
      </c>
      <c r="C11" s="355">
        <v>277</v>
      </c>
      <c r="D11" s="124">
        <v>8</v>
      </c>
      <c r="E11" s="124" t="s">
        <v>586</v>
      </c>
      <c r="F11" s="375">
        <v>0.60899792746986026</v>
      </c>
      <c r="G11" s="375">
        <v>1.9145639607410321</v>
      </c>
      <c r="H11" s="375">
        <v>0.12176453922302426</v>
      </c>
      <c r="I11" s="376">
        <v>33011.369553999997</v>
      </c>
      <c r="J11" s="376">
        <v>27122.220466999999</v>
      </c>
      <c r="K11" s="375">
        <v>4.3799384435707217E-2</v>
      </c>
      <c r="L11" s="375">
        <v>0.32570322222190723</v>
      </c>
      <c r="M11" s="375">
        <v>1.1168781837406349E-3</v>
      </c>
      <c r="N11" s="255">
        <v>433452.32336799998</v>
      </c>
      <c r="O11" s="250">
        <f t="shared" si="0"/>
        <v>1.4953065613574132E-4</v>
      </c>
      <c r="P11" s="250">
        <f t="shared" si="1"/>
        <v>4.7009356247377165E-4</v>
      </c>
      <c r="Q11" s="250">
        <f t="shared" si="2"/>
        <v>2.9897526120868661E-5</v>
      </c>
      <c r="R11" s="250">
        <f t="shared" si="3"/>
        <v>1.0754307030604809E-5</v>
      </c>
      <c r="S11" s="250">
        <f t="shared" si="4"/>
        <v>7.9971727862369901E-5</v>
      </c>
      <c r="T11" s="250">
        <f t="shared" si="5"/>
        <v>2.7423332675741743E-7</v>
      </c>
    </row>
    <row r="12" spans="1:20" x14ac:dyDescent="0.45">
      <c r="A12" s="2" t="s">
        <v>459</v>
      </c>
      <c r="B12" s="2">
        <v>11340</v>
      </c>
      <c r="C12" s="355">
        <v>201</v>
      </c>
      <c r="D12" s="175">
        <v>9</v>
      </c>
      <c r="E12" s="175" t="s">
        <v>459</v>
      </c>
      <c r="F12" s="377">
        <v>0.53807980753754969</v>
      </c>
      <c r="G12" s="377">
        <v>0.45049589588810135</v>
      </c>
      <c r="H12" s="377">
        <v>0</v>
      </c>
      <c r="I12" s="378">
        <v>299810.61079300003</v>
      </c>
      <c r="J12" s="378">
        <v>300312.68354300002</v>
      </c>
      <c r="K12" s="377">
        <v>8.0769570569899626E-2</v>
      </c>
      <c r="L12" s="377">
        <v>0</v>
      </c>
      <c r="M12" s="377">
        <v>0</v>
      </c>
      <c r="N12" s="255">
        <v>645957.73123699997</v>
      </c>
      <c r="O12" s="250">
        <f t="shared" si="0"/>
        <v>1.9689010215398107E-4</v>
      </c>
      <c r="P12" s="250">
        <f t="shared" si="1"/>
        <v>1.6484205822045781E-4</v>
      </c>
      <c r="Q12" s="250">
        <f t="shared" si="2"/>
        <v>0</v>
      </c>
      <c r="R12" s="250">
        <f t="shared" si="3"/>
        <v>2.9554591675196724E-5</v>
      </c>
      <c r="S12" s="250">
        <f t="shared" si="4"/>
        <v>0</v>
      </c>
      <c r="T12" s="250">
        <f t="shared" si="5"/>
        <v>0</v>
      </c>
    </row>
    <row r="13" spans="1:20" x14ac:dyDescent="0.45">
      <c r="A13" s="2" t="s">
        <v>489</v>
      </c>
      <c r="B13" s="2">
        <v>11621</v>
      </c>
      <c r="C13" s="355">
        <v>271</v>
      </c>
      <c r="D13" s="124">
        <v>10</v>
      </c>
      <c r="E13" s="124" t="s">
        <v>489</v>
      </c>
      <c r="F13" s="375">
        <v>0.49351445300952451</v>
      </c>
      <c r="G13" s="375">
        <v>1.880383031053918</v>
      </c>
      <c r="H13" s="375">
        <v>0.87093977065779404</v>
      </c>
      <c r="I13" s="376">
        <v>58251.926396000003</v>
      </c>
      <c r="J13" s="376">
        <v>159015.982471</v>
      </c>
      <c r="K13" s="375">
        <v>8.2304843545205314E-2</v>
      </c>
      <c r="L13" s="375">
        <v>0.38102623603981983</v>
      </c>
      <c r="M13" s="375">
        <v>3.7680437413580251E-2</v>
      </c>
      <c r="N13" s="255">
        <v>823779.01241600001</v>
      </c>
      <c r="O13" s="250">
        <f t="shared" si="0"/>
        <v>2.302945647659871E-4</v>
      </c>
      <c r="P13" s="250">
        <f t="shared" si="1"/>
        <v>8.7746567317158631E-4</v>
      </c>
      <c r="Q13" s="250">
        <f t="shared" si="2"/>
        <v>4.0641706478483695E-4</v>
      </c>
      <c r="R13" s="250">
        <f t="shared" si="3"/>
        <v>3.8406895698371597E-5</v>
      </c>
      <c r="S13" s="250">
        <f t="shared" si="4"/>
        <v>1.778028397306514E-4</v>
      </c>
      <c r="T13" s="250">
        <f t="shared" si="5"/>
        <v>1.7583274170462864E-5</v>
      </c>
    </row>
    <row r="14" spans="1:20" x14ac:dyDescent="0.45">
      <c r="A14" s="2" t="s">
        <v>421</v>
      </c>
      <c r="B14" s="2">
        <v>10720</v>
      </c>
      <c r="C14" s="355">
        <v>53</v>
      </c>
      <c r="D14" s="175">
        <v>11</v>
      </c>
      <c r="E14" s="175" t="s">
        <v>421</v>
      </c>
      <c r="F14" s="377">
        <v>0.48885344061700542</v>
      </c>
      <c r="G14" s="377">
        <v>5.1379369244043138</v>
      </c>
      <c r="H14" s="377">
        <v>1.1738155769116039</v>
      </c>
      <c r="I14" s="378">
        <v>328506.83308200003</v>
      </c>
      <c r="J14" s="378">
        <v>516055.07857000001</v>
      </c>
      <c r="K14" s="377">
        <v>2.8983162022930591E-2</v>
      </c>
      <c r="L14" s="377">
        <v>0.51109853311028619</v>
      </c>
      <c r="M14" s="377">
        <v>0.12193633839532309</v>
      </c>
      <c r="N14" s="255">
        <v>2147033.0117739998</v>
      </c>
      <c r="O14" s="250">
        <f t="shared" si="0"/>
        <v>5.945528801977628E-4</v>
      </c>
      <c r="P14" s="250">
        <f t="shared" si="1"/>
        <v>6.24885690243571E-3</v>
      </c>
      <c r="Q14" s="250">
        <f t="shared" si="2"/>
        <v>1.4276168971889514E-3</v>
      </c>
      <c r="R14" s="250">
        <f t="shared" si="3"/>
        <v>3.5249874555904598E-5</v>
      </c>
      <c r="S14" s="250">
        <f t="shared" si="4"/>
        <v>6.2160778605145313E-4</v>
      </c>
      <c r="T14" s="250">
        <f t="shared" si="5"/>
        <v>1.4830130090156608E-4</v>
      </c>
    </row>
    <row r="15" spans="1:20" x14ac:dyDescent="0.45">
      <c r="A15" s="2" t="s">
        <v>467</v>
      </c>
      <c r="B15" s="2">
        <v>11411</v>
      </c>
      <c r="C15" s="355">
        <v>220</v>
      </c>
      <c r="D15" s="124">
        <v>12</v>
      </c>
      <c r="E15" s="124" t="s">
        <v>467</v>
      </c>
      <c r="F15" s="375">
        <v>0.47458611311829035</v>
      </c>
      <c r="G15" s="375">
        <v>2.528008103440845</v>
      </c>
      <c r="H15" s="375">
        <v>1.4308839227287726</v>
      </c>
      <c r="I15" s="376">
        <v>71054.977205000003</v>
      </c>
      <c r="J15" s="376">
        <v>133793.112008</v>
      </c>
      <c r="K15" s="375">
        <v>3.6300984837952931E-2</v>
      </c>
      <c r="L15" s="375">
        <v>6.9646866526542089E-2</v>
      </c>
      <c r="M15" s="375">
        <v>5.3432254684644617E-2</v>
      </c>
      <c r="N15" s="255">
        <v>986064</v>
      </c>
      <c r="O15" s="250">
        <f t="shared" si="0"/>
        <v>2.6508992291324153E-4</v>
      </c>
      <c r="P15" s="250">
        <f t="shared" si="1"/>
        <v>1.4120713917689981E-3</v>
      </c>
      <c r="Q15" s="250">
        <f t="shared" si="2"/>
        <v>7.992499112156352E-4</v>
      </c>
      <c r="R15" s="250">
        <f t="shared" si="3"/>
        <v>2.0276668461997659E-5</v>
      </c>
      <c r="S15" s="250">
        <f t="shared" si="4"/>
        <v>3.8902702730511729E-5</v>
      </c>
      <c r="T15" s="250">
        <f t="shared" si="5"/>
        <v>2.9845694772578966E-5</v>
      </c>
    </row>
    <row r="16" spans="1:20" x14ac:dyDescent="0.45">
      <c r="A16" s="2" t="s">
        <v>471</v>
      </c>
      <c r="B16" s="2">
        <v>11421</v>
      </c>
      <c r="C16" s="355">
        <v>225</v>
      </c>
      <c r="D16" s="175">
        <v>13</v>
      </c>
      <c r="E16" s="175" t="s">
        <v>471</v>
      </c>
      <c r="F16" s="377">
        <v>0.4478901961750465</v>
      </c>
      <c r="G16" s="377">
        <v>2.2458414203117658</v>
      </c>
      <c r="H16" s="377">
        <v>0.98239238359858627</v>
      </c>
      <c r="I16" s="378">
        <v>253758.334971</v>
      </c>
      <c r="J16" s="378">
        <v>263425.55257900001</v>
      </c>
      <c r="K16" s="377">
        <v>5.3498218932115135E-2</v>
      </c>
      <c r="L16" s="377">
        <v>8.2315202015907737E-2</v>
      </c>
      <c r="M16" s="377">
        <v>0.12539595427104994</v>
      </c>
      <c r="N16" s="255">
        <v>1904632.4966170001</v>
      </c>
      <c r="O16" s="250">
        <f t="shared" si="0"/>
        <v>4.8323216638083001E-4</v>
      </c>
      <c r="P16" s="250">
        <f t="shared" si="1"/>
        <v>2.4230555260042071E-3</v>
      </c>
      <c r="Q16" s="250">
        <f t="shared" si="2"/>
        <v>1.0599106741261168E-3</v>
      </c>
      <c r="R16" s="250">
        <f t="shared" si="3"/>
        <v>5.7719638547253025E-5</v>
      </c>
      <c r="S16" s="250">
        <f t="shared" si="4"/>
        <v>8.8810502520302536E-5</v>
      </c>
      <c r="T16" s="250">
        <f t="shared" si="5"/>
        <v>1.3529065640478723E-4</v>
      </c>
    </row>
    <row r="17" spans="1:20" x14ac:dyDescent="0.45">
      <c r="A17" s="2" t="s">
        <v>426</v>
      </c>
      <c r="B17" s="2">
        <v>10784</v>
      </c>
      <c r="C17" s="355">
        <v>42</v>
      </c>
      <c r="D17" s="124">
        <v>14</v>
      </c>
      <c r="E17" s="124" t="s">
        <v>426</v>
      </c>
      <c r="F17" s="375">
        <v>0.39197865443252372</v>
      </c>
      <c r="G17" s="375">
        <v>1.8728480046302454</v>
      </c>
      <c r="H17" s="375">
        <v>1.1713900467571496</v>
      </c>
      <c r="I17" s="376">
        <v>1645839.4225880001</v>
      </c>
      <c r="J17" s="376">
        <v>1819798.03067</v>
      </c>
      <c r="K17" s="375">
        <v>5.0184242698282457E-2</v>
      </c>
      <c r="L17" s="375">
        <v>0.10390582626980109</v>
      </c>
      <c r="M17" s="375">
        <v>0.11065471199586385</v>
      </c>
      <c r="N17" s="255">
        <v>9984055.4303869996</v>
      </c>
      <c r="O17" s="250">
        <f t="shared" si="0"/>
        <v>2.2168815572606642E-3</v>
      </c>
      <c r="P17" s="250">
        <f t="shared" si="1"/>
        <v>1.0592112999183587E-2</v>
      </c>
      <c r="Q17" s="250">
        <f t="shared" si="2"/>
        <v>6.6249347040953678E-3</v>
      </c>
      <c r="R17" s="250">
        <f t="shared" si="3"/>
        <v>2.8382290934688342E-4</v>
      </c>
      <c r="S17" s="250">
        <f t="shared" si="4"/>
        <v>5.8765166762187869E-4</v>
      </c>
      <c r="T17" s="250">
        <f t="shared" si="5"/>
        <v>6.2582078762109998E-4</v>
      </c>
    </row>
    <row r="18" spans="1:20" x14ac:dyDescent="0.45">
      <c r="A18" s="2" t="s">
        <v>484</v>
      </c>
      <c r="B18" s="2">
        <v>11518</v>
      </c>
      <c r="C18" s="355">
        <v>259</v>
      </c>
      <c r="D18" s="175">
        <v>15</v>
      </c>
      <c r="E18" s="175" t="s">
        <v>484</v>
      </c>
      <c r="F18" s="377">
        <v>0.39183145378513395</v>
      </c>
      <c r="G18" s="377">
        <v>3.3195425492111044</v>
      </c>
      <c r="H18" s="377">
        <v>0.45842502949618014</v>
      </c>
      <c r="I18" s="378">
        <v>7340.228126</v>
      </c>
      <c r="J18" s="378">
        <v>71768.732432999997</v>
      </c>
      <c r="K18" s="377">
        <v>2.540960607186216E-2</v>
      </c>
      <c r="L18" s="377">
        <v>0</v>
      </c>
      <c r="M18" s="377">
        <v>3.617400970374083E-2</v>
      </c>
      <c r="N18" s="255">
        <v>1623512.622065</v>
      </c>
      <c r="O18" s="250">
        <f t="shared" si="0"/>
        <v>3.6035292706347886E-4</v>
      </c>
      <c r="P18" s="250">
        <f t="shared" si="1"/>
        <v>3.0528607710394273E-3</v>
      </c>
      <c r="Q18" s="250">
        <f t="shared" si="2"/>
        <v>4.2159658093374229E-4</v>
      </c>
      <c r="R18" s="250">
        <f t="shared" si="3"/>
        <v>2.3368276934057782E-5</v>
      </c>
      <c r="S18" s="250">
        <f t="shared" si="4"/>
        <v>0</v>
      </c>
      <c r="T18" s="250">
        <f t="shared" si="5"/>
        <v>3.3267901681813008E-5</v>
      </c>
    </row>
    <row r="19" spans="1:20" x14ac:dyDescent="0.45">
      <c r="A19" s="2" t="s">
        <v>493</v>
      </c>
      <c r="B19" s="2">
        <v>11625</v>
      </c>
      <c r="C19" s="355">
        <v>280</v>
      </c>
      <c r="D19" s="124">
        <v>16</v>
      </c>
      <c r="E19" s="124" t="s">
        <v>493</v>
      </c>
      <c r="F19" s="375">
        <v>0.35684379182683718</v>
      </c>
      <c r="G19" s="375">
        <v>2.3177353388163775</v>
      </c>
      <c r="H19" s="375">
        <v>0.50308421240836765</v>
      </c>
      <c r="I19" s="376">
        <v>2455</v>
      </c>
      <c r="J19" s="376">
        <v>2455</v>
      </c>
      <c r="K19" s="375">
        <v>4.8264121094198885E-2</v>
      </c>
      <c r="L19" s="375">
        <v>0.54478721589029455</v>
      </c>
      <c r="M19" s="375">
        <v>2.0360832819698506E-2</v>
      </c>
      <c r="N19" s="255">
        <v>333326.21790500003</v>
      </c>
      <c r="O19" s="250">
        <f t="shared" si="0"/>
        <v>6.7378402405522022E-5</v>
      </c>
      <c r="P19" s="250">
        <f t="shared" si="1"/>
        <v>4.3762931541779478E-4</v>
      </c>
      <c r="Q19" s="250">
        <f t="shared" si="2"/>
        <v>9.4991173403865891E-5</v>
      </c>
      <c r="R19" s="250">
        <f t="shared" si="3"/>
        <v>9.1131174124834704E-6</v>
      </c>
      <c r="S19" s="250">
        <f t="shared" si="4"/>
        <v>1.0286543607700689E-4</v>
      </c>
      <c r="T19" s="250">
        <f t="shared" si="5"/>
        <v>3.8444843891327311E-6</v>
      </c>
    </row>
    <row r="20" spans="1:20" x14ac:dyDescent="0.45">
      <c r="A20" s="2" t="s">
        <v>458</v>
      </c>
      <c r="B20" s="2">
        <v>11323</v>
      </c>
      <c r="C20" s="355">
        <v>197</v>
      </c>
      <c r="D20" s="175">
        <v>17</v>
      </c>
      <c r="E20" s="175" t="s">
        <v>458</v>
      </c>
      <c r="F20" s="377">
        <v>0.33252250643570863</v>
      </c>
      <c r="G20" s="377">
        <v>6.8912240336576387</v>
      </c>
      <c r="H20" s="377">
        <v>3.4358204049434655</v>
      </c>
      <c r="I20" s="378">
        <v>9505.3328000000001</v>
      </c>
      <c r="J20" s="378">
        <v>46964.530704999997</v>
      </c>
      <c r="K20" s="377">
        <v>6.4912386813628833E-2</v>
      </c>
      <c r="L20" s="377">
        <v>0.79755338090804506</v>
      </c>
      <c r="M20" s="377">
        <v>0.11954904348951229</v>
      </c>
      <c r="N20" s="255">
        <v>400388.52472799999</v>
      </c>
      <c r="O20" s="250">
        <f t="shared" si="0"/>
        <v>7.5418129424404545E-5</v>
      </c>
      <c r="P20" s="250">
        <f t="shared" si="1"/>
        <v>1.5629715763719125E-3</v>
      </c>
      <c r="Q20" s="250">
        <f t="shared" si="2"/>
        <v>7.792649909823062E-4</v>
      </c>
      <c r="R20" s="250">
        <f t="shared" si="3"/>
        <v>1.4722524626776809E-5</v>
      </c>
      <c r="S20" s="250">
        <f t="shared" si="4"/>
        <v>1.8088996365671274E-4</v>
      </c>
      <c r="T20" s="250">
        <f t="shared" si="5"/>
        <v>2.711445108212256E-5</v>
      </c>
    </row>
    <row r="21" spans="1:20" x14ac:dyDescent="0.45">
      <c r="A21" s="2" t="s">
        <v>429</v>
      </c>
      <c r="B21" s="2">
        <v>10883</v>
      </c>
      <c r="C21" s="355">
        <v>16</v>
      </c>
      <c r="D21" s="124">
        <v>18</v>
      </c>
      <c r="E21" s="124" t="s">
        <v>429</v>
      </c>
      <c r="F21" s="375">
        <v>0.32270756298181924</v>
      </c>
      <c r="G21" s="375">
        <v>2.0569275389753785</v>
      </c>
      <c r="H21" s="375">
        <v>1.2376746183517062</v>
      </c>
      <c r="I21" s="376">
        <v>2134255.540674</v>
      </c>
      <c r="J21" s="376">
        <v>2168738.4758270001</v>
      </c>
      <c r="K21" s="375">
        <v>7.9068769878054938E-3</v>
      </c>
      <c r="L21" s="375">
        <v>0.20193641007799246</v>
      </c>
      <c r="M21" s="375">
        <v>9.5832114134933241E-2</v>
      </c>
      <c r="N21" s="255">
        <v>21085985.379347</v>
      </c>
      <c r="O21" s="250">
        <f t="shared" si="0"/>
        <v>3.8545717474587861E-3</v>
      </c>
      <c r="P21" s="250">
        <f t="shared" si="1"/>
        <v>2.4568915289881529E-2</v>
      </c>
      <c r="Q21" s="250">
        <f t="shared" si="2"/>
        <v>1.4783370963989758E-2</v>
      </c>
      <c r="R21" s="250">
        <f t="shared" si="3"/>
        <v>9.4443478071024137E-5</v>
      </c>
      <c r="S21" s="250">
        <f t="shared" si="4"/>
        <v>2.4120239819533881E-3</v>
      </c>
      <c r="T21" s="250">
        <f t="shared" si="5"/>
        <v>1.1446640922529922E-3</v>
      </c>
    </row>
    <row r="22" spans="1:20" x14ac:dyDescent="0.45">
      <c r="A22" s="2" t="s">
        <v>468</v>
      </c>
      <c r="B22" s="2">
        <v>11409</v>
      </c>
      <c r="C22" s="355">
        <v>219</v>
      </c>
      <c r="D22" s="175">
        <v>19</v>
      </c>
      <c r="E22" s="175" t="s">
        <v>468</v>
      </c>
      <c r="F22" s="377">
        <v>0.30685820485211535</v>
      </c>
      <c r="G22" s="377">
        <v>6.2811947322479034</v>
      </c>
      <c r="H22" s="377">
        <v>4.1742454570718852</v>
      </c>
      <c r="I22" s="378">
        <v>404643.92064199998</v>
      </c>
      <c r="J22" s="378">
        <v>521373.84563400003</v>
      </c>
      <c r="K22" s="377">
        <v>3.1618895805632305E-2</v>
      </c>
      <c r="L22" s="377">
        <v>0.29667627252097356</v>
      </c>
      <c r="M22" s="377">
        <v>0.62046545090627303</v>
      </c>
      <c r="N22" s="255">
        <v>6099412.1672360003</v>
      </c>
      <c r="O22" s="250">
        <f t="shared" si="0"/>
        <v>1.060226880593561E-3</v>
      </c>
      <c r="P22" s="250">
        <f t="shared" si="1"/>
        <v>2.1702178374475342E-2</v>
      </c>
      <c r="Q22" s="250">
        <f t="shared" si="2"/>
        <v>1.4422450401533265E-2</v>
      </c>
      <c r="R22" s="250">
        <f t="shared" si="3"/>
        <v>1.0924655993465861E-4</v>
      </c>
      <c r="S22" s="250">
        <f t="shared" si="4"/>
        <v>1.0250472497961257E-3</v>
      </c>
      <c r="T22" s="250">
        <f t="shared" si="5"/>
        <v>2.1437723975719211E-3</v>
      </c>
    </row>
    <row r="23" spans="1:20" x14ac:dyDescent="0.45">
      <c r="A23" s="2" t="s">
        <v>438</v>
      </c>
      <c r="B23" s="2">
        <v>11049</v>
      </c>
      <c r="C23" s="355">
        <v>115</v>
      </c>
      <c r="D23" s="124">
        <v>20</v>
      </c>
      <c r="E23" s="124" t="s">
        <v>438</v>
      </c>
      <c r="F23" s="375">
        <v>0.22072611863113603</v>
      </c>
      <c r="G23" s="375">
        <v>2.0359389748775598</v>
      </c>
      <c r="H23" s="375">
        <v>1.4891127900659218</v>
      </c>
      <c r="I23" s="376">
        <v>3778816.207008</v>
      </c>
      <c r="J23" s="376">
        <v>3725164.1873809998</v>
      </c>
      <c r="K23" s="375">
        <v>2.9422205154533854E-2</v>
      </c>
      <c r="L23" s="375">
        <v>0.20036039996734542</v>
      </c>
      <c r="M23" s="375">
        <v>0.16037965818018537</v>
      </c>
      <c r="N23" s="255">
        <v>25096407.973191999</v>
      </c>
      <c r="O23" s="250">
        <f t="shared" si="0"/>
        <v>3.1378948137173739E-3</v>
      </c>
      <c r="P23" s="250">
        <f t="shared" si="1"/>
        <v>2.8943390976713255E-2</v>
      </c>
      <c r="Q23" s="250">
        <f t="shared" si="2"/>
        <v>2.1169580337688808E-2</v>
      </c>
      <c r="R23" s="250">
        <f t="shared" si="3"/>
        <v>4.1827304142844199E-4</v>
      </c>
      <c r="S23" s="250">
        <f t="shared" si="4"/>
        <v>2.8483709305944589E-3</v>
      </c>
      <c r="T23" s="250">
        <f t="shared" si="5"/>
        <v>2.2799952300632666E-3</v>
      </c>
    </row>
    <row r="24" spans="1:20" x14ac:dyDescent="0.45">
      <c r="A24" s="2" t="s">
        <v>445</v>
      </c>
      <c r="B24" s="2">
        <v>11158</v>
      </c>
      <c r="C24" s="355">
        <v>136</v>
      </c>
      <c r="D24" s="175">
        <v>21</v>
      </c>
      <c r="E24" s="175" t="s">
        <v>445</v>
      </c>
      <c r="F24" s="377">
        <v>0.19704808618779193</v>
      </c>
      <c r="G24" s="377">
        <v>1.0582552192577932</v>
      </c>
      <c r="H24" s="377">
        <v>1.3096163993516032</v>
      </c>
      <c r="I24" s="378">
        <v>1091100.5654279999</v>
      </c>
      <c r="J24" s="378">
        <v>995692.68833300006</v>
      </c>
      <c r="K24" s="377">
        <v>4.8773708424450335E-2</v>
      </c>
      <c r="L24" s="377">
        <v>4.7412187492443685E-2</v>
      </c>
      <c r="M24" s="377">
        <v>0.10890579467014314</v>
      </c>
      <c r="N24" s="255">
        <v>6398774.8975020004</v>
      </c>
      <c r="O24" s="250">
        <f t="shared" si="0"/>
        <v>7.1423666828188224E-4</v>
      </c>
      <c r="P24" s="250">
        <f t="shared" si="1"/>
        <v>3.8358387367145468E-3</v>
      </c>
      <c r="Q24" s="250">
        <f t="shared" si="2"/>
        <v>4.7469431035669458E-3</v>
      </c>
      <c r="R24" s="250">
        <f t="shared" si="3"/>
        <v>1.7678918724250788E-4</v>
      </c>
      <c r="S24" s="250">
        <f t="shared" si="4"/>
        <v>1.7185410670919225E-4</v>
      </c>
      <c r="T24" s="250">
        <f t="shared" si="5"/>
        <v>3.9474888311101454E-4</v>
      </c>
    </row>
    <row r="25" spans="1:20" x14ac:dyDescent="0.45">
      <c r="A25" s="2" t="s">
        <v>449</v>
      </c>
      <c r="B25" s="2">
        <v>11217</v>
      </c>
      <c r="C25" s="355">
        <v>154</v>
      </c>
      <c r="D25" s="124">
        <v>22</v>
      </c>
      <c r="E25" s="124" t="s">
        <v>449</v>
      </c>
      <c r="F25" s="375">
        <v>0.19266712675119624</v>
      </c>
      <c r="G25" s="375">
        <v>2.7072909135410677</v>
      </c>
      <c r="H25" s="375">
        <v>2.3935500727957959</v>
      </c>
      <c r="I25" s="376">
        <v>580903.85060999996</v>
      </c>
      <c r="J25" s="376">
        <v>639742.26666199998</v>
      </c>
      <c r="K25" s="375">
        <v>1.1992708886281593E-2</v>
      </c>
      <c r="L25" s="375">
        <v>0.28467445851217349</v>
      </c>
      <c r="M25" s="375">
        <v>0.20155501077134966</v>
      </c>
      <c r="N25" s="255">
        <v>7089631.2828919999</v>
      </c>
      <c r="O25" s="250">
        <f t="shared" si="0"/>
        <v>7.7375658656536172E-4</v>
      </c>
      <c r="P25" s="250">
        <f t="shared" si="1"/>
        <v>1.0872556265429179E-2</v>
      </c>
      <c r="Q25" s="250">
        <f t="shared" si="2"/>
        <v>9.6125642465794917E-3</v>
      </c>
      <c r="R25" s="250">
        <f t="shared" si="3"/>
        <v>4.8163055358709302E-5</v>
      </c>
      <c r="S25" s="250">
        <f t="shared" si="4"/>
        <v>1.1432606123055419E-3</v>
      </c>
      <c r="T25" s="250">
        <f t="shared" si="5"/>
        <v>8.0945057815170812E-4</v>
      </c>
    </row>
    <row r="26" spans="1:20" x14ac:dyDescent="0.45">
      <c r="A26" s="2" t="s">
        <v>447</v>
      </c>
      <c r="B26" s="2">
        <v>11168</v>
      </c>
      <c r="C26" s="355">
        <v>139</v>
      </c>
      <c r="D26" s="175">
        <v>23</v>
      </c>
      <c r="E26" s="175" t="s">
        <v>447</v>
      </c>
      <c r="F26" s="377">
        <v>0.18838318584316036</v>
      </c>
      <c r="G26" s="377">
        <v>0.2401239119354312</v>
      </c>
      <c r="H26" s="377">
        <v>7.517851929196008E-2</v>
      </c>
      <c r="I26" s="378">
        <v>73655.822767999998</v>
      </c>
      <c r="J26" s="378">
        <v>73879.053658999997</v>
      </c>
      <c r="K26" s="377">
        <v>0</v>
      </c>
      <c r="L26" s="377">
        <v>0</v>
      </c>
      <c r="M26" s="377">
        <v>3.740998671484299E-2</v>
      </c>
      <c r="N26" s="255">
        <v>225045.080865</v>
      </c>
      <c r="O26" s="250">
        <f t="shared" si="0"/>
        <v>2.401511942746703E-5</v>
      </c>
      <c r="P26" s="250">
        <f t="shared" si="1"/>
        <v>3.0611035675556417E-5</v>
      </c>
      <c r="Q26" s="250">
        <f t="shared" si="2"/>
        <v>9.5837699691503816E-6</v>
      </c>
      <c r="R26" s="250">
        <f t="shared" si="3"/>
        <v>0</v>
      </c>
      <c r="S26" s="250">
        <f t="shared" si="4"/>
        <v>0</v>
      </c>
      <c r="T26" s="250">
        <f t="shared" si="5"/>
        <v>4.7690312419118044E-6</v>
      </c>
    </row>
    <row r="27" spans="1:20" x14ac:dyDescent="0.45">
      <c r="A27" s="2" t="s">
        <v>479</v>
      </c>
      <c r="B27" s="2">
        <v>11500</v>
      </c>
      <c r="C27" s="355">
        <v>247</v>
      </c>
      <c r="D27" s="124">
        <v>24</v>
      </c>
      <c r="E27" s="124" t="s">
        <v>479</v>
      </c>
      <c r="F27" s="375">
        <v>0.18784764088633918</v>
      </c>
      <c r="G27" s="375">
        <v>1.7777383176678212</v>
      </c>
      <c r="H27" s="375">
        <v>0.43390185429948952</v>
      </c>
      <c r="I27" s="376">
        <v>76453.685146999997</v>
      </c>
      <c r="J27" s="376">
        <v>247176.84586999999</v>
      </c>
      <c r="K27" s="375">
        <v>7.2534664207311458E-2</v>
      </c>
      <c r="L27" s="375">
        <v>1.0987974872340882</v>
      </c>
      <c r="M27" s="375">
        <v>5.7925617232726385E-2</v>
      </c>
      <c r="N27" s="255">
        <v>3479052.527098</v>
      </c>
      <c r="O27" s="250">
        <f t="shared" si="0"/>
        <v>3.7020290320790168E-4</v>
      </c>
      <c r="P27" s="250">
        <f t="shared" si="1"/>
        <v>3.5034982778557695E-3</v>
      </c>
      <c r="Q27" s="250">
        <f t="shared" si="2"/>
        <v>8.5511708004976377E-4</v>
      </c>
      <c r="R27" s="250">
        <f t="shared" si="3"/>
        <v>1.4294852544357808E-4</v>
      </c>
      <c r="S27" s="250">
        <f t="shared" si="4"/>
        <v>2.1654678115320893E-3</v>
      </c>
      <c r="T27" s="250">
        <f t="shared" si="5"/>
        <v>1.1415757775015238E-4</v>
      </c>
    </row>
    <row r="28" spans="1:20" x14ac:dyDescent="0.45">
      <c r="A28" s="2" t="s">
        <v>466</v>
      </c>
      <c r="B28" s="2">
        <v>11394</v>
      </c>
      <c r="C28" s="355">
        <v>217</v>
      </c>
      <c r="D28" s="175">
        <v>25</v>
      </c>
      <c r="E28" s="175" t="s">
        <v>466</v>
      </c>
      <c r="F28" s="377">
        <v>0.16093507397365583</v>
      </c>
      <c r="G28" s="377">
        <v>1.1659405304661628</v>
      </c>
      <c r="H28" s="377">
        <v>1.2172635401042518</v>
      </c>
      <c r="I28" s="378">
        <v>518821.85587799997</v>
      </c>
      <c r="J28" s="378">
        <v>444078.53387699998</v>
      </c>
      <c r="K28" s="377">
        <v>3.3210716104543861E-2</v>
      </c>
      <c r="L28" s="377">
        <v>3.6333858285272087E-2</v>
      </c>
      <c r="M28" s="377">
        <v>4.9535846026897264E-2</v>
      </c>
      <c r="N28" s="255">
        <v>4211957.3293399997</v>
      </c>
      <c r="O28" s="250">
        <f t="shared" si="0"/>
        <v>3.8397924991023812E-4</v>
      </c>
      <c r="P28" s="250">
        <f t="shared" si="1"/>
        <v>2.7818483520977394E-3</v>
      </c>
      <c r="Q28" s="250">
        <f t="shared" si="2"/>
        <v>2.9043012783454714E-3</v>
      </c>
      <c r="R28" s="250">
        <f t="shared" si="3"/>
        <v>7.9238326015198428E-5</v>
      </c>
      <c r="S28" s="250">
        <f t="shared" si="4"/>
        <v>8.6689913554875177E-5</v>
      </c>
      <c r="T28" s="250">
        <f t="shared" si="5"/>
        <v>1.1818888531527098E-4</v>
      </c>
    </row>
    <row r="29" spans="1:20" x14ac:dyDescent="0.45">
      <c r="A29" s="2" t="s">
        <v>435</v>
      </c>
      <c r="B29" s="2">
        <v>10923</v>
      </c>
      <c r="C29" s="355">
        <v>108</v>
      </c>
      <c r="D29" s="124">
        <v>26</v>
      </c>
      <c r="E29" s="124" t="s">
        <v>435</v>
      </c>
      <c r="F29" s="375">
        <v>0.15760711979433223</v>
      </c>
      <c r="G29" s="375">
        <v>1.579751540363969</v>
      </c>
      <c r="H29" s="375">
        <v>0.80633205148365761</v>
      </c>
      <c r="I29" s="376">
        <v>166960.71583299999</v>
      </c>
      <c r="J29" s="376">
        <v>93135.596900000004</v>
      </c>
      <c r="K29" s="375">
        <v>3.0565434014947716E-2</v>
      </c>
      <c r="L29" s="375">
        <v>5.9646910553857249E-2</v>
      </c>
      <c r="M29" s="375">
        <v>7.8945783903832986E-2</v>
      </c>
      <c r="N29" s="255">
        <v>1425500.81143</v>
      </c>
      <c r="O29" s="250">
        <f t="shared" si="0"/>
        <v>1.2726717106113314E-4</v>
      </c>
      <c r="P29" s="250">
        <f t="shared" si="1"/>
        <v>1.275643573614876E-3</v>
      </c>
      <c r="Q29" s="250">
        <f t="shared" si="2"/>
        <v>6.511101735896033E-4</v>
      </c>
      <c r="R29" s="250">
        <f t="shared" si="3"/>
        <v>2.4681475839507204E-5</v>
      </c>
      <c r="S29" s="250">
        <f t="shared" si="4"/>
        <v>4.8164661460927503E-5</v>
      </c>
      <c r="T29" s="250">
        <f t="shared" si="5"/>
        <v>6.3748430894209352E-5</v>
      </c>
    </row>
    <row r="30" spans="1:20" x14ac:dyDescent="0.45">
      <c r="A30" s="2" t="s">
        <v>469</v>
      </c>
      <c r="B30" s="2">
        <v>11420</v>
      </c>
      <c r="C30" s="355">
        <v>223</v>
      </c>
      <c r="D30" s="175">
        <v>27</v>
      </c>
      <c r="E30" s="175" t="s">
        <v>469</v>
      </c>
      <c r="F30" s="377">
        <v>0.15369549370829125</v>
      </c>
      <c r="G30" s="377">
        <v>0.45842054716934671</v>
      </c>
      <c r="H30" s="377">
        <v>2.8786352778940629</v>
      </c>
      <c r="I30" s="378">
        <v>12252.295665</v>
      </c>
      <c r="J30" s="378">
        <v>12187.432706</v>
      </c>
      <c r="K30" s="377">
        <v>1.2382729383724891E-2</v>
      </c>
      <c r="L30" s="377">
        <v>6.2104187946884576E-2</v>
      </c>
      <c r="M30" s="377">
        <v>6.2955396663261831E-2</v>
      </c>
      <c r="N30" s="255">
        <v>60616.869536999999</v>
      </c>
      <c r="O30" s="250">
        <f t="shared" si="0"/>
        <v>5.2774937499799967E-6</v>
      </c>
      <c r="P30" s="250">
        <f t="shared" si="1"/>
        <v>1.5740940180981542E-5</v>
      </c>
      <c r="Q30" s="250">
        <f t="shared" si="2"/>
        <v>9.8844665650326096E-5</v>
      </c>
      <c r="R30" s="250">
        <f t="shared" si="3"/>
        <v>4.2518993467910897E-7</v>
      </c>
      <c r="S30" s="250">
        <f t="shared" si="4"/>
        <v>2.1324923446313467E-6</v>
      </c>
      <c r="T30" s="250">
        <f t="shared" si="5"/>
        <v>2.161720584004035E-6</v>
      </c>
    </row>
    <row r="31" spans="1:20" x14ac:dyDescent="0.45">
      <c r="A31" s="2" t="s">
        <v>488</v>
      </c>
      <c r="B31" s="2">
        <v>11588</v>
      </c>
      <c r="C31" s="355">
        <v>253</v>
      </c>
      <c r="D31" s="124">
        <v>28</v>
      </c>
      <c r="E31" s="124" t="s">
        <v>488</v>
      </c>
      <c r="F31" s="375">
        <v>0.15246079292557516</v>
      </c>
      <c r="G31" s="375">
        <v>3.7478469312267513</v>
      </c>
      <c r="H31" s="375">
        <v>0</v>
      </c>
      <c r="I31" s="376">
        <v>273991.21716499998</v>
      </c>
      <c r="J31" s="376">
        <v>292550.21601899998</v>
      </c>
      <c r="K31" s="375">
        <v>2.9478906053407365E-2</v>
      </c>
      <c r="L31" s="375">
        <v>0.25141809931058556</v>
      </c>
      <c r="M31" s="375">
        <v>0</v>
      </c>
      <c r="N31" s="255">
        <v>4850124.2653480005</v>
      </c>
      <c r="O31" s="250">
        <f t="shared" si="0"/>
        <v>4.1887469935377293E-4</v>
      </c>
      <c r="P31" s="250">
        <f t="shared" si="1"/>
        <v>1.0296930944783381E-2</v>
      </c>
      <c r="Q31" s="250">
        <f t="shared" si="2"/>
        <v>0</v>
      </c>
      <c r="R31" s="250">
        <f t="shared" si="3"/>
        <v>8.0991103833671368E-5</v>
      </c>
      <c r="S31" s="250">
        <f t="shared" si="4"/>
        <v>6.9075254522798992E-4</v>
      </c>
      <c r="T31" s="250">
        <f t="shared" si="5"/>
        <v>0</v>
      </c>
    </row>
    <row r="32" spans="1:20" x14ac:dyDescent="0.45">
      <c r="A32" s="2" t="s">
        <v>454</v>
      </c>
      <c r="B32" s="2">
        <v>11310</v>
      </c>
      <c r="C32" s="355">
        <v>183</v>
      </c>
      <c r="D32" s="175">
        <v>29</v>
      </c>
      <c r="E32" s="175" t="s">
        <v>454</v>
      </c>
      <c r="F32" s="377">
        <v>0.15078929584262149</v>
      </c>
      <c r="G32" s="377">
        <v>1.1875456246847991</v>
      </c>
      <c r="H32" s="377">
        <v>0.67939043948329703</v>
      </c>
      <c r="I32" s="378">
        <v>8260243.0890720002</v>
      </c>
      <c r="J32" s="378">
        <v>8360358.135268</v>
      </c>
      <c r="K32" s="377">
        <v>1.7982715069218769E-2</v>
      </c>
      <c r="L32" s="377">
        <v>4.702902868091699E-2</v>
      </c>
      <c r="M32" s="377">
        <v>5.9857360271280483E-2</v>
      </c>
      <c r="N32" s="255">
        <v>58600401</v>
      </c>
      <c r="O32" s="250">
        <f t="shared" si="0"/>
        <v>5.0054622477960185E-3</v>
      </c>
      <c r="P32" s="250">
        <f t="shared" si="1"/>
        <v>3.9420668149409407E-2</v>
      </c>
      <c r="Q32" s="250">
        <f t="shared" si="2"/>
        <v>2.2552417778357786E-2</v>
      </c>
      <c r="R32" s="250">
        <f t="shared" si="3"/>
        <v>5.9693760680328575E-4</v>
      </c>
      <c r="S32" s="250">
        <f t="shared" si="4"/>
        <v>1.5611322162982632E-3</v>
      </c>
      <c r="T32" s="250">
        <f t="shared" si="5"/>
        <v>1.986969667948619E-3</v>
      </c>
    </row>
    <row r="33" spans="1:20" x14ac:dyDescent="0.45">
      <c r="A33" s="2" t="s">
        <v>492</v>
      </c>
      <c r="B33" s="2">
        <v>11660</v>
      </c>
      <c r="C33" s="355">
        <v>279</v>
      </c>
      <c r="D33" s="124">
        <v>30</v>
      </c>
      <c r="E33" s="124" t="s">
        <v>492</v>
      </c>
      <c r="F33" s="375">
        <v>0.14590185577469653</v>
      </c>
      <c r="G33" s="375">
        <v>3.4970432013495838</v>
      </c>
      <c r="H33" s="375">
        <v>0</v>
      </c>
      <c r="I33" s="376">
        <v>55036.622066000004</v>
      </c>
      <c r="J33" s="376">
        <v>82289.221749999997</v>
      </c>
      <c r="K33" s="375">
        <v>1.1680501045114583E-2</v>
      </c>
      <c r="L33" s="375">
        <v>0.48052037106206391</v>
      </c>
      <c r="M33" s="375">
        <v>0</v>
      </c>
      <c r="N33" s="255">
        <v>1295179.252991</v>
      </c>
      <c r="O33" s="250">
        <f t="shared" si="0"/>
        <v>1.0704435854144327E-4</v>
      </c>
      <c r="P33" s="250">
        <f t="shared" si="1"/>
        <v>2.5656887247427476E-3</v>
      </c>
      <c r="Q33" s="250">
        <f t="shared" si="2"/>
        <v>0</v>
      </c>
      <c r="R33" s="250">
        <f t="shared" si="3"/>
        <v>8.5696767541307087E-6</v>
      </c>
      <c r="S33" s="250">
        <f t="shared" si="4"/>
        <v>3.5254517232367888E-4</v>
      </c>
      <c r="T33" s="250">
        <f t="shared" si="5"/>
        <v>0</v>
      </c>
    </row>
    <row r="34" spans="1:20" x14ac:dyDescent="0.45">
      <c r="A34" s="2" t="s">
        <v>474</v>
      </c>
      <c r="B34" s="2">
        <v>11416</v>
      </c>
      <c r="C34" s="355">
        <v>231</v>
      </c>
      <c r="D34" s="175">
        <v>31</v>
      </c>
      <c r="E34" s="175" t="s">
        <v>474</v>
      </c>
      <c r="F34" s="377">
        <v>0.14582381922190685</v>
      </c>
      <c r="G34" s="377">
        <v>3.7547798548678011</v>
      </c>
      <c r="H34" s="377">
        <v>0.20997692985277053</v>
      </c>
      <c r="I34" s="378">
        <v>2393745.9216049998</v>
      </c>
      <c r="J34" s="378">
        <v>3223267.1069459999</v>
      </c>
      <c r="K34" s="377">
        <v>1.4575056615971674E-2</v>
      </c>
      <c r="L34" s="377">
        <v>0</v>
      </c>
      <c r="M34" s="377">
        <v>0</v>
      </c>
      <c r="N34" s="255">
        <v>30955384.593564</v>
      </c>
      <c r="O34" s="250">
        <f t="shared" si="0"/>
        <v>2.5570414130149338E-3</v>
      </c>
      <c r="P34" s="250">
        <f t="shared" si="1"/>
        <v>6.5840598860195054E-2</v>
      </c>
      <c r="Q34" s="250">
        <f t="shared" si="2"/>
        <v>3.6819753334961722E-3</v>
      </c>
      <c r="R34" s="250">
        <f t="shared" si="3"/>
        <v>2.5557569101494228E-4</v>
      </c>
      <c r="S34" s="250">
        <f t="shared" si="4"/>
        <v>0</v>
      </c>
      <c r="T34" s="250">
        <f t="shared" si="5"/>
        <v>0</v>
      </c>
    </row>
    <row r="35" spans="1:20" x14ac:dyDescent="0.45">
      <c r="A35" s="2" t="s">
        <v>487</v>
      </c>
      <c r="B35" s="2">
        <v>11569</v>
      </c>
      <c r="C35" s="355">
        <v>263</v>
      </c>
      <c r="D35" s="124">
        <v>32</v>
      </c>
      <c r="E35" s="124" t="s">
        <v>487</v>
      </c>
      <c r="F35" s="375">
        <v>0.1403145146817206</v>
      </c>
      <c r="G35" s="375">
        <v>2.4864661016711649</v>
      </c>
      <c r="H35" s="375">
        <v>0</v>
      </c>
      <c r="I35" s="376">
        <v>267654.395059</v>
      </c>
      <c r="J35" s="376">
        <v>589961.75003800006</v>
      </c>
      <c r="K35" s="375">
        <v>5.272327246926458E-2</v>
      </c>
      <c r="L35" s="375">
        <v>0</v>
      </c>
      <c r="M35" s="375">
        <v>0</v>
      </c>
      <c r="N35" s="255">
        <v>4389064.2319</v>
      </c>
      <c r="O35" s="250">
        <f t="shared" si="0"/>
        <v>3.4885714656958887E-4</v>
      </c>
      <c r="P35" s="250">
        <f t="shared" si="1"/>
        <v>6.1819796137171455E-3</v>
      </c>
      <c r="Q35" s="250">
        <f t="shared" si="2"/>
        <v>0</v>
      </c>
      <c r="R35" s="250">
        <f t="shared" si="3"/>
        <v>1.3108330548097409E-4</v>
      </c>
      <c r="S35" s="250">
        <f t="shared" si="4"/>
        <v>0</v>
      </c>
      <c r="T35" s="250">
        <f t="shared" si="5"/>
        <v>0</v>
      </c>
    </row>
    <row r="36" spans="1:20" x14ac:dyDescent="0.45">
      <c r="A36" s="2" t="s">
        <v>456</v>
      </c>
      <c r="B36" s="2">
        <v>11338</v>
      </c>
      <c r="C36" s="355">
        <v>195</v>
      </c>
      <c r="D36" s="175">
        <v>33</v>
      </c>
      <c r="E36" s="175" t="s">
        <v>456</v>
      </c>
      <c r="F36" s="377">
        <v>0.13852249432416117</v>
      </c>
      <c r="G36" s="377">
        <v>1.3910627138706881</v>
      </c>
      <c r="H36" s="377">
        <v>0.67582772302721927</v>
      </c>
      <c r="I36" s="378">
        <v>3752567.3484049998</v>
      </c>
      <c r="J36" s="378">
        <v>3888189.8164209998</v>
      </c>
      <c r="K36" s="377">
        <v>2.0595546241911292E-2</v>
      </c>
      <c r="L36" s="377">
        <v>0.12572259774123667</v>
      </c>
      <c r="M36" s="377">
        <v>3.7082844663197119E-2</v>
      </c>
      <c r="N36" s="255">
        <v>27989539.467080001</v>
      </c>
      <c r="O36" s="250">
        <f t="shared" ref="O36:O67" si="6">$N36/$N$83*F36</f>
        <v>2.1962872735073568E-3</v>
      </c>
      <c r="P36" s="250">
        <f t="shared" ref="P36:P67" si="7">$N36/$N$83*G36</f>
        <v>2.2055431141568126E-2</v>
      </c>
      <c r="Q36" s="250">
        <f t="shared" ref="Q36:Q67" si="8">$N36/$N$83*H36</f>
        <v>1.0715312588110407E-2</v>
      </c>
      <c r="R36" s="250">
        <f t="shared" ref="R36:R67" si="9">$N36/$N$83*K36</f>
        <v>3.2654433724091809E-4</v>
      </c>
      <c r="S36" s="250">
        <f t="shared" ref="S36:S67" si="10">$N36/$N$83*L36</f>
        <v>1.9933437003032753E-3</v>
      </c>
      <c r="T36" s="250">
        <f t="shared" ref="T36:T67" si="11">$N36/$N$83*M36</f>
        <v>5.8795201599993454E-4</v>
      </c>
    </row>
    <row r="37" spans="1:20" x14ac:dyDescent="0.45">
      <c r="A37" s="2" t="s">
        <v>420</v>
      </c>
      <c r="B37" s="2">
        <v>10639</v>
      </c>
      <c r="C37" s="355">
        <v>11</v>
      </c>
      <c r="D37" s="124">
        <v>34</v>
      </c>
      <c r="E37" s="124" t="s">
        <v>420</v>
      </c>
      <c r="F37" s="375">
        <v>0.12368530071387923</v>
      </c>
      <c r="G37" s="375">
        <v>1.3791688460557505</v>
      </c>
      <c r="H37" s="375">
        <v>1.2134311296133573</v>
      </c>
      <c r="I37" s="376">
        <v>3998761.5178089999</v>
      </c>
      <c r="J37" s="376">
        <v>3588460.3329190002</v>
      </c>
      <c r="K37" s="375">
        <v>1.655874144321496E-2</v>
      </c>
      <c r="L37" s="375">
        <v>0.10712363522454561</v>
      </c>
      <c r="M37" s="375">
        <v>0.17182400536669676</v>
      </c>
      <c r="N37" s="255">
        <v>22105809.502328001</v>
      </c>
      <c r="O37" s="250">
        <f t="shared" si="6"/>
        <v>1.5488080655910407E-3</v>
      </c>
      <c r="P37" s="250">
        <f t="shared" si="7"/>
        <v>1.7270183443418172E-2</v>
      </c>
      <c r="Q37" s="250">
        <f t="shared" si="8"/>
        <v>1.5194787979955353E-2</v>
      </c>
      <c r="R37" s="250">
        <f t="shared" si="9"/>
        <v>2.0735133564994503E-4</v>
      </c>
      <c r="S37" s="250">
        <f t="shared" si="10"/>
        <v>1.3414201145455183E-3</v>
      </c>
      <c r="T37" s="250">
        <f t="shared" si="11"/>
        <v>2.15160899345443E-3</v>
      </c>
    </row>
    <row r="38" spans="1:20" x14ac:dyDescent="0.45">
      <c r="A38" s="2" t="s">
        <v>460</v>
      </c>
      <c r="B38" s="2">
        <v>11367</v>
      </c>
      <c r="C38" s="355">
        <v>207</v>
      </c>
      <c r="D38" s="175">
        <v>35</v>
      </c>
      <c r="E38" s="175" t="s">
        <v>460</v>
      </c>
      <c r="F38" s="377">
        <v>0.12171167475270528</v>
      </c>
      <c r="G38" s="377">
        <v>1.8354961730984258</v>
      </c>
      <c r="H38" s="377">
        <v>0.38922609743288289</v>
      </c>
      <c r="I38" s="378">
        <v>140035.65911199999</v>
      </c>
      <c r="J38" s="378">
        <v>295969.01423099998</v>
      </c>
      <c r="K38" s="377">
        <v>1.2908990570220083E-2</v>
      </c>
      <c r="L38" s="377">
        <v>0</v>
      </c>
      <c r="M38" s="377">
        <v>0</v>
      </c>
      <c r="N38" s="255">
        <v>5052000</v>
      </c>
      <c r="O38" s="250">
        <f t="shared" si="6"/>
        <v>3.4831218640928415E-4</v>
      </c>
      <c r="P38" s="250">
        <f t="shared" si="7"/>
        <v>5.252788497872315E-3</v>
      </c>
      <c r="Q38" s="250">
        <f t="shared" si="8"/>
        <v>1.113879940275714E-3</v>
      </c>
      <c r="R38" s="250">
        <f t="shared" si="9"/>
        <v>3.6942706925904397E-5</v>
      </c>
      <c r="S38" s="250">
        <f t="shared" si="10"/>
        <v>0</v>
      </c>
      <c r="T38" s="250">
        <f t="shared" si="11"/>
        <v>0</v>
      </c>
    </row>
    <row r="39" spans="1:20" x14ac:dyDescent="0.45">
      <c r="A39" s="2" t="s">
        <v>490</v>
      </c>
      <c r="B39" s="2">
        <v>11626</v>
      </c>
      <c r="C39" s="355">
        <v>272</v>
      </c>
      <c r="D39" s="124">
        <v>36</v>
      </c>
      <c r="E39" s="124" t="s">
        <v>490</v>
      </c>
      <c r="F39" s="375">
        <v>0.11631796669812836</v>
      </c>
      <c r="G39" s="375">
        <v>1.6685870039906257</v>
      </c>
      <c r="H39" s="375">
        <v>0.10172752426561334</v>
      </c>
      <c r="I39" s="376">
        <v>236768.343807</v>
      </c>
      <c r="J39" s="376">
        <v>250201.33421900001</v>
      </c>
      <c r="K39" s="375">
        <v>1.3889217547375749E-3</v>
      </c>
      <c r="L39" s="375">
        <v>6.0714664638364044E-2</v>
      </c>
      <c r="M39" s="375">
        <v>0</v>
      </c>
      <c r="N39" s="255">
        <v>3263566.46</v>
      </c>
      <c r="O39" s="250">
        <f t="shared" si="6"/>
        <v>2.1503658392852182E-4</v>
      </c>
      <c r="P39" s="250">
        <f t="shared" si="7"/>
        <v>3.0847104665855927E-3</v>
      </c>
      <c r="Q39" s="250">
        <f t="shared" si="8"/>
        <v>1.8806328833407377E-4</v>
      </c>
      <c r="R39" s="250">
        <f t="shared" si="9"/>
        <v>2.5676943808508145E-6</v>
      </c>
      <c r="S39" s="250">
        <f t="shared" si="10"/>
        <v>1.1224297027201822E-4</v>
      </c>
      <c r="T39" s="250">
        <f t="shared" si="11"/>
        <v>0</v>
      </c>
    </row>
    <row r="40" spans="1:20" x14ac:dyDescent="0.45">
      <c r="A40" s="2" t="s">
        <v>424</v>
      </c>
      <c r="B40" s="2">
        <v>10765</v>
      </c>
      <c r="C40" s="355">
        <v>5</v>
      </c>
      <c r="D40" s="175">
        <v>37</v>
      </c>
      <c r="E40" s="175" t="s">
        <v>424</v>
      </c>
      <c r="F40" s="377">
        <v>0.11360036247357586</v>
      </c>
      <c r="G40" s="377">
        <v>1.1550700418606985</v>
      </c>
      <c r="H40" s="377">
        <v>1.046302520194093</v>
      </c>
      <c r="I40" s="378">
        <v>16479253.947239</v>
      </c>
      <c r="J40" s="378">
        <v>14179730.839958001</v>
      </c>
      <c r="K40" s="377">
        <v>1.9075446652973789E-2</v>
      </c>
      <c r="L40" s="377">
        <v>8.0774489064042762E-2</v>
      </c>
      <c r="M40" s="377">
        <v>9.4442355694777227E-2</v>
      </c>
      <c r="N40" s="255">
        <v>97402766.336107001</v>
      </c>
      <c r="O40" s="250">
        <f t="shared" si="6"/>
        <v>6.2679294239271306E-3</v>
      </c>
      <c r="P40" s="250">
        <f t="shared" si="7"/>
        <v>6.3731288742669812E-2</v>
      </c>
      <c r="Q40" s="250">
        <f t="shared" si="8"/>
        <v>5.7730012562056149E-2</v>
      </c>
      <c r="R40" s="250">
        <f t="shared" si="9"/>
        <v>1.0524927099465719E-3</v>
      </c>
      <c r="S40" s="250">
        <f t="shared" si="10"/>
        <v>4.4567533560903889E-3</v>
      </c>
      <c r="T40" s="250">
        <f t="shared" si="11"/>
        <v>5.2108814376536803E-3</v>
      </c>
    </row>
    <row r="41" spans="1:20" x14ac:dyDescent="0.45">
      <c r="A41" s="2" t="s">
        <v>422</v>
      </c>
      <c r="B41" s="2">
        <v>10748</v>
      </c>
      <c r="C41" s="355">
        <v>6</v>
      </c>
      <c r="D41" s="124">
        <v>38</v>
      </c>
      <c r="E41" s="124" t="s">
        <v>422</v>
      </c>
      <c r="F41" s="375">
        <v>9.6668182409445816E-2</v>
      </c>
      <c r="G41" s="375">
        <v>2.2581646327746618</v>
      </c>
      <c r="H41" s="375">
        <v>1.1667715817828392</v>
      </c>
      <c r="I41" s="376">
        <v>479804.511918</v>
      </c>
      <c r="J41" s="376">
        <v>371373.14852300001</v>
      </c>
      <c r="K41" s="375">
        <v>1.9044765626656985E-2</v>
      </c>
      <c r="L41" s="375">
        <v>0.10131197424298155</v>
      </c>
      <c r="M41" s="375">
        <v>0.1383453313015606</v>
      </c>
      <c r="N41" s="255">
        <v>4069909.7709149998</v>
      </c>
      <c r="O41" s="250">
        <f t="shared" si="6"/>
        <v>2.2286477084046616E-4</v>
      </c>
      <c r="P41" s="250">
        <f t="shared" si="7"/>
        <v>5.2061115752828563E-3</v>
      </c>
      <c r="Q41" s="250">
        <f t="shared" si="8"/>
        <v>2.6899469372022862E-3</v>
      </c>
      <c r="R41" s="250">
        <f t="shared" si="9"/>
        <v>4.3906973538798624E-5</v>
      </c>
      <c r="S41" s="250">
        <f t="shared" si="10"/>
        <v>2.3357085403160561E-4</v>
      </c>
      <c r="T41" s="250">
        <f t="shared" si="11"/>
        <v>3.1894983218757543E-4</v>
      </c>
    </row>
    <row r="42" spans="1:20" x14ac:dyDescent="0.45">
      <c r="A42" s="2" t="s">
        <v>465</v>
      </c>
      <c r="B42" s="2">
        <v>11391</v>
      </c>
      <c r="C42" s="355">
        <v>215</v>
      </c>
      <c r="D42" s="175">
        <v>39</v>
      </c>
      <c r="E42" s="175" t="s">
        <v>465</v>
      </c>
      <c r="F42" s="377">
        <v>9.3925943820389032E-2</v>
      </c>
      <c r="G42" s="377">
        <v>1.407436483189298</v>
      </c>
      <c r="H42" s="377">
        <v>0.68954429450963073</v>
      </c>
      <c r="I42" s="378">
        <v>15818.552723999999</v>
      </c>
      <c r="J42" s="378">
        <v>14080.905579</v>
      </c>
      <c r="K42" s="377">
        <v>8.2533567498351851E-3</v>
      </c>
      <c r="L42" s="377">
        <v>1.2841088752759352E-2</v>
      </c>
      <c r="M42" s="377">
        <v>2.6923741086118847E-3</v>
      </c>
      <c r="N42" s="255">
        <v>233769.475382</v>
      </c>
      <c r="O42" s="250">
        <f t="shared" si="6"/>
        <v>1.2437882769806071E-5</v>
      </c>
      <c r="P42" s="250">
        <f t="shared" si="7"/>
        <v>1.8637587520367932E-4</v>
      </c>
      <c r="Q42" s="250">
        <f t="shared" si="8"/>
        <v>9.1310991945951314E-5</v>
      </c>
      <c r="R42" s="250">
        <f t="shared" si="9"/>
        <v>1.0929278912346042E-6</v>
      </c>
      <c r="S42" s="250">
        <f t="shared" si="10"/>
        <v>1.700445585608538E-6</v>
      </c>
      <c r="T42" s="250">
        <f t="shared" si="11"/>
        <v>3.565301787056031E-7</v>
      </c>
    </row>
    <row r="43" spans="1:20" x14ac:dyDescent="0.45">
      <c r="A43" s="2" t="s">
        <v>483</v>
      </c>
      <c r="B43" s="2">
        <v>11521</v>
      </c>
      <c r="C43" s="355">
        <v>255</v>
      </c>
      <c r="D43" s="124">
        <v>40</v>
      </c>
      <c r="E43" s="124" t="s">
        <v>483</v>
      </c>
      <c r="F43" s="375">
        <v>8.5687951958454855E-2</v>
      </c>
      <c r="G43" s="375">
        <v>0.97086883158697734</v>
      </c>
      <c r="H43" s="375">
        <v>0.99746797308255986</v>
      </c>
      <c r="I43" s="376">
        <v>336251.09953499999</v>
      </c>
      <c r="J43" s="376">
        <v>421884.17475300003</v>
      </c>
      <c r="K43" s="375">
        <v>4.3970789268089894E-2</v>
      </c>
      <c r="L43" s="375">
        <v>7.4765376743685039E-2</v>
      </c>
      <c r="M43" s="375">
        <v>9.8820151343781984E-2</v>
      </c>
      <c r="N43" s="255">
        <v>2926657.1418070002</v>
      </c>
      <c r="O43" s="250">
        <f t="shared" si="6"/>
        <v>1.4205767410572633E-4</v>
      </c>
      <c r="P43" s="250">
        <f t="shared" si="7"/>
        <v>1.6095537928582919E-3</v>
      </c>
      <c r="Q43" s="250">
        <f t="shared" si="8"/>
        <v>1.6536511494610452E-3</v>
      </c>
      <c r="R43" s="250">
        <f t="shared" si="9"/>
        <v>7.2896923187595802E-5</v>
      </c>
      <c r="S43" s="250">
        <f t="shared" si="10"/>
        <v>1.2394969515662794E-4</v>
      </c>
      <c r="T43" s="250">
        <f t="shared" si="11"/>
        <v>1.6382887598340347E-4</v>
      </c>
    </row>
    <row r="44" spans="1:20" x14ac:dyDescent="0.45">
      <c r="A44" s="2" t="s">
        <v>462</v>
      </c>
      <c r="B44" s="2">
        <v>11385</v>
      </c>
      <c r="C44" s="355">
        <v>210</v>
      </c>
      <c r="D44" s="175">
        <v>41</v>
      </c>
      <c r="E44" s="175" t="s">
        <v>462</v>
      </c>
      <c r="F44" s="377">
        <v>8.5103216627996123E-2</v>
      </c>
      <c r="G44" s="377">
        <v>1.7677394170445129</v>
      </c>
      <c r="H44" s="377">
        <v>1.510641163374385</v>
      </c>
      <c r="I44" s="378">
        <v>4561036.6982570002</v>
      </c>
      <c r="J44" s="378">
        <v>4034065.220555</v>
      </c>
      <c r="K44" s="377">
        <v>2.2828054328124143E-2</v>
      </c>
      <c r="L44" s="377">
        <v>0.16704995611181081</v>
      </c>
      <c r="M44" s="377">
        <v>0.2262900139540226</v>
      </c>
      <c r="N44" s="255">
        <v>43222502.730998002</v>
      </c>
      <c r="O44" s="250">
        <f t="shared" si="6"/>
        <v>2.0836701725257503E-3</v>
      </c>
      <c r="P44" s="250">
        <f t="shared" si="7"/>
        <v>4.3281394546983536E-2</v>
      </c>
      <c r="Q44" s="250">
        <f t="shared" si="8"/>
        <v>3.6986591790906811E-2</v>
      </c>
      <c r="R44" s="250">
        <f t="shared" si="9"/>
        <v>5.589228913430044E-4</v>
      </c>
      <c r="S44" s="250">
        <f t="shared" si="10"/>
        <v>4.0900570467674912E-3</v>
      </c>
      <c r="T44" s="250">
        <f t="shared" si="11"/>
        <v>5.5404927228252434E-3</v>
      </c>
    </row>
    <row r="45" spans="1:20" x14ac:dyDescent="0.45">
      <c r="A45" s="2" t="s">
        <v>453</v>
      </c>
      <c r="B45" s="2">
        <v>11302</v>
      </c>
      <c r="C45" s="355">
        <v>178</v>
      </c>
      <c r="D45" s="124">
        <v>42</v>
      </c>
      <c r="E45" s="124" t="s">
        <v>453</v>
      </c>
      <c r="F45" s="375">
        <v>8.3640273913841198E-2</v>
      </c>
      <c r="G45" s="375">
        <v>2.9800304249049634</v>
      </c>
      <c r="H45" s="375">
        <v>1.8528909004578507</v>
      </c>
      <c r="I45" s="376">
        <v>661056.58128599997</v>
      </c>
      <c r="J45" s="376">
        <v>497727.96847199998</v>
      </c>
      <c r="K45" s="375">
        <v>2.4491056861743146E-2</v>
      </c>
      <c r="L45" s="375">
        <v>0.15931399239216185</v>
      </c>
      <c r="M45" s="375">
        <v>0.16187669738602373</v>
      </c>
      <c r="N45" s="255">
        <v>6908837.826591</v>
      </c>
      <c r="O45" s="250">
        <f t="shared" si="6"/>
        <v>3.2733582133260192E-4</v>
      </c>
      <c r="P45" s="250">
        <f t="shared" si="7"/>
        <v>1.1662691441413168E-2</v>
      </c>
      <c r="Q45" s="250">
        <f t="shared" si="8"/>
        <v>7.2515014162418392E-3</v>
      </c>
      <c r="R45" s="250">
        <f t="shared" si="9"/>
        <v>9.5848564788302167E-5</v>
      </c>
      <c r="S45" s="250">
        <f t="shared" si="10"/>
        <v>6.2349361269648223E-4</v>
      </c>
      <c r="T45" s="250">
        <f t="shared" si="11"/>
        <v>6.3352305311729028E-4</v>
      </c>
    </row>
    <row r="46" spans="1:20" x14ac:dyDescent="0.45">
      <c r="A46" s="2" t="s">
        <v>417</v>
      </c>
      <c r="B46" s="2">
        <v>11405</v>
      </c>
      <c r="C46" s="355">
        <v>218</v>
      </c>
      <c r="D46" s="175">
        <v>43</v>
      </c>
      <c r="E46" s="175" t="s">
        <v>417</v>
      </c>
      <c r="F46" s="377">
        <v>8.315460406013167E-2</v>
      </c>
      <c r="G46" s="377">
        <v>1.9025711428791074</v>
      </c>
      <c r="H46" s="377">
        <v>1.4813515000924475</v>
      </c>
      <c r="I46" s="378">
        <v>1078223.142309</v>
      </c>
      <c r="J46" s="378">
        <v>1123823.1841909999</v>
      </c>
      <c r="K46" s="377">
        <v>1.4122428565338447E-2</v>
      </c>
      <c r="L46" s="377">
        <v>0.15642342232902831</v>
      </c>
      <c r="M46" s="377">
        <v>0.14933328597590473</v>
      </c>
      <c r="N46" s="255">
        <v>19369468.844857998</v>
      </c>
      <c r="O46" s="250">
        <f t="shared" si="6"/>
        <v>9.1238282357952304E-4</v>
      </c>
      <c r="P46" s="250">
        <f t="shared" si="7"/>
        <v>2.0875250998076987E-2</v>
      </c>
      <c r="Q46" s="250">
        <f t="shared" si="8"/>
        <v>1.6253575850000496E-2</v>
      </c>
      <c r="R46" s="250">
        <f t="shared" si="9"/>
        <v>1.5495307079961584E-4</v>
      </c>
      <c r="S46" s="250">
        <f t="shared" si="10"/>
        <v>1.7162975562402681E-3</v>
      </c>
      <c r="T46" s="250">
        <f t="shared" si="11"/>
        <v>1.6385036842286975E-3</v>
      </c>
    </row>
    <row r="47" spans="1:20" x14ac:dyDescent="0.45">
      <c r="A47" s="2" t="s">
        <v>425</v>
      </c>
      <c r="B47" s="2">
        <v>10778</v>
      </c>
      <c r="C47" s="355">
        <v>2</v>
      </c>
      <c r="D47" s="124">
        <v>44</v>
      </c>
      <c r="E47" s="124" t="s">
        <v>425</v>
      </c>
      <c r="F47" s="375">
        <v>8.1487358190486706E-2</v>
      </c>
      <c r="G47" s="375">
        <v>0.42382708437261934</v>
      </c>
      <c r="H47" s="375">
        <v>1.1750622155954367</v>
      </c>
      <c r="I47" s="376">
        <v>326616.32202600001</v>
      </c>
      <c r="J47" s="376">
        <v>182256.268392</v>
      </c>
      <c r="K47" s="375">
        <v>0</v>
      </c>
      <c r="L47" s="375">
        <v>2.5216223585935265E-2</v>
      </c>
      <c r="M47" s="375">
        <v>3.7006015229023401E-2</v>
      </c>
      <c r="N47" s="255">
        <v>1570999.6481999999</v>
      </c>
      <c r="O47" s="250">
        <f t="shared" si="6"/>
        <v>7.2516930872520676E-5</v>
      </c>
      <c r="P47" s="250">
        <f t="shared" si="7"/>
        <v>3.7717064415691609E-4</v>
      </c>
      <c r="Q47" s="250">
        <f t="shared" si="8"/>
        <v>1.0457070563025491E-3</v>
      </c>
      <c r="R47" s="250">
        <f t="shared" si="9"/>
        <v>0</v>
      </c>
      <c r="S47" s="250">
        <f t="shared" si="10"/>
        <v>2.2440329190359916E-5</v>
      </c>
      <c r="T47" s="250">
        <f t="shared" si="11"/>
        <v>3.2932257319686076E-5</v>
      </c>
    </row>
    <row r="48" spans="1:20" x14ac:dyDescent="0.45">
      <c r="A48" s="2" t="s">
        <v>441</v>
      </c>
      <c r="B48" s="2">
        <v>11098</v>
      </c>
      <c r="C48" s="355">
        <v>123</v>
      </c>
      <c r="D48" s="175">
        <v>45</v>
      </c>
      <c r="E48" s="175" t="s">
        <v>441</v>
      </c>
      <c r="F48" s="377">
        <v>7.7708389776396436E-2</v>
      </c>
      <c r="G48" s="377">
        <v>1.7460763174458118</v>
      </c>
      <c r="H48" s="377">
        <v>1.4309046725737109</v>
      </c>
      <c r="I48" s="378">
        <v>9310316.7366959993</v>
      </c>
      <c r="J48" s="378">
        <v>10555204.124988001</v>
      </c>
      <c r="K48" s="377">
        <v>1.4591571269849446E-2</v>
      </c>
      <c r="L48" s="377">
        <v>0.17827998893110877</v>
      </c>
      <c r="M48" s="377">
        <v>0.14949425398936991</v>
      </c>
      <c r="N48" s="255">
        <v>142504444.83027399</v>
      </c>
      <c r="O48" s="250">
        <f t="shared" si="6"/>
        <v>6.2729150988872408E-3</v>
      </c>
      <c r="P48" s="250">
        <f t="shared" si="7"/>
        <v>0.14094988362301883</v>
      </c>
      <c r="Q48" s="250">
        <f t="shared" si="8"/>
        <v>0.11550803653870508</v>
      </c>
      <c r="R48" s="250">
        <f t="shared" si="9"/>
        <v>1.1778868150338407E-3</v>
      </c>
      <c r="S48" s="250">
        <f t="shared" si="10"/>
        <v>1.4391434922450184E-2</v>
      </c>
      <c r="T48" s="250">
        <f t="shared" si="11"/>
        <v>1.2067741536598465E-2</v>
      </c>
    </row>
    <row r="49" spans="1:20" x14ac:dyDescent="0.45">
      <c r="A49" s="2" t="s">
        <v>443</v>
      </c>
      <c r="B49" s="2">
        <v>11145</v>
      </c>
      <c r="C49" s="355">
        <v>132</v>
      </c>
      <c r="D49" s="124">
        <v>46</v>
      </c>
      <c r="E49" s="124" t="s">
        <v>443</v>
      </c>
      <c r="F49" s="375">
        <v>7.6330402846166587E-2</v>
      </c>
      <c r="G49" s="375">
        <v>1.6133928311484913</v>
      </c>
      <c r="H49" s="375">
        <v>1.0912308803800723</v>
      </c>
      <c r="I49" s="376">
        <v>5929107.5282800002</v>
      </c>
      <c r="J49" s="376">
        <v>7403689.120542</v>
      </c>
      <c r="K49" s="375">
        <v>1.3474639269614026E-2</v>
      </c>
      <c r="L49" s="375">
        <v>0.12238685388407508</v>
      </c>
      <c r="M49" s="375">
        <v>0.10976756507216394</v>
      </c>
      <c r="N49" s="255">
        <v>69999242.946743995</v>
      </c>
      <c r="O49" s="250">
        <f t="shared" si="6"/>
        <v>3.0266624355407921E-3</v>
      </c>
      <c r="P49" s="250">
        <f t="shared" si="7"/>
        <v>6.3974449154282007E-2</v>
      </c>
      <c r="Q49" s="250">
        <f t="shared" si="8"/>
        <v>4.3269619849967064E-2</v>
      </c>
      <c r="R49" s="250">
        <f t="shared" si="9"/>
        <v>5.3429803838447539E-4</v>
      </c>
      <c r="S49" s="250">
        <f t="shared" si="10"/>
        <v>4.8528984446929704E-3</v>
      </c>
      <c r="T49" s="250">
        <f t="shared" si="11"/>
        <v>4.3525168668932688E-3</v>
      </c>
    </row>
    <row r="50" spans="1:20" x14ac:dyDescent="0.45">
      <c r="A50" s="2" t="s">
        <v>486</v>
      </c>
      <c r="B50" s="2">
        <v>11562</v>
      </c>
      <c r="C50" s="355">
        <v>261</v>
      </c>
      <c r="D50" s="175">
        <v>47</v>
      </c>
      <c r="E50" s="175" t="s">
        <v>486</v>
      </c>
      <c r="F50" s="377">
        <v>7.472817955027844E-2</v>
      </c>
      <c r="G50" s="377">
        <v>2.2764458548298792</v>
      </c>
      <c r="H50" s="377">
        <v>2.2298725588613943</v>
      </c>
      <c r="I50" s="378">
        <v>93616.339563999994</v>
      </c>
      <c r="J50" s="378">
        <v>97578.571725000002</v>
      </c>
      <c r="K50" s="377">
        <v>5.5901752652285181E-3</v>
      </c>
      <c r="L50" s="377">
        <v>6.7487119082859051E-2</v>
      </c>
      <c r="M50" s="377">
        <v>0.14232750552532883</v>
      </c>
      <c r="N50" s="255">
        <v>1120214.05</v>
      </c>
      <c r="O50" s="250">
        <f t="shared" si="6"/>
        <v>4.7419667791403068E-5</v>
      </c>
      <c r="P50" s="250">
        <f t="shared" si="7"/>
        <v>1.4445461783064034E-3</v>
      </c>
      <c r="Q50" s="250">
        <f t="shared" si="8"/>
        <v>1.4149925315286127E-3</v>
      </c>
      <c r="R50" s="250">
        <f t="shared" si="9"/>
        <v>3.5473131497135093E-6</v>
      </c>
      <c r="S50" s="250">
        <f t="shared" si="10"/>
        <v>4.2824765521751697E-5</v>
      </c>
      <c r="T50" s="250">
        <f t="shared" si="11"/>
        <v>9.0315635550164151E-5</v>
      </c>
    </row>
    <row r="51" spans="1:20" x14ac:dyDescent="0.45">
      <c r="A51" s="2" t="s">
        <v>407</v>
      </c>
      <c r="B51" s="2">
        <v>11495</v>
      </c>
      <c r="C51" s="355">
        <v>248</v>
      </c>
      <c r="D51" s="124">
        <v>48</v>
      </c>
      <c r="E51" s="124" t="s">
        <v>407</v>
      </c>
      <c r="F51" s="375">
        <v>7.3401962942066093E-2</v>
      </c>
      <c r="G51" s="375">
        <v>1.4396446099561593</v>
      </c>
      <c r="H51" s="375">
        <v>1.189660894426142</v>
      </c>
      <c r="I51" s="376">
        <v>1686411.397474</v>
      </c>
      <c r="J51" s="376">
        <v>2027372.804306</v>
      </c>
      <c r="K51" s="375">
        <v>2.7587492085080724E-3</v>
      </c>
      <c r="L51" s="375">
        <v>5.8766115266731915E-2</v>
      </c>
      <c r="M51" s="375">
        <v>5.7935588134664893E-2</v>
      </c>
      <c r="N51" s="255">
        <v>22805627.658845998</v>
      </c>
      <c r="O51" s="250">
        <f t="shared" si="6"/>
        <v>9.4824987195301638E-4</v>
      </c>
      <c r="P51" s="250">
        <f t="shared" si="7"/>
        <v>1.8598178609014086E-2</v>
      </c>
      <c r="Q51" s="250">
        <f t="shared" si="8"/>
        <v>1.5368741455830975E-2</v>
      </c>
      <c r="R51" s="250">
        <f t="shared" si="9"/>
        <v>3.5639150219769738E-5</v>
      </c>
      <c r="S51" s="250">
        <f t="shared" si="10"/>
        <v>7.5917535503562401E-4</v>
      </c>
      <c r="T51" s="250">
        <f t="shared" si="11"/>
        <v>7.4844611544760855E-4</v>
      </c>
    </row>
    <row r="52" spans="1:20" x14ac:dyDescent="0.45">
      <c r="A52" s="2" t="s">
        <v>406</v>
      </c>
      <c r="B52" s="2">
        <v>10919</v>
      </c>
      <c r="C52" s="355">
        <v>104</v>
      </c>
      <c r="D52" s="175">
        <v>49</v>
      </c>
      <c r="E52" s="175" t="s">
        <v>406</v>
      </c>
      <c r="F52" s="377">
        <v>6.9857917827403457E-2</v>
      </c>
      <c r="G52" s="377">
        <v>1.2379213482210905</v>
      </c>
      <c r="H52" s="377">
        <v>1.2757209558660514</v>
      </c>
      <c r="I52" s="378">
        <v>43997346.058872998</v>
      </c>
      <c r="J52" s="378">
        <v>37836910.918516003</v>
      </c>
      <c r="K52" s="377">
        <v>1.7665197061728158E-2</v>
      </c>
      <c r="L52" s="377">
        <v>0.12876667452211613</v>
      </c>
      <c r="M52" s="377">
        <v>0.11572642408592777</v>
      </c>
      <c r="N52" s="255">
        <v>293370820.48745</v>
      </c>
      <c r="O52" s="250">
        <f t="shared" si="6"/>
        <v>1.1609289508434994E-2</v>
      </c>
      <c r="P52" s="250">
        <f t="shared" si="7"/>
        <v>0.20572309864256053</v>
      </c>
      <c r="Q52" s="250">
        <f t="shared" si="8"/>
        <v>0.21200480016048728</v>
      </c>
      <c r="R52" s="250">
        <f t="shared" si="9"/>
        <v>2.9356784927350018E-3</v>
      </c>
      <c r="S52" s="250">
        <f t="shared" si="10"/>
        <v>2.1399000285967008E-2</v>
      </c>
      <c r="T52" s="250">
        <f t="shared" si="11"/>
        <v>1.9231915332902166E-2</v>
      </c>
    </row>
    <row r="53" spans="1:20" x14ac:dyDescent="0.45">
      <c r="A53" s="2" t="s">
        <v>436</v>
      </c>
      <c r="B53" s="2">
        <v>11008</v>
      </c>
      <c r="C53" s="355">
        <v>113</v>
      </c>
      <c r="D53" s="124">
        <v>50</v>
      </c>
      <c r="E53" s="124" t="s">
        <v>436</v>
      </c>
      <c r="F53" s="375">
        <v>6.8708976019815904E-2</v>
      </c>
      <c r="G53" s="375">
        <v>1.6829230755100235</v>
      </c>
      <c r="H53" s="375">
        <v>1.4258007984540022</v>
      </c>
      <c r="I53" s="376">
        <v>5290505.6611169996</v>
      </c>
      <c r="J53" s="376">
        <v>5918330.3259509997</v>
      </c>
      <c r="K53" s="375">
        <v>2.462358066136491E-2</v>
      </c>
      <c r="L53" s="375">
        <v>0.20728366963580472</v>
      </c>
      <c r="M53" s="375">
        <v>0.15910376713079044</v>
      </c>
      <c r="N53" s="255">
        <v>39177419.693695001</v>
      </c>
      <c r="O53" s="250">
        <f t="shared" si="6"/>
        <v>1.5248333938753015E-3</v>
      </c>
      <c r="P53" s="250">
        <f t="shared" si="7"/>
        <v>3.7348501658952316E-2</v>
      </c>
      <c r="Q53" s="250">
        <f t="shared" si="8"/>
        <v>3.16422801857753E-2</v>
      </c>
      <c r="R53" s="250">
        <f t="shared" si="9"/>
        <v>5.4646219816174607E-4</v>
      </c>
      <c r="S53" s="250">
        <f t="shared" si="10"/>
        <v>4.6001713280450331E-3</v>
      </c>
      <c r="T53" s="250">
        <f t="shared" si="11"/>
        <v>3.5309322197207569E-3</v>
      </c>
    </row>
    <row r="54" spans="1:20" x14ac:dyDescent="0.45">
      <c r="A54" s="2" t="s">
        <v>494</v>
      </c>
      <c r="B54" s="2">
        <v>11673</v>
      </c>
      <c r="C54" s="355">
        <v>283</v>
      </c>
      <c r="D54" s="175">
        <v>51</v>
      </c>
      <c r="E54" s="175" t="s">
        <v>494</v>
      </c>
      <c r="F54" s="377">
        <v>6.7261554330405635E-2</v>
      </c>
      <c r="G54" s="377">
        <v>0</v>
      </c>
      <c r="H54" s="377">
        <v>0</v>
      </c>
      <c r="I54" s="378">
        <v>51776.211542999998</v>
      </c>
      <c r="J54" s="378">
        <v>74472.308409000005</v>
      </c>
      <c r="K54" s="377">
        <v>1.3325074998094624E-2</v>
      </c>
      <c r="L54" s="377">
        <v>0</v>
      </c>
      <c r="M54" s="377">
        <v>0</v>
      </c>
      <c r="N54" s="255">
        <v>1019116.800082</v>
      </c>
      <c r="O54" s="250">
        <f t="shared" si="6"/>
        <v>3.8829692314676464E-5</v>
      </c>
      <c r="P54" s="250">
        <f t="shared" si="7"/>
        <v>0</v>
      </c>
      <c r="Q54" s="250">
        <f t="shared" si="8"/>
        <v>0</v>
      </c>
      <c r="R54" s="250">
        <f t="shared" si="9"/>
        <v>7.6924859586854256E-6</v>
      </c>
      <c r="S54" s="250">
        <f t="shared" si="10"/>
        <v>0</v>
      </c>
      <c r="T54" s="250">
        <f t="shared" si="11"/>
        <v>0</v>
      </c>
    </row>
    <row r="55" spans="1:20" x14ac:dyDescent="0.45">
      <c r="A55" s="2" t="s">
        <v>427</v>
      </c>
      <c r="B55" s="2">
        <v>10837</v>
      </c>
      <c r="C55" s="355">
        <v>1</v>
      </c>
      <c r="D55" s="124">
        <v>52</v>
      </c>
      <c r="E55" s="124" t="s">
        <v>427</v>
      </c>
      <c r="F55" s="375">
        <v>6.6902727931951053E-2</v>
      </c>
      <c r="G55" s="375">
        <v>4.5696341979383263E-2</v>
      </c>
      <c r="H55" s="375">
        <v>0.9359546799386671</v>
      </c>
      <c r="I55" s="376">
        <v>7074338.9602370001</v>
      </c>
      <c r="J55" s="376">
        <v>3985115.8900649999</v>
      </c>
      <c r="K55" s="375">
        <v>2.8047018869178084E-2</v>
      </c>
      <c r="L55" s="375">
        <v>2.7290268578597553E-4</v>
      </c>
      <c r="M55" s="375">
        <v>0.10878022712652696</v>
      </c>
      <c r="N55" s="255">
        <v>64722296.246191002</v>
      </c>
      <c r="O55" s="250">
        <f t="shared" si="6"/>
        <v>2.4528491075436797E-3</v>
      </c>
      <c r="P55" s="250">
        <f t="shared" si="7"/>
        <v>1.6753611565158836E-3</v>
      </c>
      <c r="Q55" s="250">
        <f t="shared" si="8"/>
        <v>3.4314827995115205E-2</v>
      </c>
      <c r="R55" s="250">
        <f t="shared" si="9"/>
        <v>1.0282855023863594E-3</v>
      </c>
      <c r="S55" s="250">
        <f t="shared" si="10"/>
        <v>1.0005408299004802E-5</v>
      </c>
      <c r="T55" s="250">
        <f t="shared" si="11"/>
        <v>3.9882003510692907E-3</v>
      </c>
    </row>
    <row r="56" spans="1:20" x14ac:dyDescent="0.45">
      <c r="A56" s="2" t="s">
        <v>430</v>
      </c>
      <c r="B56" s="2">
        <v>10895</v>
      </c>
      <c r="C56" s="355">
        <v>102</v>
      </c>
      <c r="D56" s="175">
        <v>53</v>
      </c>
      <c r="E56" s="175" t="s">
        <v>430</v>
      </c>
      <c r="F56" s="377">
        <v>6.6853101112970117E-2</v>
      </c>
      <c r="G56" s="377">
        <v>0.27399623485171626</v>
      </c>
      <c r="H56" s="377">
        <v>1.1041745908867673</v>
      </c>
      <c r="I56" s="378">
        <v>39908.047179000001</v>
      </c>
      <c r="J56" s="378">
        <v>44104.312761000001</v>
      </c>
      <c r="K56" s="377">
        <v>0</v>
      </c>
      <c r="L56" s="377">
        <v>0</v>
      </c>
      <c r="M56" s="377">
        <v>1.2955780870596898E-2</v>
      </c>
      <c r="N56" s="255">
        <v>599583</v>
      </c>
      <c r="O56" s="250">
        <f t="shared" si="6"/>
        <v>2.2706173792590602E-5</v>
      </c>
      <c r="P56" s="250">
        <f t="shared" si="7"/>
        <v>9.3060845697276551E-5</v>
      </c>
      <c r="Q56" s="250">
        <f t="shared" si="8"/>
        <v>3.7502493886814545E-4</v>
      </c>
      <c r="R56" s="250">
        <f t="shared" si="9"/>
        <v>0</v>
      </c>
      <c r="S56" s="250">
        <f t="shared" si="10"/>
        <v>0</v>
      </c>
      <c r="T56" s="250">
        <f t="shared" si="11"/>
        <v>4.4003375635393084E-6</v>
      </c>
    </row>
    <row r="57" spans="1:20" x14ac:dyDescent="0.45">
      <c r="A57" s="2" t="s">
        <v>434</v>
      </c>
      <c r="B57" s="2">
        <v>10911</v>
      </c>
      <c r="C57" s="355">
        <v>107</v>
      </c>
      <c r="D57" s="124">
        <v>54</v>
      </c>
      <c r="E57" s="124" t="s">
        <v>434</v>
      </c>
      <c r="F57" s="375">
        <v>6.6704427650393625E-2</v>
      </c>
      <c r="G57" s="375">
        <v>1.266607130181256</v>
      </c>
      <c r="H57" s="375">
        <v>0.92254379256016306</v>
      </c>
      <c r="I57" s="376">
        <v>8856729.5148070008</v>
      </c>
      <c r="J57" s="376">
        <v>9590652.715938</v>
      </c>
      <c r="K57" s="375">
        <v>3.840493223348708E-3</v>
      </c>
      <c r="L57" s="375">
        <v>6.2401100303946536E-2</v>
      </c>
      <c r="M57" s="375">
        <v>0.10775666730815411</v>
      </c>
      <c r="N57" s="255">
        <v>67183282.754149005</v>
      </c>
      <c r="O57" s="250">
        <f t="shared" si="6"/>
        <v>2.5385689985935891E-3</v>
      </c>
      <c r="P57" s="250">
        <f t="shared" si="7"/>
        <v>4.8203240884216729E-2</v>
      </c>
      <c r="Q57" s="250">
        <f t="shared" si="8"/>
        <v>3.5109229688808592E-2</v>
      </c>
      <c r="R57" s="250">
        <f t="shared" si="9"/>
        <v>1.4615756973734056E-4</v>
      </c>
      <c r="S57" s="250">
        <f t="shared" si="10"/>
        <v>2.3747973603787135E-3</v>
      </c>
      <c r="T57" s="250">
        <f t="shared" si="11"/>
        <v>4.1008932188720919E-3</v>
      </c>
    </row>
    <row r="58" spans="1:20" x14ac:dyDescent="0.45">
      <c r="A58" s="2" t="s">
        <v>451</v>
      </c>
      <c r="B58" s="2">
        <v>11277</v>
      </c>
      <c r="C58" s="355">
        <v>172</v>
      </c>
      <c r="D58" s="175">
        <v>55</v>
      </c>
      <c r="E58" s="175" t="s">
        <v>451</v>
      </c>
      <c r="F58" s="377">
        <v>6.5284142964725983E-2</v>
      </c>
      <c r="G58" s="377">
        <v>16.971906176335807</v>
      </c>
      <c r="H58" s="377">
        <v>15.675325003164032</v>
      </c>
      <c r="I58" s="378">
        <v>1444924.6569970001</v>
      </c>
      <c r="J58" s="378">
        <v>1614091.9191360001</v>
      </c>
      <c r="K58" s="377">
        <v>3.6229777569583483E-3</v>
      </c>
      <c r="L58" s="377">
        <v>1.6573509419174199</v>
      </c>
      <c r="M58" s="377">
        <v>1.6106895739512821</v>
      </c>
      <c r="N58" s="255">
        <v>25013437.810504001</v>
      </c>
      <c r="O58" s="250">
        <f t="shared" si="6"/>
        <v>9.2502651373667637E-4</v>
      </c>
      <c r="P58" s="250">
        <f t="shared" si="7"/>
        <v>0.24047896608284397</v>
      </c>
      <c r="Q58" s="250">
        <f t="shared" si="8"/>
        <v>0.22210739975863358</v>
      </c>
      <c r="R58" s="250">
        <f t="shared" si="9"/>
        <v>5.1334831578864261E-5</v>
      </c>
      <c r="S58" s="250">
        <f t="shared" si="10"/>
        <v>2.3483398789020199E-2</v>
      </c>
      <c r="T58" s="250">
        <f t="shared" si="11"/>
        <v>2.2822242793463631E-2</v>
      </c>
    </row>
    <row r="59" spans="1:20" x14ac:dyDescent="0.45">
      <c r="A59" s="2" t="s">
        <v>457</v>
      </c>
      <c r="B59" s="2">
        <v>11343</v>
      </c>
      <c r="C59" s="355">
        <v>196</v>
      </c>
      <c r="D59" s="124">
        <v>56</v>
      </c>
      <c r="E59" s="124" t="s">
        <v>457</v>
      </c>
      <c r="F59" s="375">
        <v>6.3617672468298608E-2</v>
      </c>
      <c r="G59" s="375">
        <v>0.94908015923041544</v>
      </c>
      <c r="H59" s="375">
        <v>0.86396177270309926</v>
      </c>
      <c r="I59" s="376">
        <v>2287545.8212489998</v>
      </c>
      <c r="J59" s="376">
        <v>2058717.7985499999</v>
      </c>
      <c r="K59" s="375">
        <v>9.0465763328162162E-3</v>
      </c>
      <c r="L59" s="375">
        <v>4.7025149947370205E-2</v>
      </c>
      <c r="M59" s="375">
        <v>0.1016455568562722</v>
      </c>
      <c r="N59" s="255">
        <v>26926366.000727002</v>
      </c>
      <c r="O59" s="250">
        <f t="shared" si="6"/>
        <v>9.703504458125823E-4</v>
      </c>
      <c r="P59" s="250">
        <f t="shared" si="7"/>
        <v>1.4476171791415741E-2</v>
      </c>
      <c r="Q59" s="250">
        <f t="shared" si="8"/>
        <v>1.3177874304113189E-2</v>
      </c>
      <c r="R59" s="250">
        <f t="shared" si="9"/>
        <v>1.3798601924646205E-4</v>
      </c>
      <c r="S59" s="250">
        <f t="shared" si="10"/>
        <v>7.1726728510183358E-4</v>
      </c>
      <c r="T59" s="250">
        <f t="shared" si="11"/>
        <v>1.550383841211752E-3</v>
      </c>
    </row>
    <row r="60" spans="1:20" x14ac:dyDescent="0.45">
      <c r="A60" s="2" t="s">
        <v>482</v>
      </c>
      <c r="B60" s="2">
        <v>11513</v>
      </c>
      <c r="C60" s="355">
        <v>254</v>
      </c>
      <c r="D60" s="175">
        <v>57</v>
      </c>
      <c r="E60" s="175" t="s">
        <v>482</v>
      </c>
      <c r="F60" s="377">
        <v>6.3469007852732864E-2</v>
      </c>
      <c r="G60" s="377">
        <v>3.6761829050915273</v>
      </c>
      <c r="H60" s="377">
        <v>0.65607871605847123</v>
      </c>
      <c r="I60" s="378">
        <v>1407552.982998</v>
      </c>
      <c r="J60" s="378">
        <v>1346396.41179</v>
      </c>
      <c r="K60" s="377">
        <v>9.0675692655680026E-3</v>
      </c>
      <c r="L60" s="377">
        <v>5.0476898459431721E-2</v>
      </c>
      <c r="M60" s="377">
        <v>8.6123345213880806E-2</v>
      </c>
      <c r="N60" s="255">
        <v>20177515.55359</v>
      </c>
      <c r="O60" s="250">
        <f t="shared" si="6"/>
        <v>7.2544165525657844E-4</v>
      </c>
      <c r="P60" s="250">
        <f t="shared" si="7"/>
        <v>4.2018243264231279E-2</v>
      </c>
      <c r="Q60" s="250">
        <f t="shared" si="8"/>
        <v>7.4988856113901688E-3</v>
      </c>
      <c r="R60" s="250">
        <f t="shared" si="9"/>
        <v>1.0364101598106346E-4</v>
      </c>
      <c r="S60" s="250">
        <f t="shared" si="10"/>
        <v>5.7694370858282881E-4</v>
      </c>
      <c r="T60" s="250">
        <f t="shared" si="11"/>
        <v>9.8437748157585605E-4</v>
      </c>
    </row>
    <row r="61" spans="1:20" x14ac:dyDescent="0.45">
      <c r="A61" s="2" t="s">
        <v>477</v>
      </c>
      <c r="B61" s="2">
        <v>11460</v>
      </c>
      <c r="C61" s="355">
        <v>243</v>
      </c>
      <c r="D61" s="124">
        <v>58</v>
      </c>
      <c r="E61" s="124" t="s">
        <v>477</v>
      </c>
      <c r="F61" s="375">
        <v>6.2574660665571241E-2</v>
      </c>
      <c r="G61" s="375">
        <v>0.90855903895640755</v>
      </c>
      <c r="H61" s="375">
        <v>0.14048145222176586</v>
      </c>
      <c r="I61" s="376">
        <v>1680237.529721</v>
      </c>
      <c r="J61" s="376">
        <v>1607058.5914660001</v>
      </c>
      <c r="K61" s="375">
        <v>0</v>
      </c>
      <c r="L61" s="375">
        <v>5.9049754591524853E-2</v>
      </c>
      <c r="M61" s="375">
        <v>3.5647561209243971E-2</v>
      </c>
      <c r="N61" s="255">
        <v>16228994.85</v>
      </c>
      <c r="O61" s="250">
        <f t="shared" si="6"/>
        <v>5.7525872550990838E-4</v>
      </c>
      <c r="P61" s="250">
        <f t="shared" si="7"/>
        <v>8.3525265537418621E-3</v>
      </c>
      <c r="Q61" s="250">
        <f t="shared" si="8"/>
        <v>1.291468148661296E-3</v>
      </c>
      <c r="R61" s="250">
        <f t="shared" si="9"/>
        <v>0</v>
      </c>
      <c r="S61" s="250">
        <f t="shared" si="10"/>
        <v>5.4285370798156361E-4</v>
      </c>
      <c r="T61" s="250">
        <f t="shared" si="11"/>
        <v>3.2771365294912271E-4</v>
      </c>
    </row>
    <row r="62" spans="1:20" x14ac:dyDescent="0.45">
      <c r="A62" s="2" t="s">
        <v>433</v>
      </c>
      <c r="B62" s="2">
        <v>10929</v>
      </c>
      <c r="C62" s="355">
        <v>110</v>
      </c>
      <c r="D62" s="175">
        <v>59</v>
      </c>
      <c r="E62" s="175" t="s">
        <v>433</v>
      </c>
      <c r="F62" s="377">
        <v>6.035446366403175E-2</v>
      </c>
      <c r="G62" s="377">
        <v>1.3888233218095503</v>
      </c>
      <c r="H62" s="377">
        <v>0.76328112844527596</v>
      </c>
      <c r="I62" s="378">
        <v>121664.396521</v>
      </c>
      <c r="J62" s="378">
        <v>137284.01592199999</v>
      </c>
      <c r="K62" s="377">
        <v>2.1254203037189872E-2</v>
      </c>
      <c r="L62" s="377">
        <v>0.22103610250937936</v>
      </c>
      <c r="M62" s="377">
        <v>7.5288134562977616E-2</v>
      </c>
      <c r="N62" s="255">
        <v>1575544.9259019999</v>
      </c>
      <c r="O62" s="250">
        <f t="shared" si="6"/>
        <v>5.3865819998297731E-5</v>
      </c>
      <c r="P62" s="250">
        <f t="shared" si="7"/>
        <v>1.2395124158250826E-3</v>
      </c>
      <c r="Q62" s="250">
        <f t="shared" si="8"/>
        <v>6.8122159285184984E-4</v>
      </c>
      <c r="R62" s="250">
        <f t="shared" si="9"/>
        <v>1.8969186461196754E-5</v>
      </c>
      <c r="S62" s="250">
        <f t="shared" si="10"/>
        <v>1.9727274816280191E-4</v>
      </c>
      <c r="T62" s="250">
        <f t="shared" si="11"/>
        <v>6.7193987953434833E-5</v>
      </c>
    </row>
    <row r="63" spans="1:20" x14ac:dyDescent="0.45">
      <c r="A63" s="2" t="s">
        <v>428</v>
      </c>
      <c r="B63" s="2">
        <v>10845</v>
      </c>
      <c r="C63" s="355">
        <v>3</v>
      </c>
      <c r="D63" s="124">
        <v>60</v>
      </c>
      <c r="E63" s="124" t="s">
        <v>428</v>
      </c>
      <c r="F63" s="375">
        <v>5.5523204362866251E-2</v>
      </c>
      <c r="G63" s="375">
        <v>1.0430528121382474</v>
      </c>
      <c r="H63" s="375">
        <v>0.66676535654447244</v>
      </c>
      <c r="I63" s="376">
        <v>1413662.5291480001</v>
      </c>
      <c r="J63" s="376">
        <v>1506643.5102570001</v>
      </c>
      <c r="K63" s="375">
        <v>1.4783611662926596E-2</v>
      </c>
      <c r="L63" s="375">
        <v>0.16214042834862094</v>
      </c>
      <c r="M63" s="375">
        <v>6.8200213365335841E-2</v>
      </c>
      <c r="N63" s="255">
        <v>14459069.426903</v>
      </c>
      <c r="O63" s="250">
        <f t="shared" si="6"/>
        <v>4.5476596510814508E-4</v>
      </c>
      <c r="P63" s="250">
        <f t="shared" si="7"/>
        <v>8.5431834169869218E-3</v>
      </c>
      <c r="Q63" s="250">
        <f t="shared" si="8"/>
        <v>5.4611795977758367E-3</v>
      </c>
      <c r="R63" s="250">
        <f t="shared" si="9"/>
        <v>1.2108601264683529E-4</v>
      </c>
      <c r="S63" s="250">
        <f t="shared" si="10"/>
        <v>1.3280204056508494E-3</v>
      </c>
      <c r="T63" s="250">
        <f t="shared" si="11"/>
        <v>5.5859772877970269E-4</v>
      </c>
    </row>
    <row r="64" spans="1:20" x14ac:dyDescent="0.45">
      <c r="A64" s="2" t="s">
        <v>475</v>
      </c>
      <c r="B64" s="2">
        <v>11449</v>
      </c>
      <c r="C64" s="355">
        <v>235</v>
      </c>
      <c r="D64" s="175">
        <v>61</v>
      </c>
      <c r="E64" s="175" t="s">
        <v>475</v>
      </c>
      <c r="F64" s="377">
        <v>5.5044234123446639E-2</v>
      </c>
      <c r="G64" s="377">
        <v>2.1203710357084162</v>
      </c>
      <c r="H64" s="377">
        <v>1.8297541440217875</v>
      </c>
      <c r="I64" s="378">
        <v>119676.793502</v>
      </c>
      <c r="J64" s="378">
        <v>102940.126611</v>
      </c>
      <c r="K64" s="377">
        <v>9.533819125273426E-3</v>
      </c>
      <c r="L64" s="377">
        <v>0.13617969689397663</v>
      </c>
      <c r="M64" s="377">
        <v>0.17232300228243497</v>
      </c>
      <c r="N64" s="255">
        <v>1733410.3839390001</v>
      </c>
      <c r="O64" s="250">
        <f t="shared" si="6"/>
        <v>5.4048832394513765E-5</v>
      </c>
      <c r="P64" s="250">
        <f t="shared" si="7"/>
        <v>2.0820269470216719E-3</v>
      </c>
      <c r="Q64" s="250">
        <f t="shared" si="8"/>
        <v>1.7966654751087694E-3</v>
      </c>
      <c r="R64" s="250">
        <f t="shared" si="9"/>
        <v>9.3614126926696487E-6</v>
      </c>
      <c r="S64" s="250">
        <f t="shared" si="10"/>
        <v>1.3371706828459648E-4</v>
      </c>
      <c r="T64" s="250">
        <f t="shared" si="11"/>
        <v>1.6920677008957439E-4</v>
      </c>
    </row>
    <row r="65" spans="1:20" x14ac:dyDescent="0.45">
      <c r="A65" s="2" t="s">
        <v>461</v>
      </c>
      <c r="B65" s="2">
        <v>11379</v>
      </c>
      <c r="C65" s="355">
        <v>208</v>
      </c>
      <c r="D65" s="124">
        <v>62</v>
      </c>
      <c r="E65" s="124" t="s">
        <v>461</v>
      </c>
      <c r="F65" s="375">
        <v>5.4820371228278333E-2</v>
      </c>
      <c r="G65" s="375">
        <v>0.20016189802452877</v>
      </c>
      <c r="H65" s="375">
        <v>0.46378197625439849</v>
      </c>
      <c r="I65" s="376">
        <v>17013043.006526001</v>
      </c>
      <c r="J65" s="376">
        <v>18666083.902146999</v>
      </c>
      <c r="K65" s="375">
        <v>5.6099920239925114E-3</v>
      </c>
      <c r="L65" s="375">
        <v>0</v>
      </c>
      <c r="M65" s="375">
        <v>5.3222679190234462E-2</v>
      </c>
      <c r="N65" s="255">
        <v>38227954</v>
      </c>
      <c r="O65" s="250">
        <f t="shared" si="6"/>
        <v>1.1871240843681476E-3</v>
      </c>
      <c r="P65" s="250">
        <f t="shared" si="7"/>
        <v>4.3344655388832497E-3</v>
      </c>
      <c r="Q65" s="250">
        <f t="shared" si="8"/>
        <v>1.0043105173710506E-2</v>
      </c>
      <c r="R65" s="250">
        <f t="shared" si="9"/>
        <v>1.2148324601930782E-4</v>
      </c>
      <c r="S65" s="250">
        <f t="shared" si="10"/>
        <v>0</v>
      </c>
      <c r="T65" s="250">
        <f t="shared" si="11"/>
        <v>1.152526385460433E-3</v>
      </c>
    </row>
    <row r="66" spans="1:20" x14ac:dyDescent="0.45">
      <c r="A66" s="2" t="s">
        <v>463</v>
      </c>
      <c r="B66" s="2">
        <v>11383</v>
      </c>
      <c r="C66" s="355">
        <v>214</v>
      </c>
      <c r="D66" s="175">
        <v>63</v>
      </c>
      <c r="E66" s="175" t="s">
        <v>463</v>
      </c>
      <c r="F66" s="377">
        <v>5.4600622177486353E-2</v>
      </c>
      <c r="G66" s="377">
        <v>0.99825020735658154</v>
      </c>
      <c r="H66" s="377">
        <v>1.0163422747721009</v>
      </c>
      <c r="I66" s="378">
        <v>4942262.6439570002</v>
      </c>
      <c r="J66" s="378">
        <v>4700198.1528209997</v>
      </c>
      <c r="K66" s="377">
        <v>7.1671523093106357E-3</v>
      </c>
      <c r="L66" s="377">
        <v>9.4517677028527439E-2</v>
      </c>
      <c r="M66" s="377">
        <v>9.888028613864415E-2</v>
      </c>
      <c r="N66" s="255">
        <v>39696026.915423997</v>
      </c>
      <c r="O66" s="250">
        <f t="shared" si="6"/>
        <v>1.2277719922587063E-3</v>
      </c>
      <c r="P66" s="250">
        <f t="shared" si="7"/>
        <v>2.2447063732622119E-2</v>
      </c>
      <c r="Q66" s="250">
        <f t="shared" si="8"/>
        <v>2.2853889383484208E-2</v>
      </c>
      <c r="R66" s="250">
        <f t="shared" si="9"/>
        <v>1.6116352742317808E-4</v>
      </c>
      <c r="S66" s="250">
        <f t="shared" si="10"/>
        <v>2.1253632651246561E-3</v>
      </c>
      <c r="T66" s="250">
        <f t="shared" si="11"/>
        <v>2.2234626835005611E-3</v>
      </c>
    </row>
    <row r="67" spans="1:20" x14ac:dyDescent="0.45">
      <c r="A67" s="2" t="s">
        <v>481</v>
      </c>
      <c r="B67" s="2">
        <v>11517</v>
      </c>
      <c r="C67" s="355">
        <v>250</v>
      </c>
      <c r="D67" s="124">
        <v>64</v>
      </c>
      <c r="E67" s="124" t="s">
        <v>481</v>
      </c>
      <c r="F67" s="375">
        <v>4.9867922773752162E-2</v>
      </c>
      <c r="G67" s="375">
        <v>1.8943967632511949</v>
      </c>
      <c r="H67" s="375">
        <v>0.9167290331374206</v>
      </c>
      <c r="I67" s="376">
        <v>4727068.1557480004</v>
      </c>
      <c r="J67" s="376">
        <v>5135470.0955830002</v>
      </c>
      <c r="K67" s="375">
        <v>8.9143372205466136E-3</v>
      </c>
      <c r="L67" s="375">
        <v>0.17858409665140426</v>
      </c>
      <c r="M67" s="375">
        <v>8.6925289440193509E-2</v>
      </c>
      <c r="N67" s="255">
        <v>64633488.934826002</v>
      </c>
      <c r="O67" s="250">
        <f t="shared" si="6"/>
        <v>1.8257948061717484E-3</v>
      </c>
      <c r="P67" s="250">
        <f t="shared" si="7"/>
        <v>6.9358809807757257E-2</v>
      </c>
      <c r="Q67" s="250">
        <f t="shared" si="8"/>
        <v>3.3563842531859567E-2</v>
      </c>
      <c r="R67" s="250">
        <f t="shared" si="9"/>
        <v>3.2637715173298136E-4</v>
      </c>
      <c r="S67" s="250">
        <f t="shared" si="10"/>
        <v>6.5384298762616007E-3</v>
      </c>
      <c r="T67" s="250">
        <f t="shared" si="11"/>
        <v>3.1825617181796191E-3</v>
      </c>
    </row>
    <row r="68" spans="1:20" x14ac:dyDescent="0.45">
      <c r="A68" s="2" t="s">
        <v>419</v>
      </c>
      <c r="B68" s="2">
        <v>10581</v>
      </c>
      <c r="C68" s="355">
        <v>7</v>
      </c>
      <c r="D68" s="175">
        <v>65</v>
      </c>
      <c r="E68" s="175" t="s">
        <v>419</v>
      </c>
      <c r="F68" s="377">
        <v>4.9320389577016149E-2</v>
      </c>
      <c r="G68" s="377">
        <v>1.0843885287787294</v>
      </c>
      <c r="H68" s="377">
        <v>0.60139318345147474</v>
      </c>
      <c r="I68" s="378">
        <v>1378213.7775280001</v>
      </c>
      <c r="J68" s="378">
        <v>1397230.6006499999</v>
      </c>
      <c r="K68" s="377">
        <v>9.9159374579456203E-3</v>
      </c>
      <c r="L68" s="377">
        <v>0.19135162266459957</v>
      </c>
      <c r="M68" s="377">
        <v>5.1120416475528639E-2</v>
      </c>
      <c r="N68" s="255">
        <v>14778414.687554</v>
      </c>
      <c r="O68" s="250">
        <f t="shared" ref="O68:O82" si="12">$N68/$N$83*F68</f>
        <v>4.1288341331392671E-4</v>
      </c>
      <c r="P68" s="250">
        <f t="shared" ref="P68:P82" si="13">$N68/$N$83*G68</f>
        <v>9.0779095818268717E-3</v>
      </c>
      <c r="Q68" s="250">
        <f t="shared" ref="Q68:Q82" si="14">$N68/$N$83*H68</f>
        <v>5.0345358675529693E-3</v>
      </c>
      <c r="R68" s="250">
        <f t="shared" ref="R68:R82" si="15">$N68/$N$83*K68</f>
        <v>8.3010822480443622E-5</v>
      </c>
      <c r="S68" s="250">
        <f t="shared" ref="S68:S82" si="16">$N68/$N$83*L68</f>
        <v>1.6018914648990535E-3</v>
      </c>
      <c r="T68" s="250">
        <f t="shared" ref="T68:T82" si="17">$N68/$N$83*M68</f>
        <v>4.2795225717928535E-4</v>
      </c>
    </row>
    <row r="69" spans="1:20" x14ac:dyDescent="0.45">
      <c r="A69" s="2" t="s">
        <v>432</v>
      </c>
      <c r="B69" s="2">
        <v>10920</v>
      </c>
      <c r="C69" s="355">
        <v>106</v>
      </c>
      <c r="D69" s="124">
        <v>66</v>
      </c>
      <c r="E69" s="124" t="s">
        <v>432</v>
      </c>
      <c r="F69" s="375">
        <v>4.7538141739977745E-2</v>
      </c>
      <c r="G69" s="375">
        <v>1.2017793968652941</v>
      </c>
      <c r="H69" s="375">
        <v>0</v>
      </c>
      <c r="I69" s="376">
        <v>20590.778149999998</v>
      </c>
      <c r="J69" s="376">
        <v>23396.403595</v>
      </c>
      <c r="K69" s="375">
        <v>0</v>
      </c>
      <c r="L69" s="375">
        <v>4.7588485583208535E-3</v>
      </c>
      <c r="M69" s="375">
        <v>0</v>
      </c>
      <c r="N69" s="255">
        <v>208589.26662800001</v>
      </c>
      <c r="O69" s="250">
        <f t="shared" si="12"/>
        <v>5.6170365204625521E-6</v>
      </c>
      <c r="P69" s="250">
        <f t="shared" si="13"/>
        <v>1.4200047613672196E-4</v>
      </c>
      <c r="Q69" s="250">
        <f t="shared" si="14"/>
        <v>0</v>
      </c>
      <c r="R69" s="250">
        <f t="shared" si="15"/>
        <v>0</v>
      </c>
      <c r="S69" s="250">
        <f t="shared" si="16"/>
        <v>5.6229850745216173E-7</v>
      </c>
      <c r="T69" s="250">
        <f t="shared" si="17"/>
        <v>0</v>
      </c>
    </row>
    <row r="70" spans="1:20" x14ac:dyDescent="0.45">
      <c r="A70" s="2" t="s">
        <v>437</v>
      </c>
      <c r="B70" s="2">
        <v>11014</v>
      </c>
      <c r="C70" s="355">
        <v>114</v>
      </c>
      <c r="D70" s="175">
        <v>67</v>
      </c>
      <c r="E70" s="175" t="s">
        <v>437</v>
      </c>
      <c r="F70" s="377">
        <v>4.2245675573042672E-2</v>
      </c>
      <c r="G70" s="377">
        <v>5.4102209301587115E-2</v>
      </c>
      <c r="H70" s="377">
        <v>0.73003168711216515</v>
      </c>
      <c r="I70" s="378">
        <v>227046.64185799999</v>
      </c>
      <c r="J70" s="378">
        <v>22381.656073999999</v>
      </c>
      <c r="K70" s="377">
        <v>4.8793144292847172E-4</v>
      </c>
      <c r="L70" s="377">
        <v>0</v>
      </c>
      <c r="M70" s="377">
        <v>3.7818785268610093E-2</v>
      </c>
      <c r="N70" s="255">
        <v>3880896</v>
      </c>
      <c r="O70" s="250">
        <f t="shared" si="12"/>
        <v>9.2872546421814034E-5</v>
      </c>
      <c r="P70" s="250">
        <f t="shared" si="13"/>
        <v>1.189378528506855E-4</v>
      </c>
      <c r="Q70" s="250">
        <f t="shared" si="14"/>
        <v>1.6048956687529806E-3</v>
      </c>
      <c r="R70" s="250">
        <f t="shared" si="15"/>
        <v>1.0726644791296311E-6</v>
      </c>
      <c r="S70" s="250">
        <f t="shared" si="16"/>
        <v>0</v>
      </c>
      <c r="T70" s="250">
        <f t="shared" si="17"/>
        <v>8.3140507113036994E-5</v>
      </c>
    </row>
    <row r="71" spans="1:20" x14ac:dyDescent="0.45">
      <c r="A71" s="2" t="s">
        <v>431</v>
      </c>
      <c r="B71" s="2">
        <v>10915</v>
      </c>
      <c r="C71" s="355">
        <v>105</v>
      </c>
      <c r="D71" s="124">
        <v>68</v>
      </c>
      <c r="E71" s="124" t="s">
        <v>431</v>
      </c>
      <c r="F71" s="375">
        <v>3.9083327547020097E-2</v>
      </c>
      <c r="G71" s="375">
        <v>0.4349131541152933</v>
      </c>
      <c r="H71" s="375">
        <v>0.41548511376723318</v>
      </c>
      <c r="I71" s="376">
        <v>5963175.6268530004</v>
      </c>
      <c r="J71" s="376">
        <v>7688149.4906510003</v>
      </c>
      <c r="K71" s="375">
        <v>1.0628532353939398E-2</v>
      </c>
      <c r="L71" s="375">
        <v>9.0562284020008817E-3</v>
      </c>
      <c r="M71" s="375">
        <v>2.5905126169932333E-2</v>
      </c>
      <c r="N71" s="255">
        <v>59991284.251562998</v>
      </c>
      <c r="O71" s="250">
        <f t="shared" si="12"/>
        <v>1.3281672911437498E-3</v>
      </c>
      <c r="P71" s="250">
        <f t="shared" si="13"/>
        <v>1.4779637815873105E-2</v>
      </c>
      <c r="Q71" s="250">
        <f t="shared" si="14"/>
        <v>1.4119415431014222E-2</v>
      </c>
      <c r="R71" s="250">
        <f t="shared" si="15"/>
        <v>3.6118902640473104E-4</v>
      </c>
      <c r="S71" s="250">
        <f t="shared" si="16"/>
        <v>3.0775747868944412E-4</v>
      </c>
      <c r="T71" s="250">
        <f t="shared" si="17"/>
        <v>8.8033295554127908E-4</v>
      </c>
    </row>
    <row r="72" spans="1:20" x14ac:dyDescent="0.45">
      <c r="A72" s="2" t="s">
        <v>442</v>
      </c>
      <c r="B72" s="2">
        <v>11142</v>
      </c>
      <c r="C72" s="355">
        <v>130</v>
      </c>
      <c r="D72" s="175">
        <v>69</v>
      </c>
      <c r="E72" s="175" t="s">
        <v>442</v>
      </c>
      <c r="F72" s="377">
        <v>3.4850138542813276E-2</v>
      </c>
      <c r="G72" s="377">
        <v>0.47988754241304865</v>
      </c>
      <c r="H72" s="377">
        <v>0.45907473515162983</v>
      </c>
      <c r="I72" s="378">
        <v>11044227.699898001</v>
      </c>
      <c r="J72" s="378">
        <v>10102920.018592</v>
      </c>
      <c r="K72" s="377">
        <v>9.3322917029910035E-3</v>
      </c>
      <c r="L72" s="377">
        <v>4.9897291065243363E-2</v>
      </c>
      <c r="M72" s="377">
        <v>4.6648921205018928E-2</v>
      </c>
      <c r="N72" s="255">
        <v>151493714.21369299</v>
      </c>
      <c r="O72" s="250">
        <f t="shared" si="12"/>
        <v>2.9906955982928114E-3</v>
      </c>
      <c r="P72" s="250">
        <f t="shared" si="13"/>
        <v>4.1181975761936329E-2</v>
      </c>
      <c r="Q72" s="250">
        <f t="shared" si="14"/>
        <v>3.9395906217668253E-2</v>
      </c>
      <c r="R72" s="250">
        <f t="shared" si="15"/>
        <v>8.0085890286583298E-4</v>
      </c>
      <c r="S72" s="250">
        <f t="shared" si="16"/>
        <v>4.2819803591952138E-3</v>
      </c>
      <c r="T72" s="250">
        <f t="shared" si="17"/>
        <v>4.0032186139394368E-3</v>
      </c>
    </row>
    <row r="73" spans="1:20" x14ac:dyDescent="0.45">
      <c r="A73" s="2" t="s">
        <v>439</v>
      </c>
      <c r="B73" s="2">
        <v>11075</v>
      </c>
      <c r="C73" s="355">
        <v>118</v>
      </c>
      <c r="D73" s="124">
        <v>70</v>
      </c>
      <c r="E73" s="124" t="s">
        <v>439</v>
      </c>
      <c r="F73" s="375">
        <v>3.3663615022622606E-2</v>
      </c>
      <c r="G73" s="375">
        <v>1.6599834422980915</v>
      </c>
      <c r="H73" s="375">
        <v>0.97380679985966723</v>
      </c>
      <c r="I73" s="376">
        <v>2943989.0934270001</v>
      </c>
      <c r="J73" s="376">
        <v>3135029.867319</v>
      </c>
      <c r="K73" s="375">
        <v>2.2188397545833032E-3</v>
      </c>
      <c r="L73" s="375">
        <v>0.13499656346152611</v>
      </c>
      <c r="M73" s="375">
        <v>7.9243745234873111E-2</v>
      </c>
      <c r="N73" s="255">
        <v>59316157</v>
      </c>
      <c r="O73" s="250">
        <f t="shared" si="12"/>
        <v>1.1311152214624638E-3</v>
      </c>
      <c r="P73" s="250">
        <f t="shared" si="13"/>
        <v>5.5776319260341566E-2</v>
      </c>
      <c r="Q73" s="250">
        <f t="shared" si="14"/>
        <v>3.2720422133650812E-2</v>
      </c>
      <c r="R73" s="250">
        <f t="shared" si="15"/>
        <v>7.4554186135642359E-5</v>
      </c>
      <c r="S73" s="250">
        <f t="shared" si="16"/>
        <v>4.5359557395674979E-3</v>
      </c>
      <c r="T73" s="250">
        <f t="shared" si="17"/>
        <v>2.6626316389556765E-3</v>
      </c>
    </row>
    <row r="74" spans="1:20" x14ac:dyDescent="0.45">
      <c r="A74" s="2" t="s">
        <v>440</v>
      </c>
      <c r="B74" s="2">
        <v>11090</v>
      </c>
      <c r="C74" s="355">
        <v>121</v>
      </c>
      <c r="D74" s="175">
        <v>71</v>
      </c>
      <c r="E74" s="175" t="s">
        <v>440</v>
      </c>
      <c r="F74" s="377">
        <v>3.321308066498959E-2</v>
      </c>
      <c r="G74" s="377">
        <v>1.0770522022505122</v>
      </c>
      <c r="H74" s="377">
        <v>1.1228847838421239</v>
      </c>
      <c r="I74" s="378">
        <v>5042559.477647</v>
      </c>
      <c r="J74" s="378">
        <v>5381949.6824470004</v>
      </c>
      <c r="K74" s="377">
        <v>3.3162588816513993E-3</v>
      </c>
      <c r="L74" s="377">
        <v>9.9557675040542373E-2</v>
      </c>
      <c r="M74" s="377">
        <v>0.20010039490386308</v>
      </c>
      <c r="N74" s="255">
        <v>45808257.749275997</v>
      </c>
      <c r="O74" s="250">
        <f t="shared" si="12"/>
        <v>8.6183876351011957E-4</v>
      </c>
      <c r="P74" s="250">
        <f t="shared" si="13"/>
        <v>2.7948185463021805E-2</v>
      </c>
      <c r="Q74" s="250">
        <f t="shared" si="14"/>
        <v>2.9137484819074286E-2</v>
      </c>
      <c r="R74" s="250">
        <f t="shared" si="15"/>
        <v>8.6052856188514898E-5</v>
      </c>
      <c r="S74" s="250">
        <f t="shared" si="16"/>
        <v>2.5833997279670964E-3</v>
      </c>
      <c r="T74" s="250">
        <f t="shared" si="17"/>
        <v>5.1923601625915609E-3</v>
      </c>
    </row>
    <row r="75" spans="1:20" x14ac:dyDescent="0.45">
      <c r="A75" s="2" t="s">
        <v>450</v>
      </c>
      <c r="B75" s="2">
        <v>11256</v>
      </c>
      <c r="C75" s="355">
        <v>164</v>
      </c>
      <c r="D75" s="124">
        <v>72</v>
      </c>
      <c r="E75" s="124" t="s">
        <v>450</v>
      </c>
      <c r="F75" s="375">
        <v>2.7270622671156007E-2</v>
      </c>
      <c r="G75" s="375">
        <v>1.0396558174335953</v>
      </c>
      <c r="H75" s="375">
        <v>7.8338945005611671E-2</v>
      </c>
      <c r="I75" s="376">
        <v>3367.1865200000002</v>
      </c>
      <c r="J75" s="376">
        <v>3808.7974819999999</v>
      </c>
      <c r="K75" s="375">
        <v>4.2701314881281061E-4</v>
      </c>
      <c r="L75" s="375">
        <v>6.9988956377691883E-2</v>
      </c>
      <c r="M75" s="375">
        <v>0</v>
      </c>
      <c r="N75" s="255">
        <v>40175.001479999999</v>
      </c>
      <c r="O75" s="250">
        <f t="shared" si="12"/>
        <v>6.206175391170388E-7</v>
      </c>
      <c r="P75" s="250">
        <f t="shared" si="13"/>
        <v>2.3660209109446048E-5</v>
      </c>
      <c r="Q75" s="250">
        <f t="shared" si="14"/>
        <v>1.7828167641302634E-6</v>
      </c>
      <c r="R75" s="250">
        <f t="shared" si="15"/>
        <v>9.7178510656863746E-9</v>
      </c>
      <c r="S75" s="250">
        <f t="shared" si="16"/>
        <v>1.592789955560323E-6</v>
      </c>
      <c r="T75" s="250">
        <f t="shared" si="17"/>
        <v>0</v>
      </c>
    </row>
    <row r="76" spans="1:20" x14ac:dyDescent="0.45">
      <c r="A76" s="2" t="s">
        <v>476</v>
      </c>
      <c r="B76" s="2">
        <v>11459</v>
      </c>
      <c r="C76" s="355">
        <v>241</v>
      </c>
      <c r="D76" s="175">
        <v>73</v>
      </c>
      <c r="E76" s="175" t="s">
        <v>476</v>
      </c>
      <c r="F76" s="377">
        <v>1.5723633105319983E-2</v>
      </c>
      <c r="G76" s="377">
        <v>1.5240650164918432</v>
      </c>
      <c r="H76" s="377">
        <v>0.56927881615309184</v>
      </c>
      <c r="I76" s="378">
        <v>271806.63082199998</v>
      </c>
      <c r="J76" s="378">
        <v>311353.62233500002</v>
      </c>
      <c r="K76" s="377">
        <v>3.2345586767750114E-4</v>
      </c>
      <c r="L76" s="377">
        <v>0</v>
      </c>
      <c r="M76" s="377">
        <v>0</v>
      </c>
      <c r="N76" s="255">
        <v>6077107.7866209997</v>
      </c>
      <c r="O76" s="250">
        <f t="shared" si="12"/>
        <v>5.4128118333981097E-5</v>
      </c>
      <c r="P76" s="250">
        <f t="shared" si="13"/>
        <v>5.2465464570932915E-3</v>
      </c>
      <c r="Q76" s="250">
        <f t="shared" si="14"/>
        <v>1.9597246335732372E-3</v>
      </c>
      <c r="R76" s="250">
        <f t="shared" si="15"/>
        <v>1.1134867726940655E-6</v>
      </c>
      <c r="S76" s="250">
        <f t="shared" si="16"/>
        <v>0</v>
      </c>
      <c r="T76" s="250">
        <f t="shared" si="17"/>
        <v>0</v>
      </c>
    </row>
    <row r="77" spans="1:20" x14ac:dyDescent="0.45">
      <c r="A77" s="2" t="s">
        <v>446</v>
      </c>
      <c r="B77" s="2">
        <v>11161</v>
      </c>
      <c r="C77" s="355">
        <v>138</v>
      </c>
      <c r="D77" s="124">
        <v>74</v>
      </c>
      <c r="E77" s="124" t="s">
        <v>446</v>
      </c>
      <c r="F77" s="375">
        <v>1.3295078961291361E-2</v>
      </c>
      <c r="G77" s="375">
        <v>1.2441993091750705</v>
      </c>
      <c r="H77" s="375">
        <v>1.1177461464448288</v>
      </c>
      <c r="I77" s="376">
        <v>1852609.1754330001</v>
      </c>
      <c r="J77" s="376">
        <v>1371090.7262870001</v>
      </c>
      <c r="K77" s="375">
        <v>3.8078910528980181E-4</v>
      </c>
      <c r="L77" s="375">
        <v>9.4355941007251559E-2</v>
      </c>
      <c r="M77" s="375">
        <v>9.8882333042351958E-2</v>
      </c>
      <c r="N77" s="255">
        <v>20012378.458330002</v>
      </c>
      <c r="O77" s="250">
        <f t="shared" si="12"/>
        <v>1.5071716537278946E-4</v>
      </c>
      <c r="P77" s="250">
        <f t="shared" si="13"/>
        <v>1.4104631765153154E-2</v>
      </c>
      <c r="Q77" s="250">
        <f t="shared" si="14"/>
        <v>1.2671119238103452E-2</v>
      </c>
      <c r="R77" s="250">
        <f t="shared" si="15"/>
        <v>4.3167441668616553E-6</v>
      </c>
      <c r="S77" s="250">
        <f t="shared" si="16"/>
        <v>1.0696484019462943E-3</v>
      </c>
      <c r="T77" s="250">
        <f t="shared" si="17"/>
        <v>1.1209609950405168E-3</v>
      </c>
    </row>
    <row r="78" spans="1:20" x14ac:dyDescent="0.45">
      <c r="A78" s="2" t="s">
        <v>472</v>
      </c>
      <c r="B78" s="2">
        <v>11427</v>
      </c>
      <c r="C78" s="355">
        <v>227</v>
      </c>
      <c r="D78" s="175">
        <v>75</v>
      </c>
      <c r="E78" s="175" t="s">
        <v>472</v>
      </c>
      <c r="F78" s="377">
        <v>1.208874055941719E-2</v>
      </c>
      <c r="G78" s="377">
        <v>0.57462237668760863</v>
      </c>
      <c r="H78" s="377">
        <v>0.5747226306643497</v>
      </c>
      <c r="I78" s="378">
        <v>9965.0689829999992</v>
      </c>
      <c r="J78" s="378">
        <v>10672.050641</v>
      </c>
      <c r="K78" s="377">
        <v>9.8613937857542251E-3</v>
      </c>
      <c r="L78" s="377">
        <v>3.8711342423330036E-4</v>
      </c>
      <c r="M78" s="377">
        <v>0</v>
      </c>
      <c r="N78" s="255">
        <v>94477.103554000001</v>
      </c>
      <c r="O78" s="250">
        <f t="shared" si="12"/>
        <v>6.4696489593722929E-7</v>
      </c>
      <c r="P78" s="250">
        <f t="shared" si="13"/>
        <v>3.0752625081965118E-5</v>
      </c>
      <c r="Q78" s="250">
        <f t="shared" si="14"/>
        <v>3.0757990471627571E-5</v>
      </c>
      <c r="R78" s="250">
        <f t="shared" si="15"/>
        <v>5.2776181050775285E-7</v>
      </c>
      <c r="S78" s="250">
        <f t="shared" si="16"/>
        <v>2.0717525948548941E-8</v>
      </c>
      <c r="T78" s="250">
        <f t="shared" si="17"/>
        <v>0</v>
      </c>
    </row>
    <row r="79" spans="1:20" x14ac:dyDescent="0.45">
      <c r="A79" s="2" t="s">
        <v>452</v>
      </c>
      <c r="B79" s="2">
        <v>11290</v>
      </c>
      <c r="C79" s="355">
        <v>175</v>
      </c>
      <c r="D79" s="124">
        <v>76</v>
      </c>
      <c r="E79" s="124" t="s">
        <v>452</v>
      </c>
      <c r="F79" s="375">
        <v>4.4785034205668366E-3</v>
      </c>
      <c r="G79" s="375">
        <v>8.2527961776522971E-3</v>
      </c>
      <c r="H79" s="375">
        <v>1.5600680493719911E-2</v>
      </c>
      <c r="I79" s="376">
        <v>10743.962863999999</v>
      </c>
      <c r="J79" s="376">
        <v>12588.392793000001</v>
      </c>
      <c r="K79" s="375">
        <v>0</v>
      </c>
      <c r="L79" s="375">
        <v>0</v>
      </c>
      <c r="M79" s="375">
        <v>0</v>
      </c>
      <c r="N79" s="255">
        <v>59064.379599</v>
      </c>
      <c r="O79" s="250">
        <f t="shared" si="12"/>
        <v>1.4984133924043788E-7</v>
      </c>
      <c r="P79" s="250">
        <f t="shared" si="13"/>
        <v>2.7612126543408363E-7</v>
      </c>
      <c r="Q79" s="250">
        <f t="shared" si="14"/>
        <v>5.2196607632495626E-7</v>
      </c>
      <c r="R79" s="250">
        <f t="shared" si="15"/>
        <v>0</v>
      </c>
      <c r="S79" s="250">
        <f t="shared" si="16"/>
        <v>0</v>
      </c>
      <c r="T79" s="250">
        <f t="shared" si="17"/>
        <v>0</v>
      </c>
    </row>
    <row r="80" spans="1:20" x14ac:dyDescent="0.45">
      <c r="A80" s="2" t="s">
        <v>478</v>
      </c>
      <c r="B80" s="2">
        <v>11476</v>
      </c>
      <c r="C80" s="355">
        <v>246</v>
      </c>
      <c r="D80" s="175">
        <v>77</v>
      </c>
      <c r="E80" s="175" t="s">
        <v>478</v>
      </c>
      <c r="F80" s="377">
        <v>3.459622639350764E-3</v>
      </c>
      <c r="G80" s="377">
        <v>0.23479116453610763</v>
      </c>
      <c r="H80" s="377">
        <v>0.26809958202398021</v>
      </c>
      <c r="I80" s="378">
        <v>17828.268255999999</v>
      </c>
      <c r="J80" s="378">
        <v>20508.364161000001</v>
      </c>
      <c r="K80" s="377">
        <v>0</v>
      </c>
      <c r="L80" s="377">
        <v>1.1775969363331737E-2</v>
      </c>
      <c r="M80" s="377">
        <v>2.0672386493353463E-2</v>
      </c>
      <c r="N80" s="255">
        <v>139960.38421799999</v>
      </c>
      <c r="O80" s="250">
        <f t="shared" si="12"/>
        <v>2.7428808703837393E-7</v>
      </c>
      <c r="P80" s="250">
        <f t="shared" si="13"/>
        <v>1.8614868177127697E-5</v>
      </c>
      <c r="Q80" s="250">
        <f t="shared" si="14"/>
        <v>2.1255648131307493E-5</v>
      </c>
      <c r="R80" s="250">
        <f t="shared" si="15"/>
        <v>0</v>
      </c>
      <c r="S80" s="250">
        <f t="shared" si="16"/>
        <v>9.3363018063059818E-7</v>
      </c>
      <c r="T80" s="250">
        <f t="shared" si="17"/>
        <v>1.6389617992683484E-6</v>
      </c>
    </row>
    <row r="81" spans="1:20" x14ac:dyDescent="0.45">
      <c r="A81" s="2" t="s">
        <v>455</v>
      </c>
      <c r="B81" s="2">
        <v>11315</v>
      </c>
      <c r="C81" s="355">
        <v>191</v>
      </c>
      <c r="D81" s="124">
        <v>78</v>
      </c>
      <c r="E81" s="124" t="s">
        <v>455</v>
      </c>
      <c r="F81" s="375">
        <v>9.5732865498023186E-4</v>
      </c>
      <c r="G81" s="375">
        <v>0.40751991710027535</v>
      </c>
      <c r="H81" s="375">
        <v>0.41018047934422075</v>
      </c>
      <c r="I81" s="376">
        <v>0</v>
      </c>
      <c r="J81" s="376">
        <v>4681.6968960000004</v>
      </c>
      <c r="K81" s="375">
        <v>2.1782482261858903E-4</v>
      </c>
      <c r="L81" s="375">
        <v>8.458441334199901E-2</v>
      </c>
      <c r="M81" s="375">
        <v>0.24909401051682828</v>
      </c>
      <c r="N81" s="255">
        <v>13112079.692474</v>
      </c>
      <c r="O81" s="250">
        <f t="shared" si="12"/>
        <v>7.1105914744117702E-6</v>
      </c>
      <c r="P81" s="250">
        <f t="shared" si="13"/>
        <v>3.0268681848304698E-3</v>
      </c>
      <c r="Q81" s="250">
        <f t="shared" si="14"/>
        <v>3.0466296023024357E-3</v>
      </c>
      <c r="R81" s="250">
        <f t="shared" si="15"/>
        <v>1.6179013534897044E-6</v>
      </c>
      <c r="S81" s="250">
        <f t="shared" si="16"/>
        <v>6.2825363604117627E-4</v>
      </c>
      <c r="T81" s="250">
        <f t="shared" si="17"/>
        <v>1.8501543208738166E-3</v>
      </c>
    </row>
    <row r="82" spans="1:20" x14ac:dyDescent="0.45">
      <c r="A82" s="2" t="s">
        <v>470</v>
      </c>
      <c r="B82" s="2">
        <v>11419</v>
      </c>
      <c r="C82" s="355">
        <v>224</v>
      </c>
      <c r="D82" s="175">
        <v>79</v>
      </c>
      <c r="E82" s="175" t="s">
        <v>470</v>
      </c>
      <c r="F82" s="377">
        <v>0</v>
      </c>
      <c r="G82" s="377">
        <v>0</v>
      </c>
      <c r="H82" s="377">
        <v>0</v>
      </c>
      <c r="I82" s="378">
        <v>0</v>
      </c>
      <c r="J82" s="378">
        <v>0</v>
      </c>
      <c r="K82" s="377">
        <v>0</v>
      </c>
      <c r="L82" s="377">
        <v>0</v>
      </c>
      <c r="M82" s="377">
        <v>0</v>
      </c>
      <c r="N82" s="255">
        <v>0</v>
      </c>
      <c r="O82" s="250">
        <f t="shared" si="12"/>
        <v>0</v>
      </c>
      <c r="P82" s="250">
        <f t="shared" si="13"/>
        <v>0</v>
      </c>
      <c r="Q82" s="250">
        <f t="shared" si="14"/>
        <v>0</v>
      </c>
      <c r="R82" s="250">
        <f t="shared" si="15"/>
        <v>0</v>
      </c>
      <c r="S82" s="250">
        <f t="shared" si="16"/>
        <v>0</v>
      </c>
      <c r="T82" s="250">
        <f t="shared" si="17"/>
        <v>0</v>
      </c>
    </row>
    <row r="83" spans="1:20" x14ac:dyDescent="0.45">
      <c r="C83" s="196"/>
      <c r="D83" s="357" t="s">
        <v>23</v>
      </c>
      <c r="E83" s="357"/>
      <c r="F83" s="322">
        <f>O83</f>
        <v>8.5833150073748921E-2</v>
      </c>
      <c r="G83" s="322">
        <f>P83</f>
        <v>1.5795669877331537</v>
      </c>
      <c r="H83" s="322">
        <f>Q83</f>
        <v>1.2185546176462889</v>
      </c>
      <c r="I83" s="180">
        <f>SUM(I4:I82)</f>
        <v>201974010.74480203</v>
      </c>
      <c r="J83" s="180">
        <f>SUM(J4:J82)</f>
        <v>198551237.84873003</v>
      </c>
      <c r="K83" s="322">
        <f>R83</f>
        <v>1.4406259731738291E-2</v>
      </c>
      <c r="L83" s="322">
        <f>S83</f>
        <v>0.13013048743894332</v>
      </c>
      <c r="M83" s="322">
        <f>T83</f>
        <v>0.12508974979804366</v>
      </c>
      <c r="N83" s="255">
        <f>SUM(N4:N82)</f>
        <v>1765334102.1153474</v>
      </c>
      <c r="O83" s="395">
        <f>SUM(O4:O82)</f>
        <v>8.5833150073748921E-2</v>
      </c>
      <c r="P83" s="395">
        <f t="shared" ref="P83:T83" si="18">SUM(P4:P82)</f>
        <v>1.5795669877331537</v>
      </c>
      <c r="Q83" s="395">
        <f t="shared" si="18"/>
        <v>1.2185546176462889</v>
      </c>
      <c r="R83" s="395">
        <f t="shared" si="18"/>
        <v>1.4406259731738291E-2</v>
      </c>
      <c r="S83" s="395">
        <f t="shared" si="18"/>
        <v>0.13013048743894332</v>
      </c>
      <c r="T83" s="395">
        <f t="shared" si="18"/>
        <v>0.12508974979804366</v>
      </c>
    </row>
    <row r="84" spans="1:20" x14ac:dyDescent="0.45">
      <c r="A84" s="2" t="s">
        <v>511</v>
      </c>
      <c r="B84" s="2">
        <v>11239</v>
      </c>
      <c r="C84" s="381">
        <v>165</v>
      </c>
      <c r="D84" s="124">
        <v>80</v>
      </c>
      <c r="E84" s="124" t="s">
        <v>511</v>
      </c>
      <c r="F84" s="176">
        <v>3.2484624337396442</v>
      </c>
      <c r="G84" s="176">
        <v>0.75331576314408777</v>
      </c>
      <c r="H84" s="176">
        <v>0.78101931500664978</v>
      </c>
      <c r="I84" s="177">
        <v>77708.869227999996</v>
      </c>
      <c r="J84" s="177">
        <v>130156.946398</v>
      </c>
      <c r="K84" s="176">
        <v>0.14897132618601963</v>
      </c>
      <c r="L84" s="176">
        <v>2.146735990756788E-2</v>
      </c>
      <c r="M84" s="176">
        <v>3.4939341421143847E-3</v>
      </c>
      <c r="N84" s="255">
        <v>235336.06744899999</v>
      </c>
      <c r="O84" s="250">
        <f t="shared" ref="O84:O103" si="19">$N84/$N$104*F84</f>
        <v>5.2915252059678841E-2</v>
      </c>
      <c r="P84" s="250">
        <f t="shared" ref="P84:P103" si="20">$N84/$N$104*G84</f>
        <v>1.2271003374790314E-2</v>
      </c>
      <c r="Q84" s="250">
        <f t="shared" ref="Q84:Q103" si="21">$N84/$N$104*H84</f>
        <v>1.2722275464173307E-2</v>
      </c>
      <c r="R84" s="250">
        <f t="shared" ref="R84:R103" si="22">$N84/$N$104*K84</f>
        <v>2.4266419684967964E-3</v>
      </c>
      <c r="S84" s="250">
        <f t="shared" ref="S84:S103" si="23">$N84/$N$104*L84</f>
        <v>3.4968874774921955E-4</v>
      </c>
      <c r="T84" s="250">
        <f t="shared" ref="T84:T103" si="24">$N84/$N$104*M84</f>
        <v>5.691381987048654E-5</v>
      </c>
    </row>
    <row r="85" spans="1:20" x14ac:dyDescent="0.45">
      <c r="A85" s="2" t="s">
        <v>504</v>
      </c>
      <c r="B85" s="2">
        <v>11172</v>
      </c>
      <c r="C85" s="356">
        <v>143</v>
      </c>
      <c r="D85" s="175">
        <v>81</v>
      </c>
      <c r="E85" s="175" t="s">
        <v>504</v>
      </c>
      <c r="F85" s="178">
        <v>2.8547704280247999</v>
      </c>
      <c r="G85" s="178">
        <v>0</v>
      </c>
      <c r="H85" s="178">
        <v>0.40290067279283143</v>
      </c>
      <c r="I85" s="179">
        <v>120529.95078899999</v>
      </c>
      <c r="J85" s="179">
        <v>107730.96726799999</v>
      </c>
      <c r="K85" s="178">
        <v>0.40766087253537509</v>
      </c>
      <c r="L85" s="178">
        <v>0</v>
      </c>
      <c r="M85" s="178">
        <v>0</v>
      </c>
      <c r="N85" s="255">
        <v>182112.24815999999</v>
      </c>
      <c r="O85" s="250">
        <f t="shared" si="19"/>
        <v>3.5985278943583429E-2</v>
      </c>
      <c r="P85" s="250">
        <f t="shared" si="20"/>
        <v>0</v>
      </c>
      <c r="Q85" s="250">
        <f t="shared" si="21"/>
        <v>5.0786896748958206E-3</v>
      </c>
      <c r="R85" s="250">
        <f t="shared" si="22"/>
        <v>5.1386934895216885E-3</v>
      </c>
      <c r="S85" s="250">
        <f t="shared" si="23"/>
        <v>0</v>
      </c>
      <c r="T85" s="250">
        <f t="shared" si="24"/>
        <v>0</v>
      </c>
    </row>
    <row r="86" spans="1:20" x14ac:dyDescent="0.45">
      <c r="A86" s="2" t="s">
        <v>513</v>
      </c>
      <c r="B86" s="2">
        <v>11381</v>
      </c>
      <c r="C86" s="354">
        <v>213</v>
      </c>
      <c r="D86" s="124">
        <v>82</v>
      </c>
      <c r="E86" s="124" t="s">
        <v>513</v>
      </c>
      <c r="F86" s="176">
        <v>1.9123890960884309</v>
      </c>
      <c r="G86" s="176">
        <v>0.12710946596635023</v>
      </c>
      <c r="H86" s="176">
        <v>0.1552246622566392</v>
      </c>
      <c r="I86" s="177">
        <v>361482.56131999998</v>
      </c>
      <c r="J86" s="177">
        <v>392998.06825399998</v>
      </c>
      <c r="K86" s="176">
        <v>0.1844680270984615</v>
      </c>
      <c r="L86" s="176">
        <v>0</v>
      </c>
      <c r="M86" s="176">
        <v>0</v>
      </c>
      <c r="N86" s="255">
        <v>531521.679045</v>
      </c>
      <c r="O86" s="250">
        <f t="shared" si="19"/>
        <v>7.0357722039227799E-2</v>
      </c>
      <c r="P86" s="250">
        <f t="shared" si="20"/>
        <v>4.6764188800842311E-3</v>
      </c>
      <c r="Q86" s="250">
        <f t="shared" si="21"/>
        <v>5.7107905828493724E-3</v>
      </c>
      <c r="R86" s="250">
        <f t="shared" si="22"/>
        <v>6.786668153601595E-3</v>
      </c>
      <c r="S86" s="250">
        <f t="shared" si="23"/>
        <v>0</v>
      </c>
      <c r="T86" s="250">
        <f t="shared" si="24"/>
        <v>0</v>
      </c>
    </row>
    <row r="87" spans="1:20" x14ac:dyDescent="0.45">
      <c r="A87" s="2" t="s">
        <v>496</v>
      </c>
      <c r="B87" s="2">
        <v>10767</v>
      </c>
      <c r="C87" s="354">
        <v>32</v>
      </c>
      <c r="D87" s="175">
        <v>83</v>
      </c>
      <c r="E87" s="175" t="s">
        <v>496</v>
      </c>
      <c r="F87" s="178">
        <v>1.6518821006919657</v>
      </c>
      <c r="G87" s="178">
        <v>6.5838087606012868E-2</v>
      </c>
      <c r="H87" s="178">
        <v>4.2700373991041575E-2</v>
      </c>
      <c r="I87" s="179">
        <v>115522.560984</v>
      </c>
      <c r="J87" s="179">
        <v>130104.379644</v>
      </c>
      <c r="K87" s="178">
        <v>0.25130693555307476</v>
      </c>
      <c r="L87" s="178">
        <v>2.928006912803662E-3</v>
      </c>
      <c r="M87" s="178">
        <v>7.2337772106044094E-4</v>
      </c>
      <c r="N87" s="255">
        <v>204948.255183</v>
      </c>
      <c r="O87" s="250">
        <f t="shared" si="19"/>
        <v>2.3433534636793311E-2</v>
      </c>
      <c r="P87" s="250">
        <f t="shared" si="20"/>
        <v>9.3397652634498267E-4</v>
      </c>
      <c r="Q87" s="250">
        <f t="shared" si="21"/>
        <v>6.0574582925981564E-4</v>
      </c>
      <c r="R87" s="250">
        <f t="shared" si="22"/>
        <v>3.5650303228556587E-3</v>
      </c>
      <c r="S87" s="250">
        <f t="shared" si="23"/>
        <v>4.1536591127909775E-5</v>
      </c>
      <c r="T87" s="250">
        <f t="shared" si="24"/>
        <v>1.0261807955212805E-5</v>
      </c>
    </row>
    <row r="88" spans="1:20" x14ac:dyDescent="0.45">
      <c r="A88" s="2" t="s">
        <v>30</v>
      </c>
      <c r="B88" s="2">
        <v>10615</v>
      </c>
      <c r="C88" s="354">
        <v>65</v>
      </c>
      <c r="D88" s="124">
        <v>84</v>
      </c>
      <c r="E88" s="124" t="s">
        <v>30</v>
      </c>
      <c r="F88" s="176">
        <v>1.454529713223603</v>
      </c>
      <c r="G88" s="176">
        <v>0.35415589514727663</v>
      </c>
      <c r="H88" s="176">
        <v>8.9345622908057545E-2</v>
      </c>
      <c r="I88" s="177">
        <v>211237.358354</v>
      </c>
      <c r="J88" s="177">
        <v>242518.93054900001</v>
      </c>
      <c r="K88" s="176">
        <v>0.1350452863404237</v>
      </c>
      <c r="L88" s="176">
        <v>0.1068066210337288</v>
      </c>
      <c r="M88" s="176">
        <v>8.1973987722685979E-3</v>
      </c>
      <c r="N88" s="255">
        <v>440940.96882499999</v>
      </c>
      <c r="O88" s="250">
        <f t="shared" si="19"/>
        <v>4.4393315144333242E-2</v>
      </c>
      <c r="P88" s="250">
        <f t="shared" si="20"/>
        <v>1.0809098033928953E-2</v>
      </c>
      <c r="Q88" s="250">
        <f t="shared" si="21"/>
        <v>2.7268940321155308E-3</v>
      </c>
      <c r="R88" s="250">
        <f t="shared" si="22"/>
        <v>4.1216813247358739E-3</v>
      </c>
      <c r="S88" s="250">
        <f t="shared" si="23"/>
        <v>3.2598165193499827E-3</v>
      </c>
      <c r="T88" s="250">
        <f t="shared" si="24"/>
        <v>2.5019063120723396E-4</v>
      </c>
    </row>
    <row r="89" spans="1:20" x14ac:dyDescent="0.45">
      <c r="A89" s="2" t="s">
        <v>510</v>
      </c>
      <c r="B89" s="2">
        <v>11305</v>
      </c>
      <c r="C89" s="354">
        <v>180</v>
      </c>
      <c r="D89" s="175">
        <v>85</v>
      </c>
      <c r="E89" s="175" t="s">
        <v>510</v>
      </c>
      <c r="F89" s="178">
        <v>1.3323870654884884</v>
      </c>
      <c r="G89" s="178">
        <v>9.4248767357824295E-2</v>
      </c>
      <c r="H89" s="178">
        <v>0.26809452863269323</v>
      </c>
      <c r="I89" s="179">
        <v>92061.015906999994</v>
      </c>
      <c r="J89" s="179">
        <v>104106.19710999999</v>
      </c>
      <c r="K89" s="178">
        <v>0.19553183098416238</v>
      </c>
      <c r="L89" s="178">
        <v>4.1419697472616056E-2</v>
      </c>
      <c r="M89" s="178">
        <v>7.2371852624591015E-3</v>
      </c>
      <c r="N89" s="255">
        <v>178331.317751</v>
      </c>
      <c r="O89" s="250">
        <f t="shared" si="19"/>
        <v>1.6446464622752663E-2</v>
      </c>
      <c r="P89" s="250">
        <f t="shared" si="20"/>
        <v>1.1633699082182329E-3</v>
      </c>
      <c r="Q89" s="250">
        <f t="shared" si="21"/>
        <v>3.3092539659971918E-3</v>
      </c>
      <c r="R89" s="250">
        <f t="shared" si="22"/>
        <v>2.4135684173157892E-3</v>
      </c>
      <c r="S89" s="250">
        <f t="shared" si="23"/>
        <v>5.1126853961070925E-4</v>
      </c>
      <c r="T89" s="250">
        <f t="shared" si="24"/>
        <v>8.9332983237646823E-5</v>
      </c>
    </row>
    <row r="90" spans="1:20" x14ac:dyDescent="0.45">
      <c r="A90" s="2" t="s">
        <v>512</v>
      </c>
      <c r="B90" s="2">
        <v>11327</v>
      </c>
      <c r="C90" s="354">
        <v>204</v>
      </c>
      <c r="D90" s="124">
        <v>86</v>
      </c>
      <c r="E90" s="124" t="s">
        <v>512</v>
      </c>
      <c r="F90" s="176">
        <v>1.2688806441816212</v>
      </c>
      <c r="G90" s="176">
        <v>0.33144883548253601</v>
      </c>
      <c r="H90" s="176">
        <v>0.17557895200943519</v>
      </c>
      <c r="I90" s="177">
        <v>822332.89463800006</v>
      </c>
      <c r="J90" s="177">
        <v>881329.63648500002</v>
      </c>
      <c r="K90" s="176">
        <v>8.2695481872547966E-2</v>
      </c>
      <c r="L90" s="176">
        <v>6.3806792780772871E-3</v>
      </c>
      <c r="M90" s="176">
        <v>0.12201630300810415</v>
      </c>
      <c r="N90" s="255">
        <v>1435599.3835219999</v>
      </c>
      <c r="O90" s="250">
        <f t="shared" si="19"/>
        <v>0.12608649267585781</v>
      </c>
      <c r="P90" s="250">
        <f t="shared" si="20"/>
        <v>3.2935502136565487E-2</v>
      </c>
      <c r="Q90" s="250">
        <f t="shared" si="21"/>
        <v>1.7446979231723309E-2</v>
      </c>
      <c r="R90" s="250">
        <f t="shared" si="22"/>
        <v>8.2173081583842914E-3</v>
      </c>
      <c r="S90" s="250">
        <f t="shared" si="23"/>
        <v>6.3403715294370507E-4</v>
      </c>
      <c r="T90" s="250">
        <f t="shared" si="24"/>
        <v>1.2124550694434343E-2</v>
      </c>
    </row>
    <row r="91" spans="1:20" x14ac:dyDescent="0.45">
      <c r="A91" s="2" t="s">
        <v>509</v>
      </c>
      <c r="B91" s="2">
        <v>11304</v>
      </c>
      <c r="C91" s="354">
        <v>179</v>
      </c>
      <c r="D91" s="175">
        <v>87</v>
      </c>
      <c r="E91" s="175" t="s">
        <v>509</v>
      </c>
      <c r="F91" s="178">
        <v>1.2583544366953416</v>
      </c>
      <c r="G91" s="178">
        <v>3.3240485680429663E-4</v>
      </c>
      <c r="H91" s="178">
        <v>2.2775888336590695E-4</v>
      </c>
      <c r="I91" s="179">
        <v>236176.84287200001</v>
      </c>
      <c r="J91" s="179">
        <v>300064.986042</v>
      </c>
      <c r="K91" s="178">
        <v>4.0174120200708444E-2</v>
      </c>
      <c r="L91" s="178">
        <v>0</v>
      </c>
      <c r="M91" s="178">
        <v>0</v>
      </c>
      <c r="N91" s="255">
        <v>451338.46981500002</v>
      </c>
      <c r="O91" s="250">
        <f t="shared" si="19"/>
        <v>3.9311522619149081E-2</v>
      </c>
      <c r="P91" s="250">
        <f t="shared" si="20"/>
        <v>1.0384467734936619E-5</v>
      </c>
      <c r="Q91" s="250">
        <f t="shared" si="21"/>
        <v>7.1152834480121274E-6</v>
      </c>
      <c r="R91" s="250">
        <f t="shared" si="22"/>
        <v>1.2550564363424481E-3</v>
      </c>
      <c r="S91" s="250">
        <f t="shared" si="23"/>
        <v>0</v>
      </c>
      <c r="T91" s="250">
        <f t="shared" si="24"/>
        <v>0</v>
      </c>
    </row>
    <row r="92" spans="1:20" x14ac:dyDescent="0.45">
      <c r="A92" s="2" t="s">
        <v>507</v>
      </c>
      <c r="B92" s="2">
        <v>11222</v>
      </c>
      <c r="C92" s="354">
        <v>153</v>
      </c>
      <c r="D92" s="124">
        <v>88</v>
      </c>
      <c r="E92" s="124" t="s">
        <v>507</v>
      </c>
      <c r="F92" s="176">
        <v>1.0488405603835214</v>
      </c>
      <c r="G92" s="176">
        <v>2.4814353647947033E-3</v>
      </c>
      <c r="H92" s="176">
        <v>2.8091407215626533E-2</v>
      </c>
      <c r="I92" s="177">
        <v>141327.69688100001</v>
      </c>
      <c r="J92" s="177">
        <v>163871.87506399999</v>
      </c>
      <c r="K92" s="176">
        <v>4.394520622233284E-2</v>
      </c>
      <c r="L92" s="176">
        <v>0</v>
      </c>
      <c r="M92" s="176">
        <v>3.6375399401102704E-3</v>
      </c>
      <c r="N92" s="255">
        <v>280660.64354999998</v>
      </c>
      <c r="O92" s="250">
        <f t="shared" si="19"/>
        <v>2.0375370709272134E-2</v>
      </c>
      <c r="P92" s="250">
        <f t="shared" si="20"/>
        <v>4.8205768692147136E-5</v>
      </c>
      <c r="Q92" s="250">
        <f t="shared" si="21"/>
        <v>5.4571958540029916E-4</v>
      </c>
      <c r="R92" s="250">
        <f t="shared" si="22"/>
        <v>8.5370446328661258E-4</v>
      </c>
      <c r="S92" s="250">
        <f t="shared" si="23"/>
        <v>0</v>
      </c>
      <c r="T92" s="250">
        <f t="shared" si="24"/>
        <v>7.0664910901642485E-5</v>
      </c>
    </row>
    <row r="93" spans="1:20" x14ac:dyDescent="0.45">
      <c r="A93" s="2" t="s">
        <v>502</v>
      </c>
      <c r="B93" s="2">
        <v>11131</v>
      </c>
      <c r="C93" s="354">
        <v>128</v>
      </c>
      <c r="D93" s="175">
        <v>89</v>
      </c>
      <c r="E93" s="175" t="s">
        <v>502</v>
      </c>
      <c r="F93" s="178">
        <v>1.0193478151544064</v>
      </c>
      <c r="G93" s="178">
        <v>2.343774209202826</v>
      </c>
      <c r="H93" s="178">
        <v>1.0692107893756968</v>
      </c>
      <c r="I93" s="179">
        <v>231251.07920499999</v>
      </c>
      <c r="J93" s="179">
        <v>309629.59063699999</v>
      </c>
      <c r="K93" s="178">
        <v>3.7310374759001633E-2</v>
      </c>
      <c r="L93" s="178">
        <v>0.2448195739469641</v>
      </c>
      <c r="M93" s="178">
        <v>4.3646248151753664E-2</v>
      </c>
      <c r="N93" s="255">
        <v>552164.28247400001</v>
      </c>
      <c r="O93" s="250">
        <f t="shared" si="19"/>
        <v>3.895876983438519E-2</v>
      </c>
      <c r="P93" s="250">
        <f t="shared" si="20"/>
        <v>8.9577432356854308E-2</v>
      </c>
      <c r="Q93" s="250">
        <f t="shared" si="21"/>
        <v>4.0864498288466271E-2</v>
      </c>
      <c r="R93" s="250">
        <f t="shared" si="22"/>
        <v>1.4259767677536244E-3</v>
      </c>
      <c r="S93" s="250">
        <f t="shared" si="23"/>
        <v>9.3568351160955437E-3</v>
      </c>
      <c r="T93" s="250">
        <f t="shared" si="24"/>
        <v>1.6681294751400052E-3</v>
      </c>
    </row>
    <row r="94" spans="1:20" x14ac:dyDescent="0.45">
      <c r="A94" s="2" t="s">
        <v>505</v>
      </c>
      <c r="B94" s="2">
        <v>11188</v>
      </c>
      <c r="C94" s="354">
        <v>145</v>
      </c>
      <c r="D94" s="124">
        <v>90</v>
      </c>
      <c r="E94" s="124" t="s">
        <v>505</v>
      </c>
      <c r="F94" s="176">
        <v>1.0157606105842201</v>
      </c>
      <c r="G94" s="176">
        <v>1.3030998178146831</v>
      </c>
      <c r="H94" s="176">
        <v>1.2378785413437967</v>
      </c>
      <c r="I94" s="177">
        <v>607035.34667799994</v>
      </c>
      <c r="J94" s="177">
        <v>571507.93534800003</v>
      </c>
      <c r="K94" s="176">
        <v>0.18015460187791849</v>
      </c>
      <c r="L94" s="176">
        <v>0.10211293040579386</v>
      </c>
      <c r="M94" s="176">
        <v>9.629749838460222E-2</v>
      </c>
      <c r="N94" s="255">
        <v>1044512.316532</v>
      </c>
      <c r="O94" s="250">
        <f t="shared" si="19"/>
        <v>7.343776675446749E-2</v>
      </c>
      <c r="P94" s="250">
        <f t="shared" si="20"/>
        <v>9.4211903357251964E-2</v>
      </c>
      <c r="Q94" s="250">
        <f t="shared" si="21"/>
        <v>8.9496515854538342E-2</v>
      </c>
      <c r="R94" s="250">
        <f t="shared" si="22"/>
        <v>1.3024871701655312E-2</v>
      </c>
      <c r="S94" s="250">
        <f t="shared" si="23"/>
        <v>7.3825914173249966E-3</v>
      </c>
      <c r="T94" s="250">
        <f t="shared" si="24"/>
        <v>6.9621455603990226E-3</v>
      </c>
    </row>
    <row r="95" spans="1:20" x14ac:dyDescent="0.45">
      <c r="A95" s="2" t="s">
        <v>499</v>
      </c>
      <c r="B95" s="2">
        <v>10897</v>
      </c>
      <c r="C95" s="354">
        <v>101</v>
      </c>
      <c r="D95" s="175">
        <v>91</v>
      </c>
      <c r="E95" s="175" t="s">
        <v>499</v>
      </c>
      <c r="F95" s="178">
        <v>0.79566524132148098</v>
      </c>
      <c r="G95" s="178">
        <v>0.45563599706744867</v>
      </c>
      <c r="H95" s="178">
        <v>0.39383247800586513</v>
      </c>
      <c r="I95" s="179">
        <v>205443.21010500001</v>
      </c>
      <c r="J95" s="179">
        <v>213124.19396500001</v>
      </c>
      <c r="K95" s="178">
        <v>7.2645891813600427E-2</v>
      </c>
      <c r="L95" s="178">
        <v>1.0470421298446777E-2</v>
      </c>
      <c r="M95" s="178">
        <v>1.2643407547866147E-2</v>
      </c>
      <c r="N95" s="255">
        <v>326624.85075500002</v>
      </c>
      <c r="O95" s="250">
        <f t="shared" si="19"/>
        <v>1.7988466388525984E-2</v>
      </c>
      <c r="P95" s="250">
        <f t="shared" si="20"/>
        <v>1.0301056767338074E-2</v>
      </c>
      <c r="Q95" s="250">
        <f t="shared" si="21"/>
        <v>8.903797634231457E-3</v>
      </c>
      <c r="R95" s="250">
        <f t="shared" si="22"/>
        <v>1.6423844040027015E-3</v>
      </c>
      <c r="S95" s="250">
        <f t="shared" si="23"/>
        <v>2.3671616129416502E-4</v>
      </c>
      <c r="T95" s="250">
        <f t="shared" si="24"/>
        <v>2.8584321634245272E-4</v>
      </c>
    </row>
    <row r="96" spans="1:20" x14ac:dyDescent="0.45">
      <c r="A96" s="2" t="s">
        <v>503</v>
      </c>
      <c r="B96" s="2">
        <v>11157</v>
      </c>
      <c r="C96" s="354">
        <v>135</v>
      </c>
      <c r="D96" s="124">
        <v>92</v>
      </c>
      <c r="E96" s="124" t="s">
        <v>503</v>
      </c>
      <c r="F96" s="176">
        <v>0.79114885806899549</v>
      </c>
      <c r="G96" s="176">
        <v>1.299628305623725</v>
      </c>
      <c r="H96" s="176">
        <v>0.64559790262271732</v>
      </c>
      <c r="I96" s="177">
        <v>192456.858576</v>
      </c>
      <c r="J96" s="177">
        <v>287781.45907300001</v>
      </c>
      <c r="K96" s="176">
        <v>0.10313388335709214</v>
      </c>
      <c r="L96" s="176">
        <v>0.13481059157507258</v>
      </c>
      <c r="M96" s="176">
        <v>9.4307430586130198E-2</v>
      </c>
      <c r="N96" s="255">
        <v>477364.30790199997</v>
      </c>
      <c r="O96" s="250">
        <f t="shared" si="19"/>
        <v>2.6141028951477591E-2</v>
      </c>
      <c r="P96" s="250">
        <f t="shared" si="20"/>
        <v>4.2942135120299631E-2</v>
      </c>
      <c r="Q96" s="250">
        <f t="shared" si="21"/>
        <v>2.1331754816236958E-2</v>
      </c>
      <c r="R96" s="250">
        <f t="shared" si="22"/>
        <v>3.4077352235537704E-3</v>
      </c>
      <c r="S96" s="250">
        <f t="shared" si="23"/>
        <v>4.4543925474799335E-3</v>
      </c>
      <c r="T96" s="250">
        <f t="shared" si="24"/>
        <v>3.1160928163489763E-3</v>
      </c>
    </row>
    <row r="97" spans="1:20" x14ac:dyDescent="0.45">
      <c r="A97" s="2" t="s">
        <v>498</v>
      </c>
      <c r="B97" s="2">
        <v>10885</v>
      </c>
      <c r="C97" s="354">
        <v>17</v>
      </c>
      <c r="D97" s="175">
        <v>93</v>
      </c>
      <c r="E97" s="175" t="s">
        <v>498</v>
      </c>
      <c r="F97" s="178">
        <v>0.61850422722568232</v>
      </c>
      <c r="G97" s="178">
        <v>1.4288594095308051</v>
      </c>
      <c r="H97" s="178">
        <v>1.0450309050154567</v>
      </c>
      <c r="I97" s="179">
        <v>3484684.1569710001</v>
      </c>
      <c r="J97" s="179">
        <v>3205322.0900809998</v>
      </c>
      <c r="K97" s="178">
        <v>0.11278854349752508</v>
      </c>
      <c r="L97" s="178">
        <v>1.8370860609872086E-4</v>
      </c>
      <c r="M97" s="178">
        <v>7.2670839725459388E-2</v>
      </c>
      <c r="N97" s="255">
        <v>5884402.5521790003</v>
      </c>
      <c r="O97" s="250">
        <f t="shared" si="19"/>
        <v>0.2519182181484752</v>
      </c>
      <c r="P97" s="250">
        <f t="shared" si="20"/>
        <v>0.58197777895273906</v>
      </c>
      <c r="Q97" s="250">
        <f t="shared" si="21"/>
        <v>0.42564353146372608</v>
      </c>
      <c r="R97" s="250">
        <f t="shared" si="22"/>
        <v>4.5939037527532818E-2</v>
      </c>
      <c r="S97" s="250">
        <f t="shared" si="23"/>
        <v>7.4824944874698801E-5</v>
      </c>
      <c r="T97" s="250">
        <f t="shared" si="24"/>
        <v>2.9599002964148188E-2</v>
      </c>
    </row>
    <row r="98" spans="1:20" x14ac:dyDescent="0.45">
      <c r="A98" s="2" t="s">
        <v>495</v>
      </c>
      <c r="B98" s="2">
        <v>10762</v>
      </c>
      <c r="C98" s="354">
        <v>10</v>
      </c>
      <c r="D98" s="124">
        <v>94</v>
      </c>
      <c r="E98" s="124" t="s">
        <v>495</v>
      </c>
      <c r="F98" s="176">
        <v>0.60072559393820013</v>
      </c>
      <c r="G98" s="176">
        <v>0.88871079412439691</v>
      </c>
      <c r="H98" s="176">
        <v>0.6006871649095471</v>
      </c>
      <c r="I98" s="177">
        <v>764326.03929900005</v>
      </c>
      <c r="J98" s="177">
        <v>920429.746483</v>
      </c>
      <c r="K98" s="176">
        <v>0.15847620314977912</v>
      </c>
      <c r="L98" s="176">
        <v>7.0148992527828025E-2</v>
      </c>
      <c r="M98" s="176">
        <v>2.3073149746292383E-2</v>
      </c>
      <c r="N98" s="255">
        <v>1405665.099861</v>
      </c>
      <c r="O98" s="250">
        <f t="shared" si="19"/>
        <v>5.8448386420333821E-2</v>
      </c>
      <c r="P98" s="250">
        <f t="shared" si="20"/>
        <v>8.6468285079007653E-2</v>
      </c>
      <c r="Q98" s="250">
        <f t="shared" si="21"/>
        <v>5.8444647417469388E-2</v>
      </c>
      <c r="R98" s="250">
        <f t="shared" si="22"/>
        <v>1.5419150529948146E-2</v>
      </c>
      <c r="S98" s="250">
        <f t="shared" si="23"/>
        <v>6.8252384510279433E-3</v>
      </c>
      <c r="T98" s="250">
        <f t="shared" si="24"/>
        <v>2.2449324382277959E-3</v>
      </c>
    </row>
    <row r="99" spans="1:20" x14ac:dyDescent="0.45">
      <c r="A99" s="2" t="s">
        <v>497</v>
      </c>
      <c r="B99" s="2">
        <v>10763</v>
      </c>
      <c r="C99" s="354">
        <v>37</v>
      </c>
      <c r="D99" s="175">
        <v>95</v>
      </c>
      <c r="E99" s="175" t="s">
        <v>497</v>
      </c>
      <c r="F99" s="178">
        <v>0.45050091102428447</v>
      </c>
      <c r="G99" s="178">
        <v>4.8455726512320212E-2</v>
      </c>
      <c r="H99" s="178">
        <v>1.1428109175039234</v>
      </c>
      <c r="I99" s="179">
        <v>39439.546316</v>
      </c>
      <c r="J99" s="179">
        <v>47634.989720999998</v>
      </c>
      <c r="K99" s="178">
        <v>2.7513257985385141E-2</v>
      </c>
      <c r="L99" s="178">
        <v>0</v>
      </c>
      <c r="M99" s="178">
        <v>1.0350466806052954E-3</v>
      </c>
      <c r="N99" s="255">
        <v>51992.766669999997</v>
      </c>
      <c r="O99" s="250">
        <f t="shared" si="19"/>
        <v>1.6212617252336998E-3</v>
      </c>
      <c r="P99" s="250">
        <f t="shared" si="20"/>
        <v>1.7438236602940367E-4</v>
      </c>
      <c r="Q99" s="250">
        <f t="shared" si="21"/>
        <v>4.1127455114701025E-3</v>
      </c>
      <c r="R99" s="250">
        <f t="shared" si="22"/>
        <v>9.9014654613608231E-5</v>
      </c>
      <c r="S99" s="250">
        <f t="shared" si="23"/>
        <v>0</v>
      </c>
      <c r="T99" s="250">
        <f t="shared" si="24"/>
        <v>3.7249238037725027E-6</v>
      </c>
    </row>
    <row r="100" spans="1:20" x14ac:dyDescent="0.45">
      <c r="A100" s="2" t="s">
        <v>506</v>
      </c>
      <c r="B100" s="2">
        <v>11196</v>
      </c>
      <c r="C100" s="354">
        <v>151</v>
      </c>
      <c r="D100" s="124">
        <v>96</v>
      </c>
      <c r="E100" s="124" t="s">
        <v>506</v>
      </c>
      <c r="F100" s="176">
        <v>0.4471454179954033</v>
      </c>
      <c r="G100" s="176">
        <v>0</v>
      </c>
      <c r="H100" s="176">
        <v>0</v>
      </c>
      <c r="I100" s="177">
        <v>350966.46582600003</v>
      </c>
      <c r="J100" s="177">
        <v>349236.582153</v>
      </c>
      <c r="K100" s="176">
        <v>3.5387744433764308E-2</v>
      </c>
      <c r="L100" s="176">
        <v>0</v>
      </c>
      <c r="M100" s="176">
        <v>0</v>
      </c>
      <c r="N100" s="255">
        <v>610856.64047099999</v>
      </c>
      <c r="O100" s="250">
        <f t="shared" si="19"/>
        <v>1.8906128814646973E-2</v>
      </c>
      <c r="P100" s="250">
        <f t="shared" si="20"/>
        <v>0</v>
      </c>
      <c r="Q100" s="250">
        <f t="shared" si="21"/>
        <v>0</v>
      </c>
      <c r="R100" s="250">
        <f t="shared" si="22"/>
        <v>1.4962587735416137E-3</v>
      </c>
      <c r="S100" s="250">
        <f t="shared" si="23"/>
        <v>0</v>
      </c>
      <c r="T100" s="250">
        <f t="shared" si="24"/>
        <v>0</v>
      </c>
    </row>
    <row r="101" spans="1:20" x14ac:dyDescent="0.45">
      <c r="A101" s="2" t="s">
        <v>508</v>
      </c>
      <c r="B101" s="2">
        <v>11258</v>
      </c>
      <c r="C101" s="354">
        <v>166</v>
      </c>
      <c r="D101" s="175">
        <v>97</v>
      </c>
      <c r="E101" s="175" t="s">
        <v>508</v>
      </c>
      <c r="F101" s="178">
        <v>0.37805883427671161</v>
      </c>
      <c r="G101" s="178">
        <v>0.31986940032507344</v>
      </c>
      <c r="H101" s="178">
        <v>0.53049702016025546</v>
      </c>
      <c r="I101" s="179">
        <v>49466.151235999998</v>
      </c>
      <c r="J101" s="179">
        <v>63857.713630999999</v>
      </c>
      <c r="K101" s="178">
        <v>8.7777435286170866E-2</v>
      </c>
      <c r="L101" s="178">
        <v>0.24600481070216482</v>
      </c>
      <c r="M101" s="178">
        <v>2.0615725943743342E-2</v>
      </c>
      <c r="N101" s="255">
        <v>108080.544066</v>
      </c>
      <c r="O101" s="250">
        <f t="shared" si="19"/>
        <v>2.8282737421659898E-3</v>
      </c>
      <c r="P101" s="250">
        <f t="shared" si="20"/>
        <v>2.392956185225995E-3</v>
      </c>
      <c r="Q101" s="250">
        <f t="shared" si="21"/>
        <v>3.9686701020676986E-3</v>
      </c>
      <c r="R101" s="250">
        <f t="shared" si="22"/>
        <v>6.5666661605596598E-4</v>
      </c>
      <c r="S101" s="250">
        <f t="shared" si="23"/>
        <v>1.8403721417767354E-3</v>
      </c>
      <c r="T101" s="250">
        <f t="shared" si="24"/>
        <v>1.5422709662090062E-4</v>
      </c>
    </row>
    <row r="102" spans="1:20" x14ac:dyDescent="0.45">
      <c r="A102" s="2" t="s">
        <v>500</v>
      </c>
      <c r="B102" s="2">
        <v>10934</v>
      </c>
      <c r="C102" s="354">
        <v>111</v>
      </c>
      <c r="D102" s="124">
        <v>98</v>
      </c>
      <c r="E102" s="124" t="s">
        <v>500</v>
      </c>
      <c r="F102" s="176">
        <v>0.35110695171487277</v>
      </c>
      <c r="G102" s="176">
        <v>0.11553658922079975</v>
      </c>
      <c r="H102" s="176">
        <v>5.2789631737000155E-3</v>
      </c>
      <c r="I102" s="177">
        <v>31082.900709000001</v>
      </c>
      <c r="J102" s="177">
        <v>29691.068899000002</v>
      </c>
      <c r="K102" s="176">
        <v>9.1947451735052754E-2</v>
      </c>
      <c r="L102" s="176">
        <v>0</v>
      </c>
      <c r="M102" s="176">
        <v>0</v>
      </c>
      <c r="N102" s="255">
        <v>44807.037719</v>
      </c>
      <c r="O102" s="250">
        <f t="shared" si="19"/>
        <v>1.0889305686670892E-3</v>
      </c>
      <c r="P102" s="250">
        <f t="shared" si="20"/>
        <v>3.5832763546143149E-4</v>
      </c>
      <c r="Q102" s="250">
        <f t="shared" si="21"/>
        <v>1.6372288679085927E-5</v>
      </c>
      <c r="R102" s="250">
        <f t="shared" si="22"/>
        <v>2.8516778268363607E-4</v>
      </c>
      <c r="S102" s="250">
        <f t="shared" si="23"/>
        <v>0</v>
      </c>
      <c r="T102" s="250">
        <f t="shared" si="24"/>
        <v>0</v>
      </c>
    </row>
    <row r="103" spans="1:20" x14ac:dyDescent="0.45">
      <c r="A103" s="2" t="s">
        <v>501</v>
      </c>
      <c r="B103" s="2">
        <v>10980</v>
      </c>
      <c r="C103" s="354">
        <v>112</v>
      </c>
      <c r="D103" s="175">
        <v>99</v>
      </c>
      <c r="E103" s="175" t="s">
        <v>501</v>
      </c>
      <c r="F103" s="178">
        <v>0</v>
      </c>
      <c r="G103" s="178">
        <v>0</v>
      </c>
      <c r="H103" s="178">
        <v>0</v>
      </c>
      <c r="I103" s="179">
        <v>0</v>
      </c>
      <c r="J103" s="179">
        <v>0</v>
      </c>
      <c r="K103" s="178">
        <v>0</v>
      </c>
      <c r="L103" s="178">
        <v>0</v>
      </c>
      <c r="M103" s="178">
        <v>0</v>
      </c>
      <c r="N103" s="255">
        <v>0</v>
      </c>
      <c r="O103" s="250">
        <f t="shared" si="19"/>
        <v>0</v>
      </c>
      <c r="P103" s="250">
        <f t="shared" si="20"/>
        <v>0</v>
      </c>
      <c r="Q103" s="250">
        <f t="shared" si="21"/>
        <v>0</v>
      </c>
      <c r="R103" s="250">
        <f t="shared" si="22"/>
        <v>0</v>
      </c>
      <c r="S103" s="250">
        <f t="shared" si="23"/>
        <v>0</v>
      </c>
      <c r="T103" s="250">
        <f t="shared" si="24"/>
        <v>0</v>
      </c>
    </row>
    <row r="104" spans="1:20" x14ac:dyDescent="0.45">
      <c r="C104" s="196"/>
      <c r="D104" s="357" t="s">
        <v>194</v>
      </c>
      <c r="E104" s="357"/>
      <c r="F104" s="322">
        <f>O104</f>
        <v>0.92064218479902737</v>
      </c>
      <c r="G104" s="322">
        <f>P104</f>
        <v>0.97125221691656671</v>
      </c>
      <c r="H104" s="322">
        <f>Q104</f>
        <v>0.70093599702674803</v>
      </c>
      <c r="I104" s="180">
        <f>SUM(I84:I103)</f>
        <v>8134531.5058939997</v>
      </c>
      <c r="J104" s="180">
        <f>SUM(J84:J103)</f>
        <v>8451097.3568050005</v>
      </c>
      <c r="K104" s="379">
        <f>R104</f>
        <v>0.11817461671588196</v>
      </c>
      <c r="L104" s="379">
        <f>S104</f>
        <v>3.4967318330655549E-2</v>
      </c>
      <c r="M104" s="379">
        <f>T104</f>
        <v>5.6636013338637679E-2</v>
      </c>
      <c r="N104" s="255">
        <f>SUM(N84:N103)</f>
        <v>14447259.431929</v>
      </c>
      <c r="O104" s="255">
        <f t="shared" ref="O104:T104" si="25">SUM(O84:O103)</f>
        <v>0.92064218479902737</v>
      </c>
      <c r="P104" s="255">
        <f t="shared" si="25"/>
        <v>0.97125221691656671</v>
      </c>
      <c r="Q104" s="255">
        <f t="shared" si="25"/>
        <v>0.70093599702674803</v>
      </c>
      <c r="R104" s="255">
        <f t="shared" si="25"/>
        <v>0.11817461671588196</v>
      </c>
      <c r="S104" s="255">
        <f t="shared" si="25"/>
        <v>3.4967318330655549E-2</v>
      </c>
      <c r="T104" s="255">
        <f t="shared" si="25"/>
        <v>5.6636013338637679E-2</v>
      </c>
    </row>
    <row r="105" spans="1:20" x14ac:dyDescent="0.45">
      <c r="A105" s="2" t="s">
        <v>548</v>
      </c>
      <c r="B105" s="2">
        <v>11173</v>
      </c>
      <c r="C105" s="381">
        <v>140</v>
      </c>
      <c r="D105" s="124">
        <v>100</v>
      </c>
      <c r="E105" s="124" t="s">
        <v>548</v>
      </c>
      <c r="F105" s="375">
        <v>7.5377971432747435</v>
      </c>
      <c r="G105" s="375">
        <v>0.25537590492566681</v>
      </c>
      <c r="H105" s="375">
        <v>0.23232764805004213</v>
      </c>
      <c r="I105" s="376">
        <v>341991.10760300001</v>
      </c>
      <c r="J105" s="376">
        <v>397129.11986500002</v>
      </c>
      <c r="K105" s="375">
        <v>0.54943379817650395</v>
      </c>
      <c r="L105" s="375">
        <v>1.2534954890053496E-4</v>
      </c>
      <c r="M105" s="375">
        <v>1.0992465592907192E-2</v>
      </c>
      <c r="N105" s="255">
        <v>398972.07218999998</v>
      </c>
      <c r="O105" s="250">
        <f>$N105/$N$104*F105</f>
        <v>0.20816200886887806</v>
      </c>
      <c r="P105" s="250">
        <f>$N105/$N$104*G105</f>
        <v>7.0524001078303908E-3</v>
      </c>
      <c r="Q105" s="250">
        <f>$N105/$N$104*H105</f>
        <v>6.4159049407461243E-3</v>
      </c>
      <c r="R105" s="250">
        <f>$N105/$N$104*K105</f>
        <v>1.5173032783314062E-2</v>
      </c>
      <c r="S105" s="250">
        <f>$N105/$N$104*L105</f>
        <v>3.4616232586231544E-6</v>
      </c>
      <c r="T105" s="250">
        <f>$N105/$N$104*M105</f>
        <v>3.0356530916769741E-4</v>
      </c>
    </row>
    <row r="106" spans="1:20" x14ac:dyDescent="0.45">
      <c r="A106" s="2" t="s">
        <v>547</v>
      </c>
      <c r="B106" s="2">
        <v>11149</v>
      </c>
      <c r="C106" s="354">
        <v>133</v>
      </c>
      <c r="D106" s="175">
        <v>101</v>
      </c>
      <c r="E106" s="175" t="s">
        <v>547</v>
      </c>
      <c r="F106" s="377">
        <v>6.7124786914069601</v>
      </c>
      <c r="G106" s="377">
        <v>0.33659476954692269</v>
      </c>
      <c r="H106" s="377">
        <v>0.46337425625900147</v>
      </c>
      <c r="I106" s="378">
        <v>65447.815797000003</v>
      </c>
      <c r="J106" s="378">
        <v>85713.825603000005</v>
      </c>
      <c r="K106" s="377">
        <v>1.5595659253606393</v>
      </c>
      <c r="L106" s="377">
        <v>1.7048672483166105E-2</v>
      </c>
      <c r="M106" s="377">
        <v>0</v>
      </c>
      <c r="N106" s="255">
        <v>74955.784463999997</v>
      </c>
      <c r="O106" s="250">
        <f t="shared" ref="O106:O137" si="26">$N106/$N$171*F106</f>
        <v>6.3141355070186651E-3</v>
      </c>
      <c r="P106" s="250">
        <f t="shared" ref="P106:P137" si="27">$N106/$N$171*G106</f>
        <v>3.1661999740777093E-4</v>
      </c>
      <c r="Q106" s="250">
        <f t="shared" ref="Q106:Q137" si="28">$N106/$N$171*H106</f>
        <v>4.3587592288804226E-4</v>
      </c>
      <c r="R106" s="250">
        <f t="shared" ref="R106:R137" si="29">$N106/$N$171*K106</f>
        <v>1.4670155448630558E-3</v>
      </c>
      <c r="S106" s="250">
        <f t="shared" ref="S106:S137" si="30">$N106/$N$171*L106</f>
        <v>1.6036941526726521E-5</v>
      </c>
      <c r="T106" s="250">
        <f t="shared" ref="T106:T137" si="31">$N106/$N$171*M106</f>
        <v>0</v>
      </c>
    </row>
    <row r="107" spans="1:20" x14ac:dyDescent="0.45">
      <c r="A107" s="2" t="s">
        <v>522</v>
      </c>
      <c r="B107" s="2">
        <v>10743</v>
      </c>
      <c r="C107" s="354">
        <v>21</v>
      </c>
      <c r="D107" s="124">
        <v>102</v>
      </c>
      <c r="E107" s="124" t="s">
        <v>522</v>
      </c>
      <c r="F107" s="375">
        <v>6.4442466583166338</v>
      </c>
      <c r="G107" s="375">
        <v>1.9371594341723279</v>
      </c>
      <c r="H107" s="375">
        <v>0.95349188943925589</v>
      </c>
      <c r="I107" s="376">
        <v>1452769.152517</v>
      </c>
      <c r="J107" s="376">
        <v>2115570.483703</v>
      </c>
      <c r="K107" s="375">
        <v>0.63067255194594019</v>
      </c>
      <c r="L107" s="375">
        <v>0.27088241792089379</v>
      </c>
      <c r="M107" s="375">
        <v>8.1206939277292112E-2</v>
      </c>
      <c r="N107" s="255">
        <v>2144512.8438980002</v>
      </c>
      <c r="O107" s="250">
        <f t="shared" si="26"/>
        <v>0.17343096113124901</v>
      </c>
      <c r="P107" s="250">
        <f t="shared" si="27"/>
        <v>5.2133855258224039E-2</v>
      </c>
      <c r="Q107" s="250">
        <f t="shared" si="28"/>
        <v>2.5660876062664154E-2</v>
      </c>
      <c r="R107" s="250">
        <f t="shared" si="29"/>
        <v>1.6972991979120448E-2</v>
      </c>
      <c r="S107" s="250">
        <f t="shared" si="30"/>
        <v>7.2901303417596437E-3</v>
      </c>
      <c r="T107" s="250">
        <f t="shared" si="31"/>
        <v>2.1854839325884394E-3</v>
      </c>
    </row>
    <row r="108" spans="1:20" x14ac:dyDescent="0.45">
      <c r="A108" s="2" t="s">
        <v>537</v>
      </c>
      <c r="B108" s="2">
        <v>10864</v>
      </c>
      <c r="C108" s="354">
        <v>64</v>
      </c>
      <c r="D108" s="175">
        <v>103</v>
      </c>
      <c r="E108" s="175" t="s">
        <v>537</v>
      </c>
      <c r="F108" s="377">
        <v>6.2901638966859856</v>
      </c>
      <c r="G108" s="377">
        <v>0.42857142857142855</v>
      </c>
      <c r="H108" s="377">
        <v>0.34143008957036586</v>
      </c>
      <c r="I108" s="378">
        <v>155295.730717</v>
      </c>
      <c r="J108" s="378">
        <v>206962.52576600001</v>
      </c>
      <c r="K108" s="377">
        <v>0</v>
      </c>
      <c r="L108" s="377">
        <v>0.2125417940848674</v>
      </c>
      <c r="M108" s="377">
        <v>6.0996030591348553E-3</v>
      </c>
      <c r="N108" s="255">
        <v>223211.94792800001</v>
      </c>
      <c r="O108" s="250">
        <f t="shared" si="26"/>
        <v>1.7619972380306489E-2</v>
      </c>
      <c r="P108" s="250">
        <f t="shared" si="27"/>
        <v>1.2005119196330607E-3</v>
      </c>
      <c r="Q108" s="250">
        <f t="shared" si="28"/>
        <v>9.5641208191808485E-4</v>
      </c>
      <c r="R108" s="250">
        <f t="shared" si="29"/>
        <v>0</v>
      </c>
      <c r="S108" s="250">
        <f t="shared" si="30"/>
        <v>5.9537090017785068E-4</v>
      </c>
      <c r="T108" s="250">
        <f t="shared" si="31"/>
        <v>1.7086174414217239E-5</v>
      </c>
    </row>
    <row r="109" spans="1:20" x14ac:dyDescent="0.45">
      <c r="A109" s="2" t="s">
        <v>560</v>
      </c>
      <c r="B109" s="2">
        <v>11273</v>
      </c>
      <c r="C109" s="354">
        <v>168</v>
      </c>
      <c r="D109" s="124">
        <v>104</v>
      </c>
      <c r="E109" s="124" t="s">
        <v>560</v>
      </c>
      <c r="F109" s="375">
        <v>6.0414741124428311</v>
      </c>
      <c r="G109" s="375">
        <v>1.2499524755575269</v>
      </c>
      <c r="H109" s="375">
        <v>0.9511001442506607</v>
      </c>
      <c r="I109" s="376">
        <v>420774.924099</v>
      </c>
      <c r="J109" s="376">
        <v>528564.05907099997</v>
      </c>
      <c r="K109" s="375">
        <v>0.37577155973200527</v>
      </c>
      <c r="L109" s="375">
        <v>2.4513944150132388E-2</v>
      </c>
      <c r="M109" s="375">
        <v>9.9704285920712808E-3</v>
      </c>
      <c r="N109" s="255">
        <v>556383.31056699995</v>
      </c>
      <c r="O109" s="250">
        <f t="shared" si="26"/>
        <v>4.2183522024046058E-2</v>
      </c>
      <c r="P109" s="250">
        <f t="shared" si="27"/>
        <v>8.7275715827526482E-3</v>
      </c>
      <c r="Q109" s="250">
        <f t="shared" si="28"/>
        <v>6.6408881566569454E-3</v>
      </c>
      <c r="R109" s="250">
        <f t="shared" si="29"/>
        <v>2.6237583031793851E-3</v>
      </c>
      <c r="S109" s="250">
        <f t="shared" si="30"/>
        <v>1.711642694658869E-4</v>
      </c>
      <c r="T109" s="250">
        <f t="shared" si="31"/>
        <v>6.9616750196212543E-5</v>
      </c>
    </row>
    <row r="110" spans="1:20" x14ac:dyDescent="0.45">
      <c r="A110" s="2" t="s">
        <v>568</v>
      </c>
      <c r="B110" s="2">
        <v>11309</v>
      </c>
      <c r="C110" s="354">
        <v>185</v>
      </c>
      <c r="D110" s="175">
        <v>105</v>
      </c>
      <c r="E110" s="175" t="s">
        <v>568</v>
      </c>
      <c r="F110" s="377">
        <v>5.3671262081906033</v>
      </c>
      <c r="G110" s="377">
        <v>0.81245741917502967</v>
      </c>
      <c r="H110" s="377">
        <v>0.37580279779929376</v>
      </c>
      <c r="I110" s="378">
        <v>305360.96729399997</v>
      </c>
      <c r="J110" s="378">
        <v>357079.80555200001</v>
      </c>
      <c r="K110" s="377">
        <v>0.40067654017247017</v>
      </c>
      <c r="L110" s="377">
        <v>4.0799300571415335E-2</v>
      </c>
      <c r="M110" s="377">
        <v>1.4992185262807456E-2</v>
      </c>
      <c r="N110" s="255">
        <v>362639.35089</v>
      </c>
      <c r="O110" s="250">
        <f t="shared" si="26"/>
        <v>2.4425449276279626E-2</v>
      </c>
      <c r="P110" s="250">
        <f t="shared" si="27"/>
        <v>3.6974419291486869E-3</v>
      </c>
      <c r="Q110" s="250">
        <f t="shared" si="28"/>
        <v>1.7102545793543297E-3</v>
      </c>
      <c r="R110" s="250">
        <f t="shared" si="29"/>
        <v>1.8234533954582068E-3</v>
      </c>
      <c r="S110" s="250">
        <f t="shared" si="30"/>
        <v>1.8567501637915674E-4</v>
      </c>
      <c r="T110" s="250">
        <f t="shared" si="31"/>
        <v>6.8228479538725594E-5</v>
      </c>
    </row>
    <row r="111" spans="1:20" x14ac:dyDescent="0.45">
      <c r="A111" s="2" t="s">
        <v>538</v>
      </c>
      <c r="B111" s="2">
        <v>10872</v>
      </c>
      <c r="C111" s="354">
        <v>15</v>
      </c>
      <c r="D111" s="124">
        <v>106</v>
      </c>
      <c r="E111" s="124" t="s">
        <v>538</v>
      </c>
      <c r="F111" s="375">
        <v>4.7170451968857749</v>
      </c>
      <c r="G111" s="375">
        <v>0.70043666738828547</v>
      </c>
      <c r="H111" s="375">
        <v>0.11660128096140747</v>
      </c>
      <c r="I111" s="376">
        <v>297749.59748</v>
      </c>
      <c r="J111" s="376">
        <v>416185.29849399999</v>
      </c>
      <c r="K111" s="375">
        <v>0.21787954562629888</v>
      </c>
      <c r="L111" s="375">
        <v>0.16725125062633997</v>
      </c>
      <c r="M111" s="375">
        <v>4.271433147964087E-3</v>
      </c>
      <c r="N111" s="255">
        <v>435291.75692399999</v>
      </c>
      <c r="O111" s="250">
        <f t="shared" si="26"/>
        <v>2.5767738519443171E-2</v>
      </c>
      <c r="P111" s="250">
        <f t="shared" si="27"/>
        <v>3.8262658383276422E-3</v>
      </c>
      <c r="Q111" s="250">
        <f t="shared" si="28"/>
        <v>6.3695622862153202E-4</v>
      </c>
      <c r="R111" s="250">
        <f t="shared" si="29"/>
        <v>1.1902076249216632E-3</v>
      </c>
      <c r="S111" s="250">
        <f t="shared" si="30"/>
        <v>9.1364112772009652E-4</v>
      </c>
      <c r="T111" s="250">
        <f t="shared" si="31"/>
        <v>2.3333499652003838E-5</v>
      </c>
    </row>
    <row r="112" spans="1:20" x14ac:dyDescent="0.45">
      <c r="A112" s="2" t="s">
        <v>523</v>
      </c>
      <c r="B112" s="2">
        <v>10753</v>
      </c>
      <c r="C112" s="354">
        <v>60</v>
      </c>
      <c r="D112" s="175">
        <v>107</v>
      </c>
      <c r="E112" s="175" t="s">
        <v>523</v>
      </c>
      <c r="F112" s="377">
        <v>4.4924775456211288</v>
      </c>
      <c r="G112" s="377">
        <v>1.0152465422410315</v>
      </c>
      <c r="H112" s="377">
        <v>0.54029901874635411</v>
      </c>
      <c r="I112" s="378">
        <v>227207.86860300001</v>
      </c>
      <c r="J112" s="378">
        <v>291535.69625799998</v>
      </c>
      <c r="K112" s="377">
        <v>0.31122883628941017</v>
      </c>
      <c r="L112" s="377">
        <v>9.5641608407257578E-2</v>
      </c>
      <c r="M112" s="377">
        <v>2.2437645647996923E-2</v>
      </c>
      <c r="N112" s="255">
        <v>289521.81663999998</v>
      </c>
      <c r="O112" s="250">
        <f t="shared" si="26"/>
        <v>1.6322738930164393E-2</v>
      </c>
      <c r="P112" s="250">
        <f t="shared" si="27"/>
        <v>3.6887450388939647E-3</v>
      </c>
      <c r="Q112" s="250">
        <f t="shared" si="28"/>
        <v>1.9630949153695548E-3</v>
      </c>
      <c r="R112" s="250">
        <f t="shared" si="29"/>
        <v>1.1308029902659293E-3</v>
      </c>
      <c r="S112" s="250">
        <f t="shared" si="30"/>
        <v>3.4749934508060843E-4</v>
      </c>
      <c r="T112" s="250">
        <f t="shared" si="31"/>
        <v>8.1523798038072608E-5</v>
      </c>
    </row>
    <row r="113" spans="1:20" x14ac:dyDescent="0.45">
      <c r="A113" s="2" t="s">
        <v>561</v>
      </c>
      <c r="B113" s="2">
        <v>11260</v>
      </c>
      <c r="C113" s="354">
        <v>169</v>
      </c>
      <c r="D113" s="124">
        <v>108</v>
      </c>
      <c r="E113" s="124" t="s">
        <v>561</v>
      </c>
      <c r="F113" s="375">
        <v>4.1010989803873983</v>
      </c>
      <c r="G113" s="375">
        <v>0.17715664059644762</v>
      </c>
      <c r="H113" s="375">
        <v>0.37378261822966158</v>
      </c>
      <c r="I113" s="376">
        <v>428853.49031899997</v>
      </c>
      <c r="J113" s="376">
        <v>479308.26375899999</v>
      </c>
      <c r="K113" s="375">
        <v>5.8235172984568234E-2</v>
      </c>
      <c r="L113" s="375">
        <v>0</v>
      </c>
      <c r="M113" s="375">
        <v>0</v>
      </c>
      <c r="N113" s="255">
        <v>486671.07617800002</v>
      </c>
      <c r="O113" s="250">
        <f t="shared" si="26"/>
        <v>2.5047340021157629E-2</v>
      </c>
      <c r="P113" s="250">
        <f t="shared" si="27"/>
        <v>1.0819789122978162E-3</v>
      </c>
      <c r="Q113" s="250">
        <f t="shared" si="28"/>
        <v>2.2828662213640371E-3</v>
      </c>
      <c r="R113" s="250">
        <f t="shared" si="29"/>
        <v>3.5566958659398842E-4</v>
      </c>
      <c r="S113" s="250">
        <f t="shared" si="30"/>
        <v>0</v>
      </c>
      <c r="T113" s="250">
        <f t="shared" si="31"/>
        <v>0</v>
      </c>
    </row>
    <row r="114" spans="1:20" x14ac:dyDescent="0.45">
      <c r="A114" s="2" t="s">
        <v>576</v>
      </c>
      <c r="B114" s="2">
        <v>11454</v>
      </c>
      <c r="C114" s="354">
        <v>244</v>
      </c>
      <c r="D114" s="175">
        <v>109</v>
      </c>
      <c r="E114" s="175" t="s">
        <v>587</v>
      </c>
      <c r="F114" s="377">
        <v>4.0500349502050854</v>
      </c>
      <c r="G114" s="377">
        <v>2.1721004827759627</v>
      </c>
      <c r="H114" s="377">
        <v>0.57116896051309818</v>
      </c>
      <c r="I114" s="378">
        <v>841543.66082400002</v>
      </c>
      <c r="J114" s="378">
        <v>1000032.315161</v>
      </c>
      <c r="K114" s="377">
        <v>0.28338987903287477</v>
      </c>
      <c r="L114" s="377">
        <v>4.8635199243725336E-2</v>
      </c>
      <c r="M114" s="377">
        <v>6.2920806602282511E-2</v>
      </c>
      <c r="N114" s="255">
        <v>1023539.7168000001</v>
      </c>
      <c r="O114" s="250">
        <f t="shared" si="26"/>
        <v>5.2022269508586495E-2</v>
      </c>
      <c r="P114" s="250">
        <f t="shared" si="27"/>
        <v>2.7900400392589206E-2</v>
      </c>
      <c r="Q114" s="250">
        <f t="shared" si="28"/>
        <v>7.3366047365213379E-3</v>
      </c>
      <c r="R114" s="250">
        <f t="shared" si="29"/>
        <v>3.6401129482370028E-3</v>
      </c>
      <c r="S114" s="250">
        <f t="shared" si="30"/>
        <v>6.2471397747635782E-4</v>
      </c>
      <c r="T114" s="250">
        <f t="shared" si="31"/>
        <v>8.0821108928846083E-4</v>
      </c>
    </row>
    <row r="115" spans="1:20" x14ac:dyDescent="0.45">
      <c r="A115" s="2" t="s">
        <v>519</v>
      </c>
      <c r="B115" s="2">
        <v>10630</v>
      </c>
      <c r="C115" s="354">
        <v>19</v>
      </c>
      <c r="D115" s="124">
        <v>110</v>
      </c>
      <c r="E115" s="124" t="s">
        <v>519</v>
      </c>
      <c r="F115" s="375">
        <v>3.8542483962708505</v>
      </c>
      <c r="G115" s="375">
        <v>2.2996722666648752</v>
      </c>
      <c r="H115" s="375">
        <v>0.40874724961700198</v>
      </c>
      <c r="I115" s="376">
        <v>132673.83466200001</v>
      </c>
      <c r="J115" s="376">
        <v>192168.132576</v>
      </c>
      <c r="K115" s="375">
        <v>0.10549425295780168</v>
      </c>
      <c r="L115" s="375">
        <v>7.4108238297273862E-3</v>
      </c>
      <c r="M115" s="375">
        <v>4.4308740800520063E-3</v>
      </c>
      <c r="N115" s="255">
        <v>206010.39274000001</v>
      </c>
      <c r="O115" s="250">
        <f t="shared" si="26"/>
        <v>9.964480340800266E-3</v>
      </c>
      <c r="P115" s="250">
        <f t="shared" si="27"/>
        <v>5.945397580923174E-3</v>
      </c>
      <c r="Q115" s="250">
        <f t="shared" si="28"/>
        <v>1.0567440170969654E-3</v>
      </c>
      <c r="R115" s="250">
        <f t="shared" si="29"/>
        <v>2.7273680925248657E-4</v>
      </c>
      <c r="S115" s="250">
        <f t="shared" si="30"/>
        <v>1.9159379668394198E-5</v>
      </c>
      <c r="T115" s="250">
        <f t="shared" si="31"/>
        <v>1.1455244479301854E-5</v>
      </c>
    </row>
    <row r="116" spans="1:20" x14ac:dyDescent="0.45">
      <c r="A116" s="2" t="s">
        <v>520</v>
      </c>
      <c r="B116" s="2">
        <v>10706</v>
      </c>
      <c r="C116" s="354">
        <v>27</v>
      </c>
      <c r="D116" s="175">
        <v>111</v>
      </c>
      <c r="E116" s="175" t="s">
        <v>520</v>
      </c>
      <c r="F116" s="377">
        <v>3.7922372155821282</v>
      </c>
      <c r="G116" s="377">
        <v>5.3547529159321821</v>
      </c>
      <c r="H116" s="377">
        <v>0.52698501057419422</v>
      </c>
      <c r="I116" s="378">
        <v>2779405.741533</v>
      </c>
      <c r="J116" s="378">
        <v>5716392.0893799998</v>
      </c>
      <c r="K116" s="377">
        <v>0.36111793096764111</v>
      </c>
      <c r="L116" s="377">
        <v>0.66139742271017576</v>
      </c>
      <c r="M116" s="377">
        <v>1.8032035490749443E-2</v>
      </c>
      <c r="N116" s="255">
        <v>5748739.1280060001</v>
      </c>
      <c r="O116" s="250">
        <f t="shared" si="26"/>
        <v>0.27358603249897362</v>
      </c>
      <c r="P116" s="250">
        <f t="shared" si="27"/>
        <v>0.38631169992811565</v>
      </c>
      <c r="Q116" s="250">
        <f t="shared" si="28"/>
        <v>3.8018649687053332E-2</v>
      </c>
      <c r="R116" s="250">
        <f t="shared" si="29"/>
        <v>2.605238448473729E-2</v>
      </c>
      <c r="S116" s="250">
        <f t="shared" si="30"/>
        <v>4.7715658725359281E-2</v>
      </c>
      <c r="T116" s="250">
        <f t="shared" si="31"/>
        <v>1.3008977991999201E-3</v>
      </c>
    </row>
    <row r="117" spans="1:20" x14ac:dyDescent="0.45">
      <c r="A117" s="2" t="s">
        <v>556</v>
      </c>
      <c r="B117" s="2">
        <v>11235</v>
      </c>
      <c r="C117" s="354">
        <v>155</v>
      </c>
      <c r="D117" s="124">
        <v>112</v>
      </c>
      <c r="E117" s="124" t="s">
        <v>556</v>
      </c>
      <c r="F117" s="375">
        <v>3.6845441963594654</v>
      </c>
      <c r="G117" s="375">
        <v>1.152842536709856</v>
      </c>
      <c r="H117" s="375">
        <v>0.11064352208391469</v>
      </c>
      <c r="I117" s="376">
        <v>620320.07848799997</v>
      </c>
      <c r="J117" s="376">
        <v>852442.35606200004</v>
      </c>
      <c r="K117" s="375">
        <v>0.29672635913654538</v>
      </c>
      <c r="L117" s="375">
        <v>0.15711016811445955</v>
      </c>
      <c r="M117" s="375">
        <v>1.5143886904333789E-2</v>
      </c>
      <c r="N117" s="255">
        <v>865057.30581699999</v>
      </c>
      <c r="O117" s="250">
        <f t="shared" si="26"/>
        <v>3.9999491730346379E-2</v>
      </c>
      <c r="P117" s="250">
        <f t="shared" si="27"/>
        <v>1.251528358896597E-2</v>
      </c>
      <c r="Q117" s="250">
        <f t="shared" si="28"/>
        <v>1.2011484761085957E-3</v>
      </c>
      <c r="R117" s="250">
        <f t="shared" si="29"/>
        <v>3.221267792142424E-3</v>
      </c>
      <c r="S117" s="250">
        <f t="shared" si="30"/>
        <v>1.7055913934909284E-3</v>
      </c>
      <c r="T117" s="250">
        <f t="shared" si="31"/>
        <v>1.6440236477383355E-4</v>
      </c>
    </row>
    <row r="118" spans="1:20" x14ac:dyDescent="0.45">
      <c r="A118" s="2" t="s">
        <v>563</v>
      </c>
      <c r="B118" s="2">
        <v>11285</v>
      </c>
      <c r="C118" s="354">
        <v>174</v>
      </c>
      <c r="D118" s="175">
        <v>113</v>
      </c>
      <c r="E118" s="175" t="s">
        <v>563</v>
      </c>
      <c r="F118" s="377">
        <v>3.6647123913168889</v>
      </c>
      <c r="G118" s="377">
        <v>1.1494659523568853</v>
      </c>
      <c r="H118" s="377">
        <v>0.77961358250451551</v>
      </c>
      <c r="I118" s="378">
        <v>1467622.972911</v>
      </c>
      <c r="J118" s="378">
        <v>1851815.647134</v>
      </c>
      <c r="K118" s="377">
        <v>0.25980885824043598</v>
      </c>
      <c r="L118" s="377">
        <v>6.7295280925647405E-2</v>
      </c>
      <c r="M118" s="377">
        <v>3.9291766562923471E-2</v>
      </c>
      <c r="N118" s="255">
        <v>1850186.249483</v>
      </c>
      <c r="O118" s="250">
        <f t="shared" si="26"/>
        <v>8.509051846233949E-2</v>
      </c>
      <c r="P118" s="250">
        <f t="shared" si="27"/>
        <v>2.6689312392590606E-2</v>
      </c>
      <c r="Q118" s="250">
        <f t="shared" si="28"/>
        <v>1.8101754476768941E-2</v>
      </c>
      <c r="R118" s="250">
        <f t="shared" si="29"/>
        <v>6.0324707884765461E-3</v>
      </c>
      <c r="S118" s="250">
        <f t="shared" si="30"/>
        <v>1.562521074668688E-3</v>
      </c>
      <c r="T118" s="250">
        <f t="shared" si="31"/>
        <v>9.1231082582689694E-4</v>
      </c>
    </row>
    <row r="119" spans="1:20" x14ac:dyDescent="0.45">
      <c r="A119" s="2" t="s">
        <v>574</v>
      </c>
      <c r="B119" s="2">
        <v>11461</v>
      </c>
      <c r="C119" s="354">
        <v>237</v>
      </c>
      <c r="D119" s="124">
        <v>114</v>
      </c>
      <c r="E119" s="124" t="s">
        <v>574</v>
      </c>
      <c r="F119" s="375">
        <v>3.4755702940004296</v>
      </c>
      <c r="G119" s="375">
        <v>1.5193506163674371</v>
      </c>
      <c r="H119" s="375">
        <v>0.49388321253443257</v>
      </c>
      <c r="I119" s="376">
        <v>539656.68327399995</v>
      </c>
      <c r="J119" s="376">
        <v>664846.72511799994</v>
      </c>
      <c r="K119" s="375">
        <v>0.35270394503201441</v>
      </c>
      <c r="L119" s="375">
        <v>6.3758743588900296E-2</v>
      </c>
      <c r="M119" s="375">
        <v>2.9506204680903363E-2</v>
      </c>
      <c r="N119" s="255">
        <v>647354.38152199995</v>
      </c>
      <c r="O119" s="250">
        <f t="shared" si="26"/>
        <v>2.8235403124619269E-2</v>
      </c>
      <c r="P119" s="250">
        <f t="shared" si="27"/>
        <v>1.2343147602230037E-2</v>
      </c>
      <c r="Q119" s="250">
        <f t="shared" si="28"/>
        <v>4.0122887534352935E-3</v>
      </c>
      <c r="R119" s="250">
        <f t="shared" si="29"/>
        <v>2.8653536626243392E-3</v>
      </c>
      <c r="S119" s="250">
        <f t="shared" si="30"/>
        <v>5.1797364911866509E-4</v>
      </c>
      <c r="T119" s="250">
        <f t="shared" si="31"/>
        <v>2.3970730365631659E-4</v>
      </c>
    </row>
    <row r="120" spans="1:20" x14ac:dyDescent="0.45">
      <c r="A120" s="2" t="s">
        <v>553</v>
      </c>
      <c r="B120" s="2">
        <v>11195</v>
      </c>
      <c r="C120" s="354">
        <v>148</v>
      </c>
      <c r="D120" s="175">
        <v>115</v>
      </c>
      <c r="E120" s="175" t="s">
        <v>553</v>
      </c>
      <c r="F120" s="377">
        <v>3.4415399942667397</v>
      </c>
      <c r="G120" s="377">
        <v>0.15775024234918561</v>
      </c>
      <c r="H120" s="377">
        <v>4.8350378699175363E-2</v>
      </c>
      <c r="I120" s="378">
        <v>289481.50009500002</v>
      </c>
      <c r="J120" s="378">
        <v>388914.53956</v>
      </c>
      <c r="K120" s="377">
        <v>0.30701844734454559</v>
      </c>
      <c r="L120" s="377">
        <v>5.2627306320601148E-2</v>
      </c>
      <c r="M120" s="377">
        <v>0</v>
      </c>
      <c r="N120" s="255">
        <v>418123.22492000001</v>
      </c>
      <c r="O120" s="250">
        <f t="shared" si="26"/>
        <v>1.8058552516552234E-2</v>
      </c>
      <c r="P120" s="250">
        <f t="shared" si="27"/>
        <v>8.2775183223421118E-4</v>
      </c>
      <c r="Q120" s="250">
        <f t="shared" si="28"/>
        <v>2.537055662258195E-4</v>
      </c>
      <c r="R120" s="250">
        <f t="shared" si="29"/>
        <v>1.6109964620948951E-3</v>
      </c>
      <c r="S120" s="250">
        <f t="shared" si="30"/>
        <v>2.7614758990989011E-4</v>
      </c>
      <c r="T120" s="250">
        <f t="shared" si="31"/>
        <v>0</v>
      </c>
    </row>
    <row r="121" spans="1:20" x14ac:dyDescent="0.45">
      <c r="A121" s="2" t="s">
        <v>525</v>
      </c>
      <c r="B121" s="2">
        <v>10764</v>
      </c>
      <c r="C121" s="354">
        <v>33</v>
      </c>
      <c r="D121" s="124">
        <v>116</v>
      </c>
      <c r="E121" s="124" t="s">
        <v>525</v>
      </c>
      <c r="F121" s="375">
        <v>3.1130255293118223</v>
      </c>
      <c r="G121" s="375">
        <v>6.7328717155797409E-3</v>
      </c>
      <c r="H121" s="375">
        <v>0.28237374020730444</v>
      </c>
      <c r="I121" s="376">
        <v>378446.43238100002</v>
      </c>
      <c r="J121" s="376">
        <v>447631.37755400001</v>
      </c>
      <c r="K121" s="375">
        <v>0.59690502509292698</v>
      </c>
      <c r="L121" s="375">
        <v>1.7706136037799541E-4</v>
      </c>
      <c r="M121" s="375">
        <v>0</v>
      </c>
      <c r="N121" s="255">
        <v>513403.33824000001</v>
      </c>
      <c r="O121" s="250">
        <f t="shared" si="26"/>
        <v>2.0057056352611707E-2</v>
      </c>
      <c r="P121" s="250">
        <f t="shared" si="27"/>
        <v>4.3379530987701588E-5</v>
      </c>
      <c r="Q121" s="250">
        <f t="shared" si="28"/>
        <v>1.8193188480171759E-3</v>
      </c>
      <c r="R121" s="250">
        <f t="shared" si="29"/>
        <v>3.8458270299159911E-3</v>
      </c>
      <c r="S121" s="250">
        <f t="shared" si="30"/>
        <v>1.1407968388092901E-6</v>
      </c>
      <c r="T121" s="250">
        <f t="shared" si="31"/>
        <v>0</v>
      </c>
    </row>
    <row r="122" spans="1:20" x14ac:dyDescent="0.45">
      <c r="A122" s="2" t="s">
        <v>530</v>
      </c>
      <c r="B122" s="2">
        <v>10801</v>
      </c>
      <c r="C122" s="354">
        <v>46</v>
      </c>
      <c r="D122" s="175">
        <v>117</v>
      </c>
      <c r="E122" s="175" t="s">
        <v>530</v>
      </c>
      <c r="F122" s="377">
        <v>2.9179034335303133</v>
      </c>
      <c r="G122" s="377">
        <v>0.4023357738523094</v>
      </c>
      <c r="H122" s="377">
        <v>0.35680345022804327</v>
      </c>
      <c r="I122" s="378">
        <v>204361.336477</v>
      </c>
      <c r="J122" s="378">
        <v>247339.00475699999</v>
      </c>
      <c r="K122" s="377">
        <v>3.855810117101869E-2</v>
      </c>
      <c r="L122" s="377">
        <v>4.794759486801814E-2</v>
      </c>
      <c r="M122" s="377">
        <v>1.5095330999048197E-2</v>
      </c>
      <c r="N122" s="255">
        <v>258409.34186799999</v>
      </c>
      <c r="O122" s="250">
        <f t="shared" si="26"/>
        <v>9.4624794484051786E-3</v>
      </c>
      <c r="P122" s="250">
        <f t="shared" si="27"/>
        <v>1.3047361155573076E-3</v>
      </c>
      <c r="Q122" s="250">
        <f t="shared" si="28"/>
        <v>1.1570791809302845E-3</v>
      </c>
      <c r="R122" s="250">
        <f t="shared" si="29"/>
        <v>1.2504020376673703E-4</v>
      </c>
      <c r="S122" s="250">
        <f t="shared" si="30"/>
        <v>1.5548942635505689E-4</v>
      </c>
      <c r="T122" s="250">
        <f t="shared" si="31"/>
        <v>4.8952702719345585E-5</v>
      </c>
    </row>
    <row r="123" spans="1:20" x14ac:dyDescent="0.45">
      <c r="A123" s="2" t="s">
        <v>544</v>
      </c>
      <c r="B123" s="2">
        <v>11099</v>
      </c>
      <c r="C123" s="354">
        <v>124</v>
      </c>
      <c r="D123" s="124">
        <v>118</v>
      </c>
      <c r="E123" s="124" t="s">
        <v>544</v>
      </c>
      <c r="F123" s="375">
        <v>2.8592087527904035</v>
      </c>
      <c r="G123" s="375">
        <v>2.5491691235330101</v>
      </c>
      <c r="H123" s="375">
        <v>2.1058986427083681</v>
      </c>
      <c r="I123" s="376">
        <v>2161504.0536989998</v>
      </c>
      <c r="J123" s="376">
        <v>2564329.1481479998</v>
      </c>
      <c r="K123" s="375">
        <v>0.40810285248229938</v>
      </c>
      <c r="L123" s="375">
        <v>0.31360519854265467</v>
      </c>
      <c r="M123" s="375">
        <v>0.10926635622373491</v>
      </c>
      <c r="N123" s="255">
        <v>2877610.3406210002</v>
      </c>
      <c r="O123" s="250">
        <f t="shared" si="26"/>
        <v>0.10325323667002977</v>
      </c>
      <c r="P123" s="250">
        <f t="shared" si="27"/>
        <v>9.2056923988921846E-2</v>
      </c>
      <c r="Q123" s="250">
        <f t="shared" si="28"/>
        <v>7.6049309357511349E-2</v>
      </c>
      <c r="R123" s="250">
        <f t="shared" si="29"/>
        <v>1.4737622907717103E-2</v>
      </c>
      <c r="S123" s="250">
        <f t="shared" si="30"/>
        <v>1.1325074377474141E-2</v>
      </c>
      <c r="T123" s="250">
        <f t="shared" si="31"/>
        <v>3.9458836044169469E-3</v>
      </c>
    </row>
    <row r="124" spans="1:20" x14ac:dyDescent="0.45">
      <c r="A124" s="2" t="s">
        <v>558</v>
      </c>
      <c r="B124" s="2">
        <v>11223</v>
      </c>
      <c r="C124" s="354">
        <v>160</v>
      </c>
      <c r="D124" s="175">
        <v>119</v>
      </c>
      <c r="E124" s="175" t="s">
        <v>558</v>
      </c>
      <c r="F124" s="377">
        <v>2.8344511534359111</v>
      </c>
      <c r="G124" s="377">
        <v>3.0863565636200474</v>
      </c>
      <c r="H124" s="377">
        <v>1.9442902737236027</v>
      </c>
      <c r="I124" s="378">
        <v>2665830.4214929999</v>
      </c>
      <c r="J124" s="378">
        <v>3882281.0514839999</v>
      </c>
      <c r="K124" s="377">
        <v>0.19656908998736772</v>
      </c>
      <c r="L124" s="377">
        <v>0.15166827016937906</v>
      </c>
      <c r="M124" s="377">
        <v>0.12515401405160217</v>
      </c>
      <c r="N124" s="255">
        <v>4260959.5812520003</v>
      </c>
      <c r="O124" s="250">
        <f t="shared" si="26"/>
        <v>0.15156614891662637</v>
      </c>
      <c r="P124" s="250">
        <f t="shared" si="27"/>
        <v>0.16503624624625951</v>
      </c>
      <c r="Q124" s="250">
        <f t="shared" si="28"/>
        <v>0.10396671990876237</v>
      </c>
      <c r="R124" s="250">
        <f t="shared" si="29"/>
        <v>1.0511107213583792E-2</v>
      </c>
      <c r="S124" s="250">
        <f t="shared" si="30"/>
        <v>8.1101329245182197E-3</v>
      </c>
      <c r="T124" s="250">
        <f t="shared" si="31"/>
        <v>6.692340387755279E-3</v>
      </c>
    </row>
    <row r="125" spans="1:20" x14ac:dyDescent="0.45">
      <c r="A125" s="2" t="s">
        <v>542</v>
      </c>
      <c r="B125" s="2">
        <v>11087</v>
      </c>
      <c r="C125" s="354">
        <v>119</v>
      </c>
      <c r="D125" s="124">
        <v>120</v>
      </c>
      <c r="E125" s="124" t="s">
        <v>542</v>
      </c>
      <c r="F125" s="375">
        <v>2.7605164339498929</v>
      </c>
      <c r="G125" s="375">
        <v>1.2155068760688144</v>
      </c>
      <c r="H125" s="375">
        <v>0.69036954548448548</v>
      </c>
      <c r="I125" s="376">
        <v>184144.239394</v>
      </c>
      <c r="J125" s="376">
        <v>278686.46985599998</v>
      </c>
      <c r="K125" s="375">
        <v>0.21188969855541667</v>
      </c>
      <c r="L125" s="375">
        <v>0.21043008938820848</v>
      </c>
      <c r="M125" s="375">
        <v>3.0565628209177E-2</v>
      </c>
      <c r="N125" s="255">
        <v>321445.55783499999</v>
      </c>
      <c r="O125" s="250">
        <f t="shared" si="26"/>
        <v>1.1135855571668296E-2</v>
      </c>
      <c r="P125" s="250">
        <f t="shared" si="27"/>
        <v>4.903324918411887E-3</v>
      </c>
      <c r="Q125" s="250">
        <f t="shared" si="28"/>
        <v>2.7849338098644557E-3</v>
      </c>
      <c r="R125" s="250">
        <f t="shared" si="29"/>
        <v>8.5475784574890238E-4</v>
      </c>
      <c r="S125" s="250">
        <f t="shared" si="30"/>
        <v>8.488698181765193E-4</v>
      </c>
      <c r="T125" s="250">
        <f t="shared" si="31"/>
        <v>1.2330099433883088E-4</v>
      </c>
    </row>
    <row r="126" spans="1:20" x14ac:dyDescent="0.45">
      <c r="A126" s="2" t="s">
        <v>578</v>
      </c>
      <c r="B126" s="2">
        <v>11233</v>
      </c>
      <c r="C126" s="354">
        <v>264</v>
      </c>
      <c r="D126" s="175">
        <v>121</v>
      </c>
      <c r="E126" s="175" t="s">
        <v>578</v>
      </c>
      <c r="F126" s="377">
        <v>2.7557419695072674</v>
      </c>
      <c r="G126" s="377">
        <v>1.219833947469591</v>
      </c>
      <c r="H126" s="377">
        <v>0.5863316456072627</v>
      </c>
      <c r="I126" s="378">
        <v>560474.05719099997</v>
      </c>
      <c r="J126" s="378">
        <v>625130.74870899995</v>
      </c>
      <c r="K126" s="377">
        <v>0.35711830409055251</v>
      </c>
      <c r="L126" s="377">
        <v>0</v>
      </c>
      <c r="M126" s="377">
        <v>0</v>
      </c>
      <c r="N126" s="255">
        <v>683093.92622899998</v>
      </c>
      <c r="O126" s="250">
        <f t="shared" si="26"/>
        <v>2.3623530270626549E-2</v>
      </c>
      <c r="P126" s="250">
        <f t="shared" si="27"/>
        <v>1.0456996519285245E-2</v>
      </c>
      <c r="Q126" s="250">
        <f t="shared" si="28"/>
        <v>5.026313614226399E-3</v>
      </c>
      <c r="R126" s="250">
        <f t="shared" si="29"/>
        <v>3.0613878803705378E-3</v>
      </c>
      <c r="S126" s="250">
        <f t="shared" si="30"/>
        <v>0</v>
      </c>
      <c r="T126" s="250">
        <f t="shared" si="31"/>
        <v>0</v>
      </c>
    </row>
    <row r="127" spans="1:20" x14ac:dyDescent="0.45">
      <c r="A127" s="2" t="s">
        <v>531</v>
      </c>
      <c r="B127" s="2">
        <v>10825</v>
      </c>
      <c r="C127" s="354">
        <v>61</v>
      </c>
      <c r="D127" s="124">
        <v>122</v>
      </c>
      <c r="E127" s="124" t="s">
        <v>531</v>
      </c>
      <c r="F127" s="375">
        <v>2.7192470547492316</v>
      </c>
      <c r="G127" s="375">
        <v>1.9972271506549159E-3</v>
      </c>
      <c r="H127" s="375">
        <v>0.36621001909969653</v>
      </c>
      <c r="I127" s="376">
        <v>101512.27785300001</v>
      </c>
      <c r="J127" s="376">
        <v>129678.590413</v>
      </c>
      <c r="K127" s="375">
        <v>0.25978285574487242</v>
      </c>
      <c r="L127" s="375">
        <v>1.5718471493102186E-3</v>
      </c>
      <c r="M127" s="375">
        <v>1.848827981931388E-2</v>
      </c>
      <c r="N127" s="255">
        <v>134854.240085</v>
      </c>
      <c r="O127" s="250">
        <f t="shared" si="26"/>
        <v>4.6019203447702243E-3</v>
      </c>
      <c r="P127" s="250">
        <f t="shared" si="27"/>
        <v>3.3800092719320506E-6</v>
      </c>
      <c r="Q127" s="250">
        <f t="shared" si="28"/>
        <v>6.1975587485154087E-4</v>
      </c>
      <c r="R127" s="250">
        <f t="shared" si="29"/>
        <v>4.3964376351419287E-4</v>
      </c>
      <c r="S127" s="250">
        <f t="shared" si="30"/>
        <v>2.6601170212343388E-6</v>
      </c>
      <c r="T127" s="250">
        <f t="shared" si="31"/>
        <v>3.1288657973062146E-5</v>
      </c>
    </row>
    <row r="128" spans="1:20" x14ac:dyDescent="0.45">
      <c r="A128" s="2" t="s">
        <v>529</v>
      </c>
      <c r="B128" s="2">
        <v>10787</v>
      </c>
      <c r="C128" s="354">
        <v>54</v>
      </c>
      <c r="D128" s="175">
        <v>123</v>
      </c>
      <c r="E128" s="175" t="s">
        <v>529</v>
      </c>
      <c r="F128" s="377">
        <v>2.6724658800832573</v>
      </c>
      <c r="G128" s="377">
        <v>0.41893268082728607</v>
      </c>
      <c r="H128" s="377">
        <v>0.36807834470379924</v>
      </c>
      <c r="I128" s="378">
        <v>440528.44427400001</v>
      </c>
      <c r="J128" s="378">
        <v>526776.14423600002</v>
      </c>
      <c r="K128" s="377">
        <v>0.10895440989802195</v>
      </c>
      <c r="L128" s="377">
        <v>5.2382168515909974E-2</v>
      </c>
      <c r="M128" s="377">
        <v>2.6986801259230139E-3</v>
      </c>
      <c r="N128" s="255">
        <v>538317.17853200005</v>
      </c>
      <c r="O128" s="250">
        <f t="shared" si="26"/>
        <v>1.8054116163925438E-2</v>
      </c>
      <c r="P128" s="250">
        <f t="shared" si="27"/>
        <v>2.830142506547134E-3</v>
      </c>
      <c r="Q128" s="250">
        <f t="shared" si="28"/>
        <v>2.4865908456428091E-3</v>
      </c>
      <c r="R128" s="250">
        <f t="shared" si="29"/>
        <v>7.3605264244180142E-4</v>
      </c>
      <c r="S128" s="250">
        <f t="shared" si="30"/>
        <v>3.5387308865290131E-4</v>
      </c>
      <c r="T128" s="250">
        <f t="shared" si="31"/>
        <v>1.8231209178683E-5</v>
      </c>
    </row>
    <row r="129" spans="1:20" x14ac:dyDescent="0.45">
      <c r="A129" s="2" t="s">
        <v>573</v>
      </c>
      <c r="B129" s="2">
        <v>11463</v>
      </c>
      <c r="C129" s="354">
        <v>239</v>
      </c>
      <c r="D129" s="124">
        <v>124</v>
      </c>
      <c r="E129" s="124" t="s">
        <v>573</v>
      </c>
      <c r="F129" s="375">
        <v>2.6688379747337714</v>
      </c>
      <c r="G129" s="375">
        <v>0.54554177754124344</v>
      </c>
      <c r="H129" s="375">
        <v>0.89707069669656536</v>
      </c>
      <c r="I129" s="376">
        <v>117511.540291</v>
      </c>
      <c r="J129" s="376">
        <v>123635.113236</v>
      </c>
      <c r="K129" s="375">
        <v>3.1879812982519955E-2</v>
      </c>
      <c r="L129" s="375">
        <v>2.0329371058530475E-3</v>
      </c>
      <c r="M129" s="375">
        <v>0.33260001948015733</v>
      </c>
      <c r="N129" s="255">
        <v>127144.68408599999</v>
      </c>
      <c r="O129" s="250">
        <f t="shared" si="26"/>
        <v>4.2583979083579918E-3</v>
      </c>
      <c r="P129" s="250">
        <f t="shared" si="27"/>
        <v>8.7046646757762622E-4</v>
      </c>
      <c r="Q129" s="250">
        <f t="shared" si="28"/>
        <v>1.4313660157068812E-3</v>
      </c>
      <c r="R129" s="250">
        <f t="shared" si="29"/>
        <v>5.0867430023416581E-5</v>
      </c>
      <c r="S129" s="250">
        <f t="shared" si="30"/>
        <v>3.2437544734245428E-6</v>
      </c>
      <c r="T129" s="250">
        <f t="shared" si="31"/>
        <v>5.3069659555313241E-4</v>
      </c>
    </row>
    <row r="130" spans="1:20" x14ac:dyDescent="0.45">
      <c r="A130" s="2" t="s">
        <v>559</v>
      </c>
      <c r="B130" s="2">
        <v>11268</v>
      </c>
      <c r="C130" s="354">
        <v>167</v>
      </c>
      <c r="D130" s="175">
        <v>125</v>
      </c>
      <c r="E130" s="175" t="s">
        <v>559</v>
      </c>
      <c r="F130" s="377">
        <v>2.6020342098377576</v>
      </c>
      <c r="G130" s="377">
        <v>0.75892380121739056</v>
      </c>
      <c r="H130" s="377">
        <v>0.48855671185836991</v>
      </c>
      <c r="I130" s="378">
        <v>677055.95425099996</v>
      </c>
      <c r="J130" s="378">
        <v>778452.49882199999</v>
      </c>
      <c r="K130" s="377">
        <v>0.30100182371351403</v>
      </c>
      <c r="L130" s="377">
        <v>1.235845610617314E-2</v>
      </c>
      <c r="M130" s="377">
        <v>5.7807467097616859E-3</v>
      </c>
      <c r="N130" s="255">
        <v>782714.41188499995</v>
      </c>
      <c r="O130" s="250">
        <f t="shared" si="26"/>
        <v>2.5558899879874017E-2</v>
      </c>
      <c r="P130" s="250">
        <f t="shared" si="27"/>
        <v>7.454651202675063E-3</v>
      </c>
      <c r="Q130" s="250">
        <f t="shared" si="28"/>
        <v>4.7989269460093397E-3</v>
      </c>
      <c r="R130" s="250">
        <f t="shared" si="29"/>
        <v>2.9566388661865003E-3</v>
      </c>
      <c r="S130" s="250">
        <f t="shared" si="30"/>
        <v>1.2139292446396854E-4</v>
      </c>
      <c r="T130" s="250">
        <f t="shared" si="31"/>
        <v>5.678231509297588E-5</v>
      </c>
    </row>
    <row r="131" spans="1:20" x14ac:dyDescent="0.45">
      <c r="A131" s="2" t="s">
        <v>540</v>
      </c>
      <c r="B131" s="2">
        <v>10896</v>
      </c>
      <c r="C131" s="354">
        <v>103</v>
      </c>
      <c r="D131" s="124">
        <v>126</v>
      </c>
      <c r="E131" s="124" t="s">
        <v>540</v>
      </c>
      <c r="F131" s="375">
        <v>2.5696740327386616</v>
      </c>
      <c r="G131" s="375">
        <v>0.13288401880364653</v>
      </c>
      <c r="H131" s="375">
        <v>7.8961517233503989E-2</v>
      </c>
      <c r="I131" s="376">
        <v>590350.36009900004</v>
      </c>
      <c r="J131" s="376">
        <v>724572.85411199997</v>
      </c>
      <c r="K131" s="375">
        <v>0.26583572574302794</v>
      </c>
      <c r="L131" s="375">
        <v>3.1491087258613257E-2</v>
      </c>
      <c r="M131" s="375">
        <v>2.4513033686329004E-3</v>
      </c>
      <c r="N131" s="255">
        <v>728127.99798400002</v>
      </c>
      <c r="O131" s="250">
        <f t="shared" si="26"/>
        <v>2.348072979864408E-2</v>
      </c>
      <c r="P131" s="250">
        <f t="shared" si="27"/>
        <v>1.2142449588288665E-3</v>
      </c>
      <c r="Q131" s="250">
        <f t="shared" si="28"/>
        <v>7.2152110619061016E-4</v>
      </c>
      <c r="R131" s="250">
        <f t="shared" si="29"/>
        <v>2.4291084267781568E-3</v>
      </c>
      <c r="S131" s="250">
        <f t="shared" si="30"/>
        <v>2.8775389468249429E-4</v>
      </c>
      <c r="T131" s="250">
        <f t="shared" si="31"/>
        <v>2.2399102500962582E-5</v>
      </c>
    </row>
    <row r="132" spans="1:20" x14ac:dyDescent="0.45">
      <c r="A132" s="2" t="s">
        <v>534</v>
      </c>
      <c r="B132" s="2">
        <v>10843</v>
      </c>
      <c r="C132" s="354">
        <v>4</v>
      </c>
      <c r="D132" s="175">
        <v>127</v>
      </c>
      <c r="E132" s="175" t="s">
        <v>534</v>
      </c>
      <c r="F132" s="377">
        <v>2.5365502455519233</v>
      </c>
      <c r="G132" s="377">
        <v>0.60754423172205518</v>
      </c>
      <c r="H132" s="377">
        <v>0.64345129333057194</v>
      </c>
      <c r="I132" s="378">
        <v>505793.25277600001</v>
      </c>
      <c r="J132" s="378">
        <v>589954.06095800002</v>
      </c>
      <c r="K132" s="377">
        <v>0.16799391233241573</v>
      </c>
      <c r="L132" s="377">
        <v>6.3699903471452574E-2</v>
      </c>
      <c r="M132" s="377">
        <v>2.67866719101927E-2</v>
      </c>
      <c r="N132" s="255">
        <v>606241.07283900003</v>
      </c>
      <c r="O132" s="250">
        <f t="shared" si="26"/>
        <v>1.9298104341836791E-2</v>
      </c>
      <c r="P132" s="250">
        <f t="shared" si="27"/>
        <v>4.6222037180667745E-3</v>
      </c>
      <c r="Q132" s="250">
        <f t="shared" si="28"/>
        <v>4.8953850685032781E-3</v>
      </c>
      <c r="R132" s="250">
        <f t="shared" si="29"/>
        <v>1.2780996767832321E-3</v>
      </c>
      <c r="S132" s="250">
        <f t="shared" si="30"/>
        <v>4.8462962084535607E-4</v>
      </c>
      <c r="T132" s="250">
        <f t="shared" si="31"/>
        <v>2.037933174790981E-4</v>
      </c>
    </row>
    <row r="133" spans="1:20" x14ac:dyDescent="0.45">
      <c r="A133" s="2" t="s">
        <v>526</v>
      </c>
      <c r="B133" s="2">
        <v>10771</v>
      </c>
      <c r="C133" s="354">
        <v>49</v>
      </c>
      <c r="D133" s="124">
        <v>128</v>
      </c>
      <c r="E133" s="124" t="s">
        <v>526</v>
      </c>
      <c r="F133" s="375">
        <v>2.4257098972904356</v>
      </c>
      <c r="G133" s="375">
        <v>0.49035134367282712</v>
      </c>
      <c r="H133" s="375">
        <v>0.51195792326240408</v>
      </c>
      <c r="I133" s="376">
        <v>364749.83109200001</v>
      </c>
      <c r="J133" s="376">
        <v>397079.27920200001</v>
      </c>
      <c r="K133" s="375">
        <v>0.37901722298759688</v>
      </c>
      <c r="L133" s="375">
        <v>3.7997366091668647E-3</v>
      </c>
      <c r="M133" s="375">
        <v>8.3901854530538215E-3</v>
      </c>
      <c r="N133" s="255">
        <v>400083.04719399998</v>
      </c>
      <c r="O133" s="250">
        <f t="shared" si="26"/>
        <v>1.2179089830539854E-2</v>
      </c>
      <c r="P133" s="250">
        <f t="shared" si="27"/>
        <v>2.4619733257419435E-3</v>
      </c>
      <c r="Q133" s="250">
        <f t="shared" si="28"/>
        <v>2.5704564028181053E-3</v>
      </c>
      <c r="R133" s="250">
        <f t="shared" si="29"/>
        <v>1.9029830447754503E-3</v>
      </c>
      <c r="S133" s="250">
        <f t="shared" si="30"/>
        <v>1.9077851620726295E-5</v>
      </c>
      <c r="T133" s="250">
        <f t="shared" si="31"/>
        <v>4.2125739125595202E-5</v>
      </c>
    </row>
    <row r="134" spans="1:20" x14ac:dyDescent="0.45">
      <c r="A134" s="2" t="s">
        <v>539</v>
      </c>
      <c r="B134" s="2">
        <v>10869</v>
      </c>
      <c r="C134" s="354">
        <v>12</v>
      </c>
      <c r="D134" s="175">
        <v>129</v>
      </c>
      <c r="E134" s="175" t="s">
        <v>539</v>
      </c>
      <c r="F134" s="377">
        <v>2.3605156804174126</v>
      </c>
      <c r="G134" s="377">
        <v>5.5473911701142331E-3</v>
      </c>
      <c r="H134" s="377">
        <v>0.10745785736338376</v>
      </c>
      <c r="I134" s="378">
        <v>468936.65391400002</v>
      </c>
      <c r="J134" s="378">
        <v>570799.45444600005</v>
      </c>
      <c r="K134" s="377">
        <v>0.37511567072759444</v>
      </c>
      <c r="L134" s="377">
        <v>0</v>
      </c>
      <c r="M134" s="377">
        <v>3.4078950156445336E-4</v>
      </c>
      <c r="N134" s="255">
        <v>592003.91061699996</v>
      </c>
      <c r="O134" s="250">
        <f t="shared" si="26"/>
        <v>1.7537080257495608E-2</v>
      </c>
      <c r="P134" s="250">
        <f t="shared" si="27"/>
        <v>4.1213470843291649E-5</v>
      </c>
      <c r="Q134" s="250">
        <f t="shared" si="28"/>
        <v>7.9834126267991519E-4</v>
      </c>
      <c r="R134" s="250">
        <f t="shared" si="29"/>
        <v>2.7868629206609838E-3</v>
      </c>
      <c r="S134" s="250">
        <f t="shared" si="30"/>
        <v>0</v>
      </c>
      <c r="T134" s="250">
        <f t="shared" si="31"/>
        <v>2.5318420417317124E-6</v>
      </c>
    </row>
    <row r="135" spans="1:20" x14ac:dyDescent="0.45">
      <c r="A135" s="2" t="s">
        <v>572</v>
      </c>
      <c r="B135" s="2">
        <v>11378</v>
      </c>
      <c r="C135" s="354">
        <v>226</v>
      </c>
      <c r="D135" s="124">
        <v>130</v>
      </c>
      <c r="E135" s="124" t="s">
        <v>572</v>
      </c>
      <c r="F135" s="375">
        <v>2.2026970347131343</v>
      </c>
      <c r="G135" s="375">
        <v>3.0311527823715229E-2</v>
      </c>
      <c r="H135" s="375">
        <v>0</v>
      </c>
      <c r="I135" s="376">
        <v>575952.92901700002</v>
      </c>
      <c r="J135" s="376">
        <v>613256.83926599997</v>
      </c>
      <c r="K135" s="375">
        <v>0.3180311097369693</v>
      </c>
      <c r="L135" s="375">
        <v>0</v>
      </c>
      <c r="M135" s="375">
        <v>0</v>
      </c>
      <c r="N135" s="255">
        <v>666663.06518399995</v>
      </c>
      <c r="O135" s="250">
        <f t="shared" si="26"/>
        <v>1.8428372666818217E-2</v>
      </c>
      <c r="P135" s="250">
        <f t="shared" si="27"/>
        <v>2.5359462605750553E-4</v>
      </c>
      <c r="Q135" s="250">
        <f t="shared" si="28"/>
        <v>0</v>
      </c>
      <c r="R135" s="250">
        <f t="shared" si="29"/>
        <v>2.6607362326784554E-3</v>
      </c>
      <c r="S135" s="250">
        <f t="shared" si="30"/>
        <v>0</v>
      </c>
      <c r="T135" s="250">
        <f t="shared" si="31"/>
        <v>0</v>
      </c>
    </row>
    <row r="136" spans="1:20" x14ac:dyDescent="0.45">
      <c r="A136" s="2" t="s">
        <v>569</v>
      </c>
      <c r="B136" s="2">
        <v>11334</v>
      </c>
      <c r="C136" s="354">
        <v>194</v>
      </c>
      <c r="D136" s="175">
        <v>131</v>
      </c>
      <c r="E136" s="175" t="s">
        <v>569</v>
      </c>
      <c r="F136" s="377">
        <v>2.1975641404296704</v>
      </c>
      <c r="G136" s="377">
        <v>0.34376770359925973</v>
      </c>
      <c r="H136" s="377">
        <v>1.2834716050004406E-2</v>
      </c>
      <c r="I136" s="378">
        <v>170792.30248099999</v>
      </c>
      <c r="J136" s="378">
        <v>228631.10216099999</v>
      </c>
      <c r="K136" s="377">
        <v>0.32608460307923864</v>
      </c>
      <c r="L136" s="377">
        <v>8.3155242522264816E-5</v>
      </c>
      <c r="M136" s="377">
        <v>0</v>
      </c>
      <c r="N136" s="255">
        <v>253468.71414600001</v>
      </c>
      <c r="O136" s="250">
        <f t="shared" si="26"/>
        <v>6.9902345067001216E-3</v>
      </c>
      <c r="P136" s="250">
        <f t="shared" si="27"/>
        <v>1.0934911158127854E-3</v>
      </c>
      <c r="Q136" s="250">
        <f t="shared" si="28"/>
        <v>4.0825964241888737E-5</v>
      </c>
      <c r="R136" s="250">
        <f t="shared" si="29"/>
        <v>1.0372429193818361E-3</v>
      </c>
      <c r="S136" s="250">
        <f t="shared" si="30"/>
        <v>2.6450861433264072E-7</v>
      </c>
      <c r="T136" s="250">
        <f t="shared" si="31"/>
        <v>0</v>
      </c>
    </row>
    <row r="137" spans="1:20" x14ac:dyDescent="0.45">
      <c r="A137" s="2" t="s">
        <v>579</v>
      </c>
      <c r="B137" s="2">
        <v>11649</v>
      </c>
      <c r="C137" s="354">
        <v>275</v>
      </c>
      <c r="D137" s="124">
        <v>132</v>
      </c>
      <c r="E137" s="124" t="s">
        <v>579</v>
      </c>
      <c r="F137" s="375">
        <v>2.1188641672731108</v>
      </c>
      <c r="G137" s="375">
        <v>0.1512256661758323</v>
      </c>
      <c r="H137" s="375">
        <v>0.83907122777554666</v>
      </c>
      <c r="I137" s="376">
        <v>267963.34245499998</v>
      </c>
      <c r="J137" s="376">
        <v>310237.41049699998</v>
      </c>
      <c r="K137" s="375">
        <v>0.40120348719992549</v>
      </c>
      <c r="L137" s="375">
        <v>1.3315946535596961E-2</v>
      </c>
      <c r="M137" s="375">
        <v>0.12294949827863537</v>
      </c>
      <c r="N137" s="255">
        <v>292681.77825099998</v>
      </c>
      <c r="O137" s="250">
        <f t="shared" si="26"/>
        <v>7.7825984964008379E-3</v>
      </c>
      <c r="P137" s="250">
        <f t="shared" si="27"/>
        <v>5.5545261483746047E-4</v>
      </c>
      <c r="Q137" s="250">
        <f t="shared" si="28"/>
        <v>3.081912741987236E-3</v>
      </c>
      <c r="R137" s="250">
        <f t="shared" si="29"/>
        <v>1.4736223796031804E-3</v>
      </c>
      <c r="S137" s="250">
        <f t="shared" si="30"/>
        <v>4.8909537046662948E-5</v>
      </c>
      <c r="T137" s="250">
        <f t="shared" si="31"/>
        <v>4.5159411122988222E-4</v>
      </c>
    </row>
    <row r="138" spans="1:20" x14ac:dyDescent="0.45">
      <c r="A138" s="2" t="s">
        <v>566</v>
      </c>
      <c r="B138" s="2">
        <v>11314</v>
      </c>
      <c r="C138" s="354">
        <v>182</v>
      </c>
      <c r="D138" s="175">
        <v>133</v>
      </c>
      <c r="E138" s="175" t="s">
        <v>566</v>
      </c>
      <c r="F138" s="377">
        <v>2.1032894896086121</v>
      </c>
      <c r="G138" s="377">
        <v>0</v>
      </c>
      <c r="H138" s="377">
        <v>0</v>
      </c>
      <c r="I138" s="378">
        <v>0</v>
      </c>
      <c r="J138" s="378">
        <v>0</v>
      </c>
      <c r="K138" s="377">
        <v>0</v>
      </c>
      <c r="L138" s="377">
        <v>0</v>
      </c>
      <c r="M138" s="377">
        <v>0</v>
      </c>
      <c r="N138" s="255">
        <v>19454.714018999999</v>
      </c>
      <c r="O138" s="250">
        <f t="shared" ref="O138:O170" si="32">$N138/$N$171*F138</f>
        <v>5.1351097145960027E-4</v>
      </c>
      <c r="P138" s="250">
        <f t="shared" ref="P138:P170" si="33">$N138/$N$171*G138</f>
        <v>0</v>
      </c>
      <c r="Q138" s="250">
        <f t="shared" ref="Q138:Q170" si="34">$N138/$N$171*H138</f>
        <v>0</v>
      </c>
      <c r="R138" s="250">
        <f t="shared" ref="R138:R170" si="35">$N138/$N$171*K138</f>
        <v>0</v>
      </c>
      <c r="S138" s="250">
        <f t="shared" ref="S138:S170" si="36">$N138/$N$171*L138</f>
        <v>0</v>
      </c>
      <c r="T138" s="250">
        <f t="shared" ref="T138:T170" si="37">$N138/$N$171*M138</f>
        <v>0</v>
      </c>
    </row>
    <row r="139" spans="1:20" x14ac:dyDescent="0.45">
      <c r="A139" s="2" t="s">
        <v>515</v>
      </c>
      <c r="B139" s="2">
        <v>10591</v>
      </c>
      <c r="C139" s="354">
        <v>44</v>
      </c>
      <c r="D139" s="124">
        <v>134</v>
      </c>
      <c r="E139" s="124" t="s">
        <v>515</v>
      </c>
      <c r="F139" s="375">
        <v>2.0351824658094899</v>
      </c>
      <c r="G139" s="375">
        <v>7.7987828335967588</v>
      </c>
      <c r="H139" s="375">
        <v>0.17813457429303767</v>
      </c>
      <c r="I139" s="376">
        <v>359312.19173100003</v>
      </c>
      <c r="J139" s="376">
        <v>473298.65845799999</v>
      </c>
      <c r="K139" s="375">
        <v>0.24606001314637005</v>
      </c>
      <c r="L139" s="375">
        <v>3.3940167358105851E-2</v>
      </c>
      <c r="M139" s="375">
        <v>8.478566955014857E-3</v>
      </c>
      <c r="N139" s="255">
        <v>462272.81304099999</v>
      </c>
      <c r="O139" s="250">
        <f t="shared" si="32"/>
        <v>1.1806672840220649E-2</v>
      </c>
      <c r="P139" s="250">
        <f t="shared" si="33"/>
        <v>4.5242959299760951E-2</v>
      </c>
      <c r="Q139" s="250">
        <f t="shared" si="34"/>
        <v>1.0334093751015788E-3</v>
      </c>
      <c r="R139" s="250">
        <f t="shared" si="35"/>
        <v>1.4274641822467084E-3</v>
      </c>
      <c r="S139" s="250">
        <f t="shared" si="36"/>
        <v>1.968965726029415E-4</v>
      </c>
      <c r="T139" s="250">
        <f t="shared" si="37"/>
        <v>4.9186580502476058E-5</v>
      </c>
    </row>
    <row r="140" spans="1:20" x14ac:dyDescent="0.45">
      <c r="A140" s="2" t="s">
        <v>575</v>
      </c>
      <c r="B140" s="2">
        <v>11470</v>
      </c>
      <c r="C140" s="354">
        <v>240</v>
      </c>
      <c r="D140" s="175">
        <v>135</v>
      </c>
      <c r="E140" s="175" t="s">
        <v>575</v>
      </c>
      <c r="F140" s="377">
        <v>1.9058917238808954</v>
      </c>
      <c r="G140" s="377">
        <v>1.0288302691180389</v>
      </c>
      <c r="H140" s="377">
        <v>0.42360778044231284</v>
      </c>
      <c r="I140" s="378">
        <v>251831.11722399999</v>
      </c>
      <c r="J140" s="378">
        <v>240823.97088400001</v>
      </c>
      <c r="K140" s="377">
        <v>0.21695471431958693</v>
      </c>
      <c r="L140" s="377">
        <v>1.1855427485481524E-3</v>
      </c>
      <c r="M140" s="377">
        <v>0</v>
      </c>
      <c r="N140" s="255">
        <v>295848.569495</v>
      </c>
      <c r="O140" s="250">
        <f t="shared" si="32"/>
        <v>7.076092836645299E-3</v>
      </c>
      <c r="P140" s="250">
        <f t="shared" si="33"/>
        <v>3.8197859858511898E-3</v>
      </c>
      <c r="Q140" s="250">
        <f t="shared" si="34"/>
        <v>1.5727483063053512E-3</v>
      </c>
      <c r="R140" s="250">
        <f t="shared" si="35"/>
        <v>8.0549785732171781E-4</v>
      </c>
      <c r="S140" s="250">
        <f t="shared" si="36"/>
        <v>4.4016196961368481E-6</v>
      </c>
      <c r="T140" s="250">
        <f t="shared" si="37"/>
        <v>0</v>
      </c>
    </row>
    <row r="141" spans="1:20" x14ac:dyDescent="0.45">
      <c r="A141" s="2" t="s">
        <v>564</v>
      </c>
      <c r="B141" s="2">
        <v>11297</v>
      </c>
      <c r="C141" s="354">
        <v>177</v>
      </c>
      <c r="D141" s="124">
        <v>136</v>
      </c>
      <c r="E141" s="124" t="s">
        <v>564</v>
      </c>
      <c r="F141" s="375">
        <v>1.8488032700041386</v>
      </c>
      <c r="G141" s="375">
        <v>9.7740742733637989E-2</v>
      </c>
      <c r="H141" s="375">
        <v>7.0465658546840809E-2</v>
      </c>
      <c r="I141" s="376">
        <v>230727.847576</v>
      </c>
      <c r="J141" s="376">
        <v>282078.874931</v>
      </c>
      <c r="K141" s="375">
        <v>0.34610221159377441</v>
      </c>
      <c r="L141" s="375">
        <v>3.8777272420432124E-3</v>
      </c>
      <c r="M141" s="375">
        <v>6.7458492349508851E-3</v>
      </c>
      <c r="N141" s="255">
        <v>271257.13330500002</v>
      </c>
      <c r="O141" s="250">
        <f t="shared" si="32"/>
        <v>6.2935790659976367E-3</v>
      </c>
      <c r="P141" s="250">
        <f t="shared" si="33"/>
        <v>3.3272284960968705E-4</v>
      </c>
      <c r="Q141" s="250">
        <f t="shared" si="34"/>
        <v>2.3987473448223727E-4</v>
      </c>
      <c r="R141" s="250">
        <f t="shared" si="35"/>
        <v>1.1781792410920969E-3</v>
      </c>
      <c r="S141" s="250">
        <f t="shared" si="36"/>
        <v>1.3200313624562814E-5</v>
      </c>
      <c r="T141" s="250">
        <f t="shared" si="37"/>
        <v>2.296379296612128E-5</v>
      </c>
    </row>
    <row r="142" spans="1:20" x14ac:dyDescent="0.45">
      <c r="A142" s="2" t="s">
        <v>536</v>
      </c>
      <c r="B142" s="2">
        <v>10855</v>
      </c>
      <c r="C142" s="354">
        <v>8</v>
      </c>
      <c r="D142" s="175">
        <v>137</v>
      </c>
      <c r="E142" s="175" t="s">
        <v>536</v>
      </c>
      <c r="F142" s="377">
        <v>1.6537488958923692</v>
      </c>
      <c r="G142" s="377">
        <v>0.12933570575244044</v>
      </c>
      <c r="H142" s="377">
        <v>1.6955023732639858E-2</v>
      </c>
      <c r="I142" s="378">
        <v>843281.56174200005</v>
      </c>
      <c r="J142" s="378">
        <v>991164.63879899995</v>
      </c>
      <c r="K142" s="377">
        <v>0.21219194484216983</v>
      </c>
      <c r="L142" s="377">
        <v>5.6576466032697517E-2</v>
      </c>
      <c r="M142" s="377">
        <v>4.133706808547017E-4</v>
      </c>
      <c r="N142" s="255">
        <v>1080412.868148</v>
      </c>
      <c r="O142" s="250">
        <f t="shared" si="32"/>
        <v>2.2422557152241243E-2</v>
      </c>
      <c r="P142" s="250">
        <f t="shared" si="33"/>
        <v>1.7536140228197588E-3</v>
      </c>
      <c r="Q142" s="250">
        <f t="shared" si="34"/>
        <v>2.2988676794101801E-4</v>
      </c>
      <c r="R142" s="250">
        <f t="shared" si="35"/>
        <v>2.8770304985760251E-3</v>
      </c>
      <c r="S142" s="250">
        <f t="shared" si="36"/>
        <v>7.6709895089935038E-4</v>
      </c>
      <c r="T142" s="250">
        <f t="shared" si="37"/>
        <v>5.6047370550315191E-6</v>
      </c>
    </row>
    <row r="143" spans="1:20" x14ac:dyDescent="0.45">
      <c r="A143" s="2" t="s">
        <v>527</v>
      </c>
      <c r="B143" s="2">
        <v>10781</v>
      </c>
      <c r="C143" s="354">
        <v>51</v>
      </c>
      <c r="D143" s="124">
        <v>138</v>
      </c>
      <c r="E143" s="124" t="s">
        <v>527</v>
      </c>
      <c r="F143" s="375">
        <v>1.559958604317871</v>
      </c>
      <c r="G143" s="375">
        <v>1.9221793523143307</v>
      </c>
      <c r="H143" s="375">
        <v>0.53869036042832963</v>
      </c>
      <c r="I143" s="376">
        <v>902401.01944900001</v>
      </c>
      <c r="J143" s="376">
        <v>1454534.608057</v>
      </c>
      <c r="K143" s="375">
        <v>0.17292627726248361</v>
      </c>
      <c r="L143" s="375">
        <v>0.3801342536535447</v>
      </c>
      <c r="M143" s="375">
        <v>1.8596628466403937E-2</v>
      </c>
      <c r="N143" s="255">
        <v>1618524.24284</v>
      </c>
      <c r="O143" s="250">
        <f t="shared" si="32"/>
        <v>3.1685320684532052E-2</v>
      </c>
      <c r="P143" s="250">
        <f t="shared" si="33"/>
        <v>3.9042618837887552E-2</v>
      </c>
      <c r="Q143" s="250">
        <f t="shared" si="34"/>
        <v>1.0941685742553034E-2</v>
      </c>
      <c r="R143" s="250">
        <f t="shared" si="35"/>
        <v>3.5124166337990857E-3</v>
      </c>
      <c r="S143" s="250">
        <f t="shared" si="36"/>
        <v>7.7211508669838289E-3</v>
      </c>
      <c r="T143" s="250">
        <f t="shared" si="37"/>
        <v>3.7772805956396864E-4</v>
      </c>
    </row>
    <row r="144" spans="1:20" x14ac:dyDescent="0.45">
      <c r="A144" s="2" t="s">
        <v>524</v>
      </c>
      <c r="B144" s="2">
        <v>10782</v>
      </c>
      <c r="C144" s="354">
        <v>45</v>
      </c>
      <c r="D144" s="175">
        <v>139</v>
      </c>
      <c r="E144" s="175" t="s">
        <v>524</v>
      </c>
      <c r="F144" s="377">
        <v>1.477455467579025</v>
      </c>
      <c r="G144" s="377">
        <v>0.15749205377190681</v>
      </c>
      <c r="H144" s="377">
        <v>0.15950048114775611</v>
      </c>
      <c r="I144" s="378">
        <v>364752.205556</v>
      </c>
      <c r="J144" s="378">
        <v>418515.139043</v>
      </c>
      <c r="K144" s="377">
        <v>8.0797443781319297E-2</v>
      </c>
      <c r="L144" s="377">
        <v>1.608017741633814E-3</v>
      </c>
      <c r="M144" s="377">
        <v>1.3019599841627256E-3</v>
      </c>
      <c r="N144" s="255">
        <v>438881.902305</v>
      </c>
      <c r="O144" s="250">
        <f t="shared" si="32"/>
        <v>8.1374418190849618E-3</v>
      </c>
      <c r="P144" s="250">
        <f t="shared" si="33"/>
        <v>8.674254166435942E-4</v>
      </c>
      <c r="Q144" s="250">
        <f t="shared" si="34"/>
        <v>8.7848731412711815E-4</v>
      </c>
      <c r="R144" s="250">
        <f t="shared" si="35"/>
        <v>4.4501138093768421E-4</v>
      </c>
      <c r="S144" s="250">
        <f t="shared" si="36"/>
        <v>8.8565449881498164E-6</v>
      </c>
      <c r="T144" s="250">
        <f t="shared" si="37"/>
        <v>7.1708581777164675E-6</v>
      </c>
    </row>
    <row r="145" spans="1:20" x14ac:dyDescent="0.45">
      <c r="A145" s="2" t="s">
        <v>514</v>
      </c>
      <c r="B145" s="2">
        <v>10589</v>
      </c>
      <c r="C145" s="354">
        <v>26</v>
      </c>
      <c r="D145" s="124">
        <v>140</v>
      </c>
      <c r="E145" s="124" t="s">
        <v>514</v>
      </c>
      <c r="F145" s="375">
        <v>1.360075732338011</v>
      </c>
      <c r="G145" s="375">
        <v>0.47541602075932099</v>
      </c>
      <c r="H145" s="375">
        <v>0.15369249409312191</v>
      </c>
      <c r="I145" s="376">
        <v>418099.86563199997</v>
      </c>
      <c r="J145" s="376">
        <v>600394.10941899999</v>
      </c>
      <c r="K145" s="375">
        <v>0.11088757294136918</v>
      </c>
      <c r="L145" s="375">
        <v>0.14121511642492329</v>
      </c>
      <c r="M145" s="375">
        <v>3.7467885196865035E-3</v>
      </c>
      <c r="N145" s="255">
        <v>735654.78139799996</v>
      </c>
      <c r="O145" s="250">
        <f t="shared" si="32"/>
        <v>1.2556337423536667E-2</v>
      </c>
      <c r="P145" s="250">
        <f t="shared" si="33"/>
        <v>4.3890820424737857E-3</v>
      </c>
      <c r="Q145" s="250">
        <f t="shared" si="34"/>
        <v>1.4189024694828906E-3</v>
      </c>
      <c r="R145" s="250">
        <f t="shared" si="35"/>
        <v>1.0237237153958982E-3</v>
      </c>
      <c r="S145" s="250">
        <f t="shared" si="36"/>
        <v>1.3037102339053302E-3</v>
      </c>
      <c r="T145" s="250">
        <f t="shared" si="37"/>
        <v>3.4590677408046838E-5</v>
      </c>
    </row>
    <row r="146" spans="1:20" x14ac:dyDescent="0.45">
      <c r="A146" s="2" t="s">
        <v>541</v>
      </c>
      <c r="B146" s="2">
        <v>11055</v>
      </c>
      <c r="C146" s="354">
        <v>116</v>
      </c>
      <c r="D146" s="175">
        <v>141</v>
      </c>
      <c r="E146" s="175" t="s">
        <v>541</v>
      </c>
      <c r="F146" s="377">
        <v>1.3245072566564082</v>
      </c>
      <c r="G146" s="377">
        <v>1.8129850641330767</v>
      </c>
      <c r="H146" s="377">
        <v>0.66050628165138148</v>
      </c>
      <c r="I146" s="378">
        <v>770023.42374600004</v>
      </c>
      <c r="J146" s="378">
        <v>1148872.0071980001</v>
      </c>
      <c r="K146" s="377">
        <v>0.14608554784552955</v>
      </c>
      <c r="L146" s="377">
        <v>0.30599474570503693</v>
      </c>
      <c r="M146" s="377">
        <v>5.436446774956933E-2</v>
      </c>
      <c r="N146" s="255">
        <v>1270539.51927</v>
      </c>
      <c r="O146" s="250">
        <f t="shared" si="32"/>
        <v>2.1118756573830205E-2</v>
      </c>
      <c r="P146" s="250">
        <f t="shared" si="33"/>
        <v>2.8907346523771228E-2</v>
      </c>
      <c r="Q146" s="250">
        <f t="shared" si="34"/>
        <v>1.0531517519122057E-2</v>
      </c>
      <c r="R146" s="250">
        <f t="shared" si="35"/>
        <v>2.3292776301524522E-3</v>
      </c>
      <c r="S146" s="250">
        <f t="shared" si="36"/>
        <v>4.878968019948058E-3</v>
      </c>
      <c r="T146" s="250">
        <f t="shared" si="37"/>
        <v>8.6682043824153228E-4</v>
      </c>
    </row>
    <row r="147" spans="1:20" x14ac:dyDescent="0.45">
      <c r="A147" s="2" t="s">
        <v>577</v>
      </c>
      <c r="B147" s="2">
        <v>11477</v>
      </c>
      <c r="C147" s="354">
        <v>245</v>
      </c>
      <c r="D147" s="124">
        <v>142</v>
      </c>
      <c r="E147" s="124" t="s">
        <v>577</v>
      </c>
      <c r="F147" s="375">
        <v>1.242779544257085</v>
      </c>
      <c r="G147" s="375">
        <v>0.92330800891688991</v>
      </c>
      <c r="H147" s="375">
        <v>0.78836143725889862</v>
      </c>
      <c r="I147" s="376">
        <v>2540756.3116210001</v>
      </c>
      <c r="J147" s="376">
        <v>3084134.6475030002</v>
      </c>
      <c r="K147" s="375">
        <v>0.13401821830949823</v>
      </c>
      <c r="L147" s="375">
        <v>7.6582657562293321E-2</v>
      </c>
      <c r="M147" s="375">
        <v>0.11746457226775005</v>
      </c>
      <c r="N147" s="255">
        <v>3228713.2728229999</v>
      </c>
      <c r="O147" s="250">
        <f t="shared" si="32"/>
        <v>5.0355788358546504E-2</v>
      </c>
      <c r="P147" s="250">
        <f t="shared" si="33"/>
        <v>3.7411223013461517E-2</v>
      </c>
      <c r="Q147" s="250">
        <f t="shared" si="34"/>
        <v>3.1943365875385279E-2</v>
      </c>
      <c r="R147" s="250">
        <f t="shared" si="35"/>
        <v>5.4302414845561224E-3</v>
      </c>
      <c r="S147" s="250">
        <f t="shared" si="36"/>
        <v>3.103028299719215E-3</v>
      </c>
      <c r="T147" s="250">
        <f t="shared" si="37"/>
        <v>4.7595095751901215E-3</v>
      </c>
    </row>
    <row r="148" spans="1:20" x14ac:dyDescent="0.45">
      <c r="A148" s="2" t="s">
        <v>516</v>
      </c>
      <c r="B148" s="2">
        <v>10596</v>
      </c>
      <c r="C148" s="354">
        <v>36</v>
      </c>
      <c r="D148" s="175">
        <v>143</v>
      </c>
      <c r="E148" s="175" t="s">
        <v>516</v>
      </c>
      <c r="F148" s="377">
        <v>1.2284082606377031</v>
      </c>
      <c r="G148" s="377">
        <v>0.73226829071840482</v>
      </c>
      <c r="H148" s="377">
        <v>0.74762240797086899</v>
      </c>
      <c r="I148" s="378">
        <v>1054737.557886</v>
      </c>
      <c r="J148" s="378">
        <v>1334608.649009</v>
      </c>
      <c r="K148" s="377">
        <v>0.14327386834037698</v>
      </c>
      <c r="L148" s="377">
        <v>7.3078948246494246E-2</v>
      </c>
      <c r="M148" s="377">
        <v>2.1777114782542174E-2</v>
      </c>
      <c r="N148" s="255">
        <v>1351934.5033179999</v>
      </c>
      <c r="O148" s="250">
        <f t="shared" si="32"/>
        <v>2.0841271179105333E-2</v>
      </c>
      <c r="P148" s="250">
        <f t="shared" si="33"/>
        <v>1.2423721422061726E-2</v>
      </c>
      <c r="Q148" s="250">
        <f t="shared" si="34"/>
        <v>1.2684220583153548E-2</v>
      </c>
      <c r="R148" s="250">
        <f t="shared" si="35"/>
        <v>2.430795720480669E-3</v>
      </c>
      <c r="S148" s="250">
        <f t="shared" si="36"/>
        <v>1.2398631844907377E-3</v>
      </c>
      <c r="T148" s="250">
        <f t="shared" si="37"/>
        <v>3.6947224243335136E-4</v>
      </c>
    </row>
    <row r="149" spans="1:20" x14ac:dyDescent="0.45">
      <c r="A149" s="2" t="s">
        <v>518</v>
      </c>
      <c r="B149" s="2">
        <v>10616</v>
      </c>
      <c r="C149" s="354">
        <v>25</v>
      </c>
      <c r="D149" s="124">
        <v>144</v>
      </c>
      <c r="E149" s="124" t="s">
        <v>518</v>
      </c>
      <c r="F149" s="375">
        <v>1.1362120397364763</v>
      </c>
      <c r="G149" s="375">
        <v>2.4178766096983648</v>
      </c>
      <c r="H149" s="375">
        <v>0.81548459249929428</v>
      </c>
      <c r="I149" s="376">
        <v>1552402.8654730001</v>
      </c>
      <c r="J149" s="376">
        <v>2402704.3353590001</v>
      </c>
      <c r="K149" s="375">
        <v>0.14231102773861387</v>
      </c>
      <c r="L149" s="375">
        <v>0.35879871569598976</v>
      </c>
      <c r="M149" s="375">
        <v>4.9083695793825648E-2</v>
      </c>
      <c r="N149" s="255">
        <v>2835407.3118079999</v>
      </c>
      <c r="O149" s="250">
        <f t="shared" si="32"/>
        <v>4.0429713718333163E-2</v>
      </c>
      <c r="P149" s="250">
        <f t="shared" si="33"/>
        <v>8.6035049548525394E-2</v>
      </c>
      <c r="Q149" s="250">
        <f t="shared" si="34"/>
        <v>2.9017302636666999E-2</v>
      </c>
      <c r="R149" s="250">
        <f t="shared" si="35"/>
        <v>5.0638383586996396E-3</v>
      </c>
      <c r="S149" s="250">
        <f t="shared" si="36"/>
        <v>1.2767097030109722E-2</v>
      </c>
      <c r="T149" s="250">
        <f t="shared" si="37"/>
        <v>1.7465399941038989E-3</v>
      </c>
    </row>
    <row r="150" spans="1:20" x14ac:dyDescent="0.45">
      <c r="A150" s="2" t="s">
        <v>528</v>
      </c>
      <c r="B150" s="2">
        <v>10789</v>
      </c>
      <c r="C150" s="354">
        <v>43</v>
      </c>
      <c r="D150" s="175">
        <v>145</v>
      </c>
      <c r="E150" s="175" t="s">
        <v>528</v>
      </c>
      <c r="F150" s="377">
        <v>1.1171806498226799</v>
      </c>
      <c r="G150" s="377">
        <v>0.27781469534905107</v>
      </c>
      <c r="H150" s="377">
        <v>0.36856099862052927</v>
      </c>
      <c r="I150" s="378">
        <v>791239.83997500001</v>
      </c>
      <c r="J150" s="378">
        <v>739623.92047899996</v>
      </c>
      <c r="K150" s="377">
        <v>0.10290119573978448</v>
      </c>
      <c r="L150" s="377">
        <v>2.9937908187574903E-2</v>
      </c>
      <c r="M150" s="377">
        <v>1.9428701681376698E-2</v>
      </c>
      <c r="N150" s="255">
        <v>1228939.313998</v>
      </c>
      <c r="O150" s="250">
        <f t="shared" si="32"/>
        <v>1.7229777404190967E-2</v>
      </c>
      <c r="P150" s="250">
        <f t="shared" si="33"/>
        <v>4.2846117691324364E-3</v>
      </c>
      <c r="Q150" s="250">
        <f t="shared" si="34"/>
        <v>5.684151410164478E-3</v>
      </c>
      <c r="R150" s="250">
        <f t="shared" si="35"/>
        <v>1.5869991102181885E-3</v>
      </c>
      <c r="S150" s="250">
        <f t="shared" si="36"/>
        <v>4.6171896559512904E-4</v>
      </c>
      <c r="T150" s="250">
        <f t="shared" si="37"/>
        <v>2.996401748237257E-4</v>
      </c>
    </row>
    <row r="151" spans="1:20" x14ac:dyDescent="0.45">
      <c r="A151" s="2" t="s">
        <v>549</v>
      </c>
      <c r="B151" s="2">
        <v>11182</v>
      </c>
      <c r="C151" s="354">
        <v>141</v>
      </c>
      <c r="D151" s="124">
        <v>146</v>
      </c>
      <c r="E151" s="124" t="s">
        <v>549</v>
      </c>
      <c r="F151" s="375">
        <v>1.1118480569571623</v>
      </c>
      <c r="G151" s="375">
        <v>1.283993961691088</v>
      </c>
      <c r="H151" s="375">
        <v>0.57078832473085228</v>
      </c>
      <c r="I151" s="376">
        <v>893119.24505100003</v>
      </c>
      <c r="J151" s="376">
        <v>1179193.387818</v>
      </c>
      <c r="K151" s="375">
        <v>0.10240219366768814</v>
      </c>
      <c r="L151" s="375">
        <v>0.11952505818378151</v>
      </c>
      <c r="M151" s="375">
        <v>3.0484984622528688E-2</v>
      </c>
      <c r="N151" s="255">
        <v>1241152.8736380001</v>
      </c>
      <c r="O151" s="250">
        <f t="shared" si="32"/>
        <v>1.7317952448229413E-2</v>
      </c>
      <c r="P151" s="250">
        <f t="shared" si="33"/>
        <v>1.9999267195946257E-2</v>
      </c>
      <c r="Q151" s="250">
        <f t="shared" si="34"/>
        <v>8.8904999238347167E-3</v>
      </c>
      <c r="R151" s="250">
        <f t="shared" si="35"/>
        <v>1.5949988035098292E-3</v>
      </c>
      <c r="S151" s="250">
        <f t="shared" si="36"/>
        <v>1.8617015706835318E-3</v>
      </c>
      <c r="T151" s="250">
        <f t="shared" si="37"/>
        <v>4.7482883184846658E-4</v>
      </c>
    </row>
    <row r="152" spans="1:20" x14ac:dyDescent="0.45">
      <c r="A152" s="2" t="s">
        <v>546</v>
      </c>
      <c r="B152" s="2">
        <v>11141</v>
      </c>
      <c r="C152" s="354">
        <v>129</v>
      </c>
      <c r="D152" s="175">
        <v>147</v>
      </c>
      <c r="E152" s="175" t="s">
        <v>546</v>
      </c>
      <c r="F152" s="377">
        <v>1.1054444349212813</v>
      </c>
      <c r="G152" s="377">
        <v>0.83683355352155042</v>
      </c>
      <c r="H152" s="377">
        <v>1.4869420088935048</v>
      </c>
      <c r="I152" s="378">
        <v>182801.44137300001</v>
      </c>
      <c r="J152" s="378">
        <v>198376.90985299999</v>
      </c>
      <c r="K152" s="377">
        <v>7.9438662091454712E-2</v>
      </c>
      <c r="L152" s="377">
        <v>3.5519163118653857E-2</v>
      </c>
      <c r="M152" s="377">
        <v>9.4597613298999877E-2</v>
      </c>
      <c r="N152" s="255">
        <v>206448.748475</v>
      </c>
      <c r="O152" s="250">
        <f t="shared" si="32"/>
        <v>2.8640130754492214E-3</v>
      </c>
      <c r="P152" s="250">
        <f t="shared" si="33"/>
        <v>2.1680892892920714E-3</v>
      </c>
      <c r="Q152" s="250">
        <f t="shared" si="34"/>
        <v>3.8524065266193016E-3</v>
      </c>
      <c r="R152" s="250">
        <f t="shared" si="35"/>
        <v>2.0581167152225059E-4</v>
      </c>
      <c r="S152" s="250">
        <f t="shared" si="36"/>
        <v>9.2023935701555541E-5</v>
      </c>
      <c r="T152" s="250">
        <f t="shared" si="37"/>
        <v>2.4508586124812108E-4</v>
      </c>
    </row>
    <row r="153" spans="1:20" x14ac:dyDescent="0.45">
      <c r="A153" s="2" t="s">
        <v>567</v>
      </c>
      <c r="B153" s="2">
        <v>11312</v>
      </c>
      <c r="C153" s="354">
        <v>184</v>
      </c>
      <c r="D153" s="124">
        <v>148</v>
      </c>
      <c r="E153" s="124" t="s">
        <v>567</v>
      </c>
      <c r="F153" s="375">
        <v>1.1031856988949913</v>
      </c>
      <c r="G153" s="375">
        <v>0</v>
      </c>
      <c r="H153" s="375">
        <v>0</v>
      </c>
      <c r="I153" s="376">
        <v>576225.51812499994</v>
      </c>
      <c r="J153" s="376">
        <v>655593.93879299995</v>
      </c>
      <c r="K153" s="375">
        <v>0.15107840273863285</v>
      </c>
      <c r="L153" s="375">
        <v>0</v>
      </c>
      <c r="M153" s="375">
        <v>0</v>
      </c>
      <c r="N153" s="255">
        <v>663938.86282000004</v>
      </c>
      <c r="O153" s="250">
        <f t="shared" si="32"/>
        <v>9.1918417283055106E-3</v>
      </c>
      <c r="P153" s="250">
        <f t="shared" si="33"/>
        <v>0</v>
      </c>
      <c r="Q153" s="250">
        <f t="shared" si="34"/>
        <v>0</v>
      </c>
      <c r="R153" s="250">
        <f t="shared" si="35"/>
        <v>1.2587987388974445E-3</v>
      </c>
      <c r="S153" s="250">
        <f t="shared" si="36"/>
        <v>0</v>
      </c>
      <c r="T153" s="250">
        <f t="shared" si="37"/>
        <v>0</v>
      </c>
    </row>
    <row r="154" spans="1:20" x14ac:dyDescent="0.45">
      <c r="A154" s="2" t="s">
        <v>543</v>
      </c>
      <c r="B154" s="2">
        <v>11095</v>
      </c>
      <c r="C154" s="354">
        <v>122</v>
      </c>
      <c r="D154" s="175">
        <v>149</v>
      </c>
      <c r="E154" s="175" t="s">
        <v>543</v>
      </c>
      <c r="F154" s="377">
        <v>1.0470156445040559</v>
      </c>
      <c r="G154" s="377">
        <v>0.81556784660766957</v>
      </c>
      <c r="H154" s="377">
        <v>0.74589233038348079</v>
      </c>
      <c r="I154" s="378">
        <v>352180.88381999999</v>
      </c>
      <c r="J154" s="378">
        <v>444489.82394999999</v>
      </c>
      <c r="K154" s="377">
        <v>0.1440194577835596</v>
      </c>
      <c r="L154" s="377">
        <v>6.9323813963222639E-2</v>
      </c>
      <c r="M154" s="377">
        <v>2.4836138091115782E-2</v>
      </c>
      <c r="N154" s="255">
        <v>448642.25812900002</v>
      </c>
      <c r="O154" s="250">
        <f t="shared" si="32"/>
        <v>5.8949370674767103E-3</v>
      </c>
      <c r="P154" s="250">
        <f t="shared" si="33"/>
        <v>4.5918331356806065E-3</v>
      </c>
      <c r="Q154" s="250">
        <f t="shared" si="34"/>
        <v>4.1995440753962226E-3</v>
      </c>
      <c r="R154" s="250">
        <f t="shared" si="35"/>
        <v>8.108624208078047E-4</v>
      </c>
      <c r="S154" s="250">
        <f t="shared" si="36"/>
        <v>3.9030889627655185E-4</v>
      </c>
      <c r="T154" s="250">
        <f t="shared" si="37"/>
        <v>1.3983312648173284E-4</v>
      </c>
    </row>
    <row r="155" spans="1:20" x14ac:dyDescent="0.45">
      <c r="A155" s="2" t="s">
        <v>552</v>
      </c>
      <c r="B155" s="2">
        <v>11197</v>
      </c>
      <c r="C155" s="354">
        <v>147</v>
      </c>
      <c r="D155" s="124">
        <v>150</v>
      </c>
      <c r="E155" s="124" t="s">
        <v>552</v>
      </c>
      <c r="F155" s="375">
        <v>1.0458883289560055</v>
      </c>
      <c r="G155" s="375">
        <v>0</v>
      </c>
      <c r="H155" s="375">
        <v>0</v>
      </c>
      <c r="I155" s="376">
        <v>596321.63704499998</v>
      </c>
      <c r="J155" s="376">
        <v>675555.71764299995</v>
      </c>
      <c r="K155" s="375">
        <v>0.27088089588632491</v>
      </c>
      <c r="L155" s="375">
        <v>0</v>
      </c>
      <c r="M155" s="375">
        <v>0</v>
      </c>
      <c r="N155" s="255">
        <v>802166.03328500001</v>
      </c>
      <c r="O155" s="250">
        <f t="shared" si="32"/>
        <v>1.0528715954200791E-2</v>
      </c>
      <c r="P155" s="250">
        <f t="shared" si="33"/>
        <v>0</v>
      </c>
      <c r="Q155" s="250">
        <f t="shared" si="34"/>
        <v>0</v>
      </c>
      <c r="R155" s="250">
        <f t="shared" si="35"/>
        <v>2.7268953398241055E-3</v>
      </c>
      <c r="S155" s="250">
        <f t="shared" si="36"/>
        <v>0</v>
      </c>
      <c r="T155" s="250">
        <f t="shared" si="37"/>
        <v>0</v>
      </c>
    </row>
    <row r="156" spans="1:20" x14ac:dyDescent="0.45">
      <c r="A156" s="2" t="s">
        <v>562</v>
      </c>
      <c r="B156" s="2">
        <v>11280</v>
      </c>
      <c r="C156" s="354">
        <v>170</v>
      </c>
      <c r="D156" s="175">
        <v>151</v>
      </c>
      <c r="E156" s="175" t="s">
        <v>562</v>
      </c>
      <c r="F156" s="377">
        <v>1.0367909960520467</v>
      </c>
      <c r="G156" s="377">
        <v>1.3373767206370972</v>
      </c>
      <c r="H156" s="377">
        <v>1.0300466370821311</v>
      </c>
      <c r="I156" s="378">
        <v>148958.86669900001</v>
      </c>
      <c r="J156" s="378">
        <v>176841.15680299999</v>
      </c>
      <c r="K156" s="377">
        <v>3.3638116315864518E-2</v>
      </c>
      <c r="L156" s="377">
        <v>0.11894002544640898</v>
      </c>
      <c r="M156" s="377">
        <v>0.10016233054007809</v>
      </c>
      <c r="N156" s="255">
        <v>197176.05462400001</v>
      </c>
      <c r="O156" s="250">
        <f t="shared" si="32"/>
        <v>2.5654952421419498E-3</v>
      </c>
      <c r="P156" s="250">
        <f t="shared" si="33"/>
        <v>3.3092818386837525E-3</v>
      </c>
      <c r="Q156" s="250">
        <f t="shared" si="34"/>
        <v>2.548806612597035E-3</v>
      </c>
      <c r="R156" s="250">
        <f t="shared" si="35"/>
        <v>8.3236088750365415E-5</v>
      </c>
      <c r="S156" s="250">
        <f t="shared" si="36"/>
        <v>2.9431203641325481E-4</v>
      </c>
      <c r="T156" s="250">
        <f t="shared" si="37"/>
        <v>2.4784742867261551E-4</v>
      </c>
    </row>
    <row r="157" spans="1:20" x14ac:dyDescent="0.45">
      <c r="A157" s="2" t="s">
        <v>570</v>
      </c>
      <c r="B157" s="2">
        <v>11384</v>
      </c>
      <c r="C157" s="354">
        <v>209</v>
      </c>
      <c r="D157" s="124">
        <v>152</v>
      </c>
      <c r="E157" s="124" t="s">
        <v>570</v>
      </c>
      <c r="F157" s="375">
        <v>0.99531113118694059</v>
      </c>
      <c r="G157" s="375">
        <v>0.54510295279190546</v>
      </c>
      <c r="H157" s="375">
        <v>0.52591065079167598</v>
      </c>
      <c r="I157" s="376">
        <v>207100.72775600001</v>
      </c>
      <c r="J157" s="376">
        <v>264584.987134</v>
      </c>
      <c r="K157" s="375">
        <v>7.9616101917166768E-2</v>
      </c>
      <c r="L157" s="375">
        <v>7.9052701691334298E-2</v>
      </c>
      <c r="M157" s="375">
        <v>2.6502209860653565E-2</v>
      </c>
      <c r="N157" s="255">
        <v>291162.99796200002</v>
      </c>
      <c r="O157" s="250">
        <f t="shared" si="32"/>
        <v>3.6368121372660797E-3</v>
      </c>
      <c r="P157" s="250">
        <f t="shared" si="33"/>
        <v>1.9917762121368626E-3</v>
      </c>
      <c r="Q157" s="250">
        <f t="shared" si="34"/>
        <v>1.921648596088529E-3</v>
      </c>
      <c r="R157" s="250">
        <f t="shared" si="35"/>
        <v>2.9091285800136586E-4</v>
      </c>
      <c r="S157" s="250">
        <f t="shared" si="36"/>
        <v>2.8885422455977812E-4</v>
      </c>
      <c r="T157" s="250">
        <f t="shared" si="37"/>
        <v>9.6837617369613014E-5</v>
      </c>
    </row>
    <row r="158" spans="1:20" x14ac:dyDescent="0.45">
      <c r="A158" s="2" t="s">
        <v>555</v>
      </c>
      <c r="B158" s="2">
        <v>11220</v>
      </c>
      <c r="C158" s="354">
        <v>152</v>
      </c>
      <c r="D158" s="175">
        <v>153</v>
      </c>
      <c r="E158" s="175" t="s">
        <v>555</v>
      </c>
      <c r="F158" s="377">
        <v>0.98650339038339141</v>
      </c>
      <c r="G158" s="377">
        <v>1.5183622477842731</v>
      </c>
      <c r="H158" s="377">
        <v>0.86146992268527245</v>
      </c>
      <c r="I158" s="378">
        <v>226797.791703</v>
      </c>
      <c r="J158" s="378">
        <v>265483.42053200002</v>
      </c>
      <c r="K158" s="377">
        <v>8.0619473757758936E-2</v>
      </c>
      <c r="L158" s="377">
        <v>0.27085242598550585</v>
      </c>
      <c r="M158" s="377">
        <v>2.4009619446881805E-2</v>
      </c>
      <c r="N158" s="255">
        <v>371963.07803500001</v>
      </c>
      <c r="O158" s="250">
        <f t="shared" si="32"/>
        <v>4.6049427923953628E-3</v>
      </c>
      <c r="P158" s="250">
        <f t="shared" si="33"/>
        <v>7.0876302680136487E-3</v>
      </c>
      <c r="Q158" s="250">
        <f t="shared" si="34"/>
        <v>4.0212935404035522E-3</v>
      </c>
      <c r="R158" s="250">
        <f t="shared" si="35"/>
        <v>3.7632720599492156E-4</v>
      </c>
      <c r="S158" s="250">
        <f t="shared" si="36"/>
        <v>1.2643240144973274E-3</v>
      </c>
      <c r="T158" s="250">
        <f t="shared" si="37"/>
        <v>1.1207556415706294E-4</v>
      </c>
    </row>
    <row r="159" spans="1:20" x14ac:dyDescent="0.45">
      <c r="A159" s="2" t="s">
        <v>550</v>
      </c>
      <c r="B159" s="2">
        <v>11183</v>
      </c>
      <c r="C159" s="354">
        <v>144</v>
      </c>
      <c r="D159" s="124">
        <v>154</v>
      </c>
      <c r="E159" s="124" t="s">
        <v>550</v>
      </c>
      <c r="F159" s="375">
        <v>0.91747885824415265</v>
      </c>
      <c r="G159" s="375">
        <v>1.5346257466697508</v>
      </c>
      <c r="H159" s="375">
        <v>0.85663770699250263</v>
      </c>
      <c r="I159" s="376">
        <v>1739468.0060159999</v>
      </c>
      <c r="J159" s="376">
        <v>1780737.694987</v>
      </c>
      <c r="K159" s="375">
        <v>9.9060849627948172E-2</v>
      </c>
      <c r="L159" s="375">
        <v>0</v>
      </c>
      <c r="M159" s="375">
        <v>9.6576237404495627E-2</v>
      </c>
      <c r="N159" s="255">
        <v>1878181.137815</v>
      </c>
      <c r="O159" s="250">
        <f t="shared" si="32"/>
        <v>2.1625161742518783E-2</v>
      </c>
      <c r="P159" s="250">
        <f t="shared" si="33"/>
        <v>3.6171438380039125E-2</v>
      </c>
      <c r="Q159" s="250">
        <f t="shared" si="34"/>
        <v>2.0191123535975332E-2</v>
      </c>
      <c r="R159" s="250">
        <f t="shared" si="35"/>
        <v>2.3348842061117476E-3</v>
      </c>
      <c r="S159" s="250">
        <f t="shared" si="36"/>
        <v>0</v>
      </c>
      <c r="T159" s="250">
        <f t="shared" si="37"/>
        <v>2.2763213948635104E-3</v>
      </c>
    </row>
    <row r="160" spans="1:20" x14ac:dyDescent="0.45">
      <c r="A160" s="2" t="s">
        <v>545</v>
      </c>
      <c r="B160" s="2">
        <v>11132</v>
      </c>
      <c r="C160" s="354">
        <v>126</v>
      </c>
      <c r="D160" s="175">
        <v>155</v>
      </c>
      <c r="E160" s="175" t="s">
        <v>545</v>
      </c>
      <c r="F160" s="377">
        <v>0.91568839420235815</v>
      </c>
      <c r="G160" s="377">
        <v>2.0693610652280845</v>
      </c>
      <c r="H160" s="377">
        <v>0.52114254258889048</v>
      </c>
      <c r="I160" s="378">
        <v>1093705.4777619999</v>
      </c>
      <c r="J160" s="378">
        <v>1578336.1945</v>
      </c>
      <c r="K160" s="377">
        <v>8.6485791412877669E-2</v>
      </c>
      <c r="L160" s="377">
        <v>0.15886946869437338</v>
      </c>
      <c r="M160" s="377">
        <v>6.8508304101196682E-2</v>
      </c>
      <c r="N160" s="255">
        <v>1687022.2527999999</v>
      </c>
      <c r="O160" s="250">
        <f t="shared" si="32"/>
        <v>1.9386273938651357E-2</v>
      </c>
      <c r="P160" s="250">
        <f t="shared" si="33"/>
        <v>4.3810974063329143E-2</v>
      </c>
      <c r="Q160" s="250">
        <f t="shared" si="34"/>
        <v>1.1033242482574096E-2</v>
      </c>
      <c r="R160" s="250">
        <f t="shared" si="35"/>
        <v>1.8310128803058602E-3</v>
      </c>
      <c r="S160" s="250">
        <f t="shared" si="36"/>
        <v>3.3634662840517486E-3</v>
      </c>
      <c r="T160" s="250">
        <f t="shared" si="37"/>
        <v>1.4504068838124091E-3</v>
      </c>
    </row>
    <row r="161" spans="1:20" x14ac:dyDescent="0.45">
      <c r="A161" s="2" t="s">
        <v>571</v>
      </c>
      <c r="B161" s="2">
        <v>11341</v>
      </c>
      <c r="C161" s="354">
        <v>211</v>
      </c>
      <c r="D161" s="124">
        <v>156</v>
      </c>
      <c r="E161" s="124" t="s">
        <v>571</v>
      </c>
      <c r="F161" s="375">
        <v>0.88939673922846818</v>
      </c>
      <c r="G161" s="375">
        <v>2.3919788077091448</v>
      </c>
      <c r="H161" s="375">
        <v>6.1219679197207284E-2</v>
      </c>
      <c r="I161" s="376">
        <v>567677.68592399999</v>
      </c>
      <c r="J161" s="376">
        <v>831926.90741999994</v>
      </c>
      <c r="K161" s="375">
        <v>0.10925233605913168</v>
      </c>
      <c r="L161" s="375">
        <v>0.66559027859919728</v>
      </c>
      <c r="M161" s="375">
        <v>0</v>
      </c>
      <c r="N161" s="255">
        <v>990186.603581</v>
      </c>
      <c r="O161" s="250">
        <f t="shared" si="32"/>
        <v>1.1051937073285455E-2</v>
      </c>
      <c r="P161" s="250">
        <f t="shared" si="33"/>
        <v>2.9723517185779744E-2</v>
      </c>
      <c r="Q161" s="250">
        <f t="shared" si="34"/>
        <v>7.6073591490923335E-4</v>
      </c>
      <c r="R161" s="250">
        <f t="shared" si="35"/>
        <v>1.3576055431487131E-3</v>
      </c>
      <c r="S161" s="250">
        <f t="shared" si="36"/>
        <v>8.2708442152037605E-3</v>
      </c>
      <c r="T161" s="250">
        <f t="shared" si="37"/>
        <v>0</v>
      </c>
    </row>
    <row r="162" spans="1:20" x14ac:dyDescent="0.45">
      <c r="A162" s="2" t="s">
        <v>554</v>
      </c>
      <c r="B162" s="2">
        <v>11215</v>
      </c>
      <c r="C162" s="354">
        <v>149</v>
      </c>
      <c r="D162" s="175">
        <v>157</v>
      </c>
      <c r="E162" s="175" t="s">
        <v>554</v>
      </c>
      <c r="F162" s="377">
        <v>0.85452940287646739</v>
      </c>
      <c r="G162" s="377">
        <v>1.0286374943719787</v>
      </c>
      <c r="H162" s="377">
        <v>0.30287616423306674</v>
      </c>
      <c r="I162" s="378">
        <v>725593.73274200002</v>
      </c>
      <c r="J162" s="378">
        <v>1017032.44423</v>
      </c>
      <c r="K162" s="377">
        <v>0.15741268985214443</v>
      </c>
      <c r="L162" s="377">
        <v>0.17143136186647848</v>
      </c>
      <c r="M162" s="377">
        <v>7.1320872862725235E-3</v>
      </c>
      <c r="N162" s="255">
        <v>1203878.9897479999</v>
      </c>
      <c r="O162" s="250">
        <f t="shared" si="32"/>
        <v>1.2910280256268055E-2</v>
      </c>
      <c r="P162" s="250">
        <f t="shared" si="33"/>
        <v>1.5540715497612181E-2</v>
      </c>
      <c r="Q162" s="250">
        <f t="shared" si="34"/>
        <v>4.5758708243742331E-3</v>
      </c>
      <c r="R162" s="250">
        <f t="shared" si="35"/>
        <v>2.3782001357043675E-3</v>
      </c>
      <c r="S162" s="250">
        <f t="shared" si="36"/>
        <v>2.5899950533707851E-3</v>
      </c>
      <c r="T162" s="250">
        <f t="shared" si="37"/>
        <v>1.0775199234572792E-4</v>
      </c>
    </row>
    <row r="163" spans="1:20" x14ac:dyDescent="0.45">
      <c r="A163" s="2" t="s">
        <v>551</v>
      </c>
      <c r="B163" s="2">
        <v>11186</v>
      </c>
      <c r="C163" s="354">
        <v>142</v>
      </c>
      <c r="D163" s="124">
        <v>158</v>
      </c>
      <c r="E163" s="124" t="s">
        <v>551</v>
      </c>
      <c r="F163" s="375">
        <v>0.83934051007258159</v>
      </c>
      <c r="G163" s="375">
        <v>0</v>
      </c>
      <c r="H163" s="375">
        <v>0</v>
      </c>
      <c r="I163" s="376">
        <v>473011.74635799997</v>
      </c>
      <c r="J163" s="376">
        <v>473633.96835799998</v>
      </c>
      <c r="K163" s="375">
        <v>0</v>
      </c>
      <c r="L163" s="375">
        <v>0</v>
      </c>
      <c r="M163" s="375">
        <v>0</v>
      </c>
      <c r="N163" s="255">
        <v>464832</v>
      </c>
      <c r="O163" s="250">
        <f t="shared" si="32"/>
        <v>4.8962098906540985E-3</v>
      </c>
      <c r="P163" s="250">
        <f t="shared" si="33"/>
        <v>0</v>
      </c>
      <c r="Q163" s="250">
        <f t="shared" si="34"/>
        <v>0</v>
      </c>
      <c r="R163" s="250">
        <f t="shared" si="35"/>
        <v>0</v>
      </c>
      <c r="S163" s="250">
        <f t="shared" si="36"/>
        <v>0</v>
      </c>
      <c r="T163" s="250">
        <f t="shared" si="37"/>
        <v>0</v>
      </c>
    </row>
    <row r="164" spans="1:20" x14ac:dyDescent="0.45">
      <c r="A164" s="2" t="s">
        <v>535</v>
      </c>
      <c r="B164" s="2">
        <v>10851</v>
      </c>
      <c r="C164" s="354">
        <v>9</v>
      </c>
      <c r="D164" s="175">
        <v>159</v>
      </c>
      <c r="E164" s="175" t="s">
        <v>535</v>
      </c>
      <c r="F164" s="377">
        <v>0.7834977401293336</v>
      </c>
      <c r="G164" s="377">
        <v>1.7561845217708592</v>
      </c>
      <c r="H164" s="377">
        <v>0.5221669735234663</v>
      </c>
      <c r="I164" s="378">
        <v>5790950.4266309999</v>
      </c>
      <c r="J164" s="378">
        <v>7554210.9065089999</v>
      </c>
      <c r="K164" s="377">
        <v>6.248732692292374E-2</v>
      </c>
      <c r="L164" s="377">
        <v>0.15954127880291732</v>
      </c>
      <c r="M164" s="377">
        <v>4.0597835777200948E-2</v>
      </c>
      <c r="N164" s="255">
        <v>9708202.5820080005</v>
      </c>
      <c r="O164" s="250">
        <f t="shared" si="32"/>
        <v>9.5455817774778184E-2</v>
      </c>
      <c r="P164" s="250">
        <f t="shared" si="33"/>
        <v>0.21396108897694172</v>
      </c>
      <c r="Q164" s="250">
        <f t="shared" si="34"/>
        <v>6.3617127299480908E-2</v>
      </c>
      <c r="R164" s="250">
        <f t="shared" si="35"/>
        <v>7.6130135244588974E-3</v>
      </c>
      <c r="S164" s="250">
        <f t="shared" si="36"/>
        <v>1.9437379914398287E-2</v>
      </c>
      <c r="T164" s="250">
        <f t="shared" si="37"/>
        <v>4.9461528929989774E-3</v>
      </c>
    </row>
    <row r="165" spans="1:20" x14ac:dyDescent="0.45">
      <c r="A165" s="2" t="s">
        <v>557</v>
      </c>
      <c r="B165" s="2">
        <v>11234</v>
      </c>
      <c r="C165" s="354">
        <v>156</v>
      </c>
      <c r="D165" s="124">
        <v>160</v>
      </c>
      <c r="E165" s="124" t="s">
        <v>557</v>
      </c>
      <c r="F165" s="375">
        <v>0.76188354547425607</v>
      </c>
      <c r="G165" s="375">
        <v>0.35757866228470575</v>
      </c>
      <c r="H165" s="375">
        <v>9.0634065688840207E-2</v>
      </c>
      <c r="I165" s="376">
        <v>618125.29938500002</v>
      </c>
      <c r="J165" s="376">
        <v>779569.16729200003</v>
      </c>
      <c r="K165" s="375">
        <v>4.6730394316486158E-2</v>
      </c>
      <c r="L165" s="375">
        <v>5.4991933396838333E-2</v>
      </c>
      <c r="M165" s="375">
        <v>1.1597462736698365E-2</v>
      </c>
      <c r="N165" s="255">
        <v>820808.79494399996</v>
      </c>
      <c r="O165" s="250">
        <f t="shared" si="32"/>
        <v>7.8479534727763662E-3</v>
      </c>
      <c r="P165" s="250">
        <f t="shared" si="33"/>
        <v>3.6833197424169955E-3</v>
      </c>
      <c r="Q165" s="250">
        <f t="shared" si="34"/>
        <v>9.3359665633914034E-4</v>
      </c>
      <c r="R165" s="250">
        <f t="shared" si="35"/>
        <v>4.8135697711123302E-4</v>
      </c>
      <c r="S165" s="250">
        <f t="shared" si="36"/>
        <v>5.6645682563961723E-4</v>
      </c>
      <c r="T165" s="250">
        <f t="shared" si="37"/>
        <v>1.1946228331156663E-4</v>
      </c>
    </row>
    <row r="166" spans="1:20" x14ac:dyDescent="0.45">
      <c r="A166" s="2" t="s">
        <v>517</v>
      </c>
      <c r="B166" s="2">
        <v>10600</v>
      </c>
      <c r="C166" s="354">
        <v>20</v>
      </c>
      <c r="D166" s="175">
        <v>161</v>
      </c>
      <c r="E166" s="175" t="s">
        <v>517</v>
      </c>
      <c r="F166" s="377">
        <v>0.7016047124616932</v>
      </c>
      <c r="G166" s="377">
        <v>1.4306729429443061</v>
      </c>
      <c r="H166" s="377">
        <v>0.34956399278782224</v>
      </c>
      <c r="I166" s="378">
        <v>2967396.111755</v>
      </c>
      <c r="J166" s="378">
        <v>4355061.2660769997</v>
      </c>
      <c r="K166" s="377">
        <v>0.13637607047786984</v>
      </c>
      <c r="L166" s="377">
        <v>0.23225146200872893</v>
      </c>
      <c r="M166" s="377">
        <v>1.3246231848325908E-2</v>
      </c>
      <c r="N166" s="255">
        <v>5787668.3939610003</v>
      </c>
      <c r="O166" s="250">
        <f t="shared" si="32"/>
        <v>5.0959124939449339E-2</v>
      </c>
      <c r="P166" s="250">
        <f t="shared" si="33"/>
        <v>0.10391298683155459</v>
      </c>
      <c r="Q166" s="250">
        <f t="shared" si="34"/>
        <v>2.5389617353489477E-2</v>
      </c>
      <c r="R166" s="250">
        <f t="shared" si="35"/>
        <v>9.9053000796546931E-3</v>
      </c>
      <c r="S166" s="250">
        <f t="shared" si="36"/>
        <v>1.6868944948140986E-2</v>
      </c>
      <c r="T166" s="250">
        <f t="shared" si="37"/>
        <v>9.621035488307215E-4</v>
      </c>
    </row>
    <row r="167" spans="1:20" x14ac:dyDescent="0.45">
      <c r="A167" s="2" t="s">
        <v>521</v>
      </c>
      <c r="B167" s="2">
        <v>10719</v>
      </c>
      <c r="C167" s="354">
        <v>22</v>
      </c>
      <c r="D167" s="124">
        <v>162</v>
      </c>
      <c r="E167" s="124" t="s">
        <v>521</v>
      </c>
      <c r="F167" s="375">
        <v>0.67355660163237285</v>
      </c>
      <c r="G167" s="375">
        <v>0.52844479297678226</v>
      </c>
      <c r="H167" s="375">
        <v>0.38484177546864706</v>
      </c>
      <c r="I167" s="376">
        <v>5273081.9609120004</v>
      </c>
      <c r="J167" s="376">
        <v>6784579.2082369998</v>
      </c>
      <c r="K167" s="375">
        <v>6.0069377395488753E-2</v>
      </c>
      <c r="L167" s="375">
        <v>6.8811541695482897E-2</v>
      </c>
      <c r="M167" s="375">
        <v>1.8942640063028E-2</v>
      </c>
      <c r="N167" s="255">
        <v>6950378.6445490001</v>
      </c>
      <c r="O167" s="250">
        <f t="shared" si="32"/>
        <v>5.8750069697246422E-2</v>
      </c>
      <c r="P167" s="250">
        <f t="shared" si="33"/>
        <v>4.6092887135679668E-2</v>
      </c>
      <c r="Q167" s="250">
        <f t="shared" si="34"/>
        <v>3.3567306854985483E-2</v>
      </c>
      <c r="R167" s="250">
        <f t="shared" si="35"/>
        <v>5.2394707439618188E-3</v>
      </c>
      <c r="S167" s="250">
        <f t="shared" si="36"/>
        <v>6.0019942804912102E-3</v>
      </c>
      <c r="T167" s="250">
        <f t="shared" si="37"/>
        <v>1.65224633127441E-3</v>
      </c>
    </row>
    <row r="168" spans="1:20" x14ac:dyDescent="0.45">
      <c r="A168" s="2" t="s">
        <v>532</v>
      </c>
      <c r="B168" s="2">
        <v>10830</v>
      </c>
      <c r="C168" s="354">
        <v>38</v>
      </c>
      <c r="D168" s="175">
        <v>163</v>
      </c>
      <c r="E168" s="175" t="s">
        <v>532</v>
      </c>
      <c r="F168" s="377">
        <v>0.57952503598927663</v>
      </c>
      <c r="G168" s="377">
        <v>0.36440625824030942</v>
      </c>
      <c r="H168" s="377">
        <v>0.27154346488529491</v>
      </c>
      <c r="I168" s="378">
        <v>314246.84084800002</v>
      </c>
      <c r="J168" s="378">
        <v>378552.95804200001</v>
      </c>
      <c r="K168" s="377">
        <v>2.3143887531104593E-2</v>
      </c>
      <c r="L168" s="377">
        <v>7.4187933093051536E-2</v>
      </c>
      <c r="M168" s="377">
        <v>5.1720097749310953E-2</v>
      </c>
      <c r="N168" s="255">
        <v>399930.80988299998</v>
      </c>
      <c r="O168" s="250">
        <f t="shared" si="32"/>
        <v>2.9085925638500827E-3</v>
      </c>
      <c r="P168" s="250">
        <f t="shared" si="33"/>
        <v>1.8289275995279162E-3</v>
      </c>
      <c r="Q168" s="250">
        <f t="shared" si="34"/>
        <v>1.3628562248034946E-3</v>
      </c>
      <c r="R168" s="250">
        <f t="shared" si="35"/>
        <v>1.1615743063911232E-4</v>
      </c>
      <c r="S168" s="250">
        <f t="shared" si="36"/>
        <v>3.7234365578961794E-4</v>
      </c>
      <c r="T168" s="250">
        <f t="shared" si="37"/>
        <v>2.5957928022634871E-4</v>
      </c>
    </row>
    <row r="169" spans="1:20" x14ac:dyDescent="0.45">
      <c r="A169" s="2" t="s">
        <v>533</v>
      </c>
      <c r="B169" s="2">
        <v>10835</v>
      </c>
      <c r="C169" s="354">
        <v>18</v>
      </c>
      <c r="D169" s="124">
        <v>164</v>
      </c>
      <c r="E169" s="124" t="s">
        <v>533</v>
      </c>
      <c r="F169" s="375">
        <v>0.53816524684354905</v>
      </c>
      <c r="G169" s="375">
        <v>0.19665432731238949</v>
      </c>
      <c r="H169" s="375">
        <v>0.16843218588355835</v>
      </c>
      <c r="I169" s="376">
        <v>339416.56579000002</v>
      </c>
      <c r="J169" s="376">
        <v>392047.60013400001</v>
      </c>
      <c r="K169" s="375">
        <v>1.5520448782749828E-2</v>
      </c>
      <c r="L169" s="375">
        <v>8.5678045853166216E-3</v>
      </c>
      <c r="M169" s="375">
        <v>0</v>
      </c>
      <c r="N169" s="255">
        <v>399008.31739699998</v>
      </c>
      <c r="O169" s="250">
        <f t="shared" si="32"/>
        <v>2.6947806598939784E-3</v>
      </c>
      <c r="P169" s="250">
        <f t="shared" si="33"/>
        <v>9.8471664797029749E-4</v>
      </c>
      <c r="Q169" s="250">
        <f t="shared" si="34"/>
        <v>8.4339856518945956E-4</v>
      </c>
      <c r="R169" s="250">
        <f t="shared" si="35"/>
        <v>7.7716287809249902E-5</v>
      </c>
      <c r="S169" s="250">
        <f t="shared" si="36"/>
        <v>4.2901978954754454E-5</v>
      </c>
      <c r="T169" s="250">
        <f t="shared" si="37"/>
        <v>0</v>
      </c>
    </row>
    <row r="170" spans="1:20" x14ac:dyDescent="0.45">
      <c r="A170" s="2" t="s">
        <v>565</v>
      </c>
      <c r="B170" s="2">
        <v>11308</v>
      </c>
      <c r="C170" s="354">
        <v>181</v>
      </c>
      <c r="D170" s="175">
        <v>165</v>
      </c>
      <c r="E170" s="175" t="s">
        <v>565</v>
      </c>
      <c r="F170" s="377">
        <v>0.45562349882890352</v>
      </c>
      <c r="G170" s="377">
        <v>0</v>
      </c>
      <c r="H170" s="377">
        <v>0</v>
      </c>
      <c r="I170" s="378">
        <v>476474.60900300002</v>
      </c>
      <c r="J170" s="378">
        <v>555515.50083699997</v>
      </c>
      <c r="K170" s="377">
        <v>1.7257809666799486E-2</v>
      </c>
      <c r="L170" s="377">
        <v>0</v>
      </c>
      <c r="M170" s="377">
        <v>0</v>
      </c>
      <c r="N170" s="255">
        <v>565576.497508</v>
      </c>
      <c r="O170" s="250">
        <f t="shared" si="32"/>
        <v>3.2338754774671832E-3</v>
      </c>
      <c r="P170" s="250">
        <f t="shared" si="33"/>
        <v>0</v>
      </c>
      <c r="Q170" s="250">
        <f t="shared" si="34"/>
        <v>0</v>
      </c>
      <c r="R170" s="250">
        <f t="shared" si="35"/>
        <v>1.2249062574627362E-4</v>
      </c>
      <c r="S170" s="250">
        <f t="shared" si="36"/>
        <v>0</v>
      </c>
      <c r="T170" s="250">
        <f t="shared" si="37"/>
        <v>0</v>
      </c>
    </row>
    <row r="171" spans="1:20" x14ac:dyDescent="0.45">
      <c r="C171" s="277"/>
      <c r="D171" s="358" t="s">
        <v>197</v>
      </c>
      <c r="E171" s="358"/>
      <c r="F171" s="253">
        <f>O171</f>
        <v>2.1222900742261204</v>
      </c>
      <c r="G171" s="253">
        <f t="shared" ref="G171:H172" si="38">P171</f>
        <v>1.648829415970452</v>
      </c>
      <c r="H171" s="253">
        <f t="shared" si="38"/>
        <v>0.62281740949228237</v>
      </c>
      <c r="I171" s="181">
        <f>SUM(I105:I170)</f>
        <v>54444282.937662996</v>
      </c>
      <c r="J171" s="181">
        <f>SUM(J105:J170)</f>
        <v>72095208.749206975</v>
      </c>
      <c r="K171" s="253">
        <f>R171</f>
        <v>0.20223538391464835</v>
      </c>
      <c r="L171" s="253">
        <f t="shared" ref="L171:M172" si="39">S171</f>
        <v>0.17787910043258054</v>
      </c>
      <c r="M171" s="253">
        <f t="shared" si="39"/>
        <v>3.9985503318132901E-2</v>
      </c>
      <c r="N171" s="255">
        <f>SUM(N105:N170)</f>
        <v>79684559.422744989</v>
      </c>
      <c r="O171" s="255">
        <f t="shared" ref="O171:T171" si="40">SUM(O105:O170)</f>
        <v>2.1222900742261204</v>
      </c>
      <c r="P171" s="255">
        <f t="shared" si="40"/>
        <v>1.648829415970452</v>
      </c>
      <c r="Q171" s="255">
        <f t="shared" si="40"/>
        <v>0.62281740949228237</v>
      </c>
      <c r="R171" s="255">
        <f t="shared" si="40"/>
        <v>0.20223538391464835</v>
      </c>
      <c r="S171" s="255">
        <f t="shared" si="40"/>
        <v>0.17787910043258054</v>
      </c>
      <c r="T171" s="255">
        <f t="shared" si="40"/>
        <v>3.9985503318132901E-2</v>
      </c>
    </row>
    <row r="172" spans="1:20" ht="19.5" x14ac:dyDescent="0.5">
      <c r="C172" s="277"/>
      <c r="D172" s="434" t="s">
        <v>163</v>
      </c>
      <c r="E172" s="434"/>
      <c r="F172" s="320">
        <f>O172</f>
        <v>0.17958849859572115</v>
      </c>
      <c r="G172" s="320">
        <f t="shared" si="38"/>
        <v>1.5778087757676891</v>
      </c>
      <c r="H172" s="320">
        <f t="shared" si="38"/>
        <v>1.1890035369608678</v>
      </c>
      <c r="I172" s="123">
        <f>I171+I104+I83</f>
        <v>264552825.18835902</v>
      </c>
      <c r="J172" s="123">
        <f>J171+J104+J83</f>
        <v>279097543.95474201</v>
      </c>
      <c r="K172" s="321">
        <f>R172</f>
        <v>2.3261624702804982E-2</v>
      </c>
      <c r="L172" s="321">
        <f t="shared" si="39"/>
        <v>0.13143730364330031</v>
      </c>
      <c r="M172" s="321">
        <f t="shared" si="39"/>
        <v>0.12091088145319294</v>
      </c>
      <c r="N172" s="255">
        <f>N171+N104+N83</f>
        <v>1859465920.9700212</v>
      </c>
      <c r="O172" s="251">
        <f>($N83*F83+$N104*F104+$N171*F171)/$N$172</f>
        <v>0.17958849859572115</v>
      </c>
      <c r="P172" s="251">
        <f>($N83*G83+$N104*G104+$N171*G171)/$N$172</f>
        <v>1.5778087757676891</v>
      </c>
      <c r="Q172" s="251">
        <f>($N83*H83+$N104*H104+$N171*H171)/$N$172</f>
        <v>1.1890035369608678</v>
      </c>
      <c r="R172" s="251">
        <f>($N83*K83+$N104*K104+$N171*K171)/$N$172</f>
        <v>2.3261624702804982E-2</v>
      </c>
      <c r="S172" s="251">
        <f>($N83*L83+$N104*L104+$N171*L171)/$N$172</f>
        <v>0.13143730364330031</v>
      </c>
      <c r="T172" s="251">
        <f>($N83*M83+$N104*M104+$N171*M171)/$N$172</f>
        <v>0.12091088145319294</v>
      </c>
    </row>
    <row r="175" spans="1:20" x14ac:dyDescent="0.45">
      <c r="H175" s="70"/>
      <c r="I175" s="52"/>
    </row>
    <row r="176" spans="1:20" x14ac:dyDescent="0.45">
      <c r="H176" s="70"/>
      <c r="I176" s="9"/>
    </row>
    <row r="177" spans="8:9" x14ac:dyDescent="0.45">
      <c r="H177" s="70"/>
      <c r="I177" s="9"/>
    </row>
  </sheetData>
  <sheetProtection algorithmName="SHA-512" hashValue="wURbqFyfNPLIKXT77QwjcPL2hr39YMLj9XyvalOJU4IjvBvwizr/j5GYvKfbDxIoye9X4bOJ5e0VzK/pwoU8qg==" saltValue="O0y56bO6JAC09N64+ZbAIQ==" spinCount="100000" sheet="1" objects="1" scenarios="1"/>
  <sortState ref="A107:T173">
    <sortCondition descending="1" ref="F107:F173"/>
  </sortState>
  <mergeCells count="7">
    <mergeCell ref="D1:I1"/>
    <mergeCell ref="F2:G2"/>
    <mergeCell ref="I2:J2"/>
    <mergeCell ref="C2:C3"/>
    <mergeCell ref="D172:E172"/>
    <mergeCell ref="D2:D3"/>
    <mergeCell ref="E2:E3"/>
  </mergeCells>
  <printOptions horizontalCentered="1"/>
  <pageMargins left="0.25" right="0.25" top="0.75" bottom="0.75" header="0.3" footer="0.3"/>
  <pageSetup paperSize="9" scale="79" fitToHeight="0" orientation="portrait" r:id="rId1"/>
  <rowBreaks count="2" manualBreakCount="2">
    <brk id="72" min="5" max="12" man="1"/>
    <brk id="138" min="5"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2"/>
  <sheetViews>
    <sheetView rightToLeft="1" view="pageBreakPreview" zoomScale="40" zoomScaleNormal="51" zoomScaleSheetLayoutView="40" workbookViewId="0">
      <pane ySplit="4" topLeftCell="A5" activePane="bottomLeft" state="frozen"/>
      <selection activeCell="B1" sqref="B1"/>
      <selection pane="bottomLeft" activeCell="I16" sqref="I16"/>
    </sheetView>
  </sheetViews>
  <sheetFormatPr defaultColWidth="9" defaultRowHeight="33.75" x14ac:dyDescent="0.25"/>
  <cols>
    <col min="1" max="2" width="9" style="33" hidden="1" customWidth="1"/>
    <col min="3" max="3" width="7.42578125" style="28" hidden="1" customWidth="1"/>
    <col min="4" max="4" width="7.42578125" style="350" customWidth="1"/>
    <col min="5" max="5" width="62.140625" style="29" customWidth="1"/>
    <col min="6" max="6" width="60.85546875" style="30" customWidth="1"/>
    <col min="7" max="7" width="25.5703125" style="23" customWidth="1"/>
    <col min="8" max="8" width="16.42578125" style="23" customWidth="1"/>
    <col min="9" max="9" width="33.140625" style="29" customWidth="1"/>
    <col min="10" max="10" width="34" style="351" customWidth="1"/>
    <col min="11" max="11" width="27.42578125" style="351" customWidth="1"/>
    <col min="12" max="12" width="35.42578125" style="23" customWidth="1"/>
    <col min="13" max="13" width="33.42578125" style="23" customWidth="1"/>
    <col min="14" max="14" width="33.28515625" style="31" customWidth="1"/>
    <col min="15" max="15" width="26.7109375" style="32" customWidth="1"/>
    <col min="16" max="16" width="28.140625" style="32" customWidth="1"/>
    <col min="17" max="17" width="28.85546875" style="32" customWidth="1"/>
    <col min="18" max="18" width="30.85546875" style="27" customWidth="1"/>
    <col min="19" max="19" width="32.140625" style="27" customWidth="1"/>
    <col min="20" max="20" width="26.85546875" style="27" customWidth="1"/>
    <col min="21" max="22" width="18" style="353" hidden="1" customWidth="1"/>
    <col min="23" max="23" width="20.5703125" style="353" hidden="1" customWidth="1"/>
    <col min="24" max="24" width="20.42578125" style="332" hidden="1" customWidth="1"/>
    <col min="25" max="27" width="9" style="33" hidden="1" customWidth="1"/>
    <col min="28" max="28" width="24.85546875" style="33" hidden="1" customWidth="1"/>
    <col min="29" max="29" width="17" style="33" hidden="1" customWidth="1"/>
    <col min="30" max="30" width="12.140625" style="33" hidden="1" customWidth="1"/>
    <col min="31" max="34" width="9" style="33" hidden="1" customWidth="1"/>
    <col min="35" max="35" width="21.42578125" style="33" hidden="1" customWidth="1"/>
    <col min="36" max="38" width="9" style="33" hidden="1" customWidth="1"/>
    <col min="39" max="47" width="9" style="33" customWidth="1"/>
    <col min="48" max="16384" width="9" style="33"/>
  </cols>
  <sheetData>
    <row r="1" spans="1:36" s="34" customFormat="1" ht="45" x14ac:dyDescent="0.25">
      <c r="C1" s="436" t="s">
        <v>299</v>
      </c>
      <c r="D1" s="437"/>
      <c r="E1" s="437"/>
      <c r="F1" s="437"/>
      <c r="G1" s="437"/>
      <c r="H1" s="437"/>
      <c r="I1" s="437"/>
      <c r="J1" s="437"/>
      <c r="K1" s="337" t="s">
        <v>585</v>
      </c>
      <c r="L1" s="337" t="s">
        <v>317</v>
      </c>
      <c r="M1" s="337" t="s">
        <v>312</v>
      </c>
      <c r="N1" s="338"/>
      <c r="O1" s="436" t="s">
        <v>254</v>
      </c>
      <c r="P1" s="437"/>
      <c r="Q1" s="337" t="s">
        <v>585</v>
      </c>
      <c r="R1" s="436" t="s">
        <v>255</v>
      </c>
      <c r="S1" s="437"/>
      <c r="T1" s="337" t="s">
        <v>585</v>
      </c>
      <c r="U1" s="445" t="s">
        <v>286</v>
      </c>
      <c r="V1" s="445"/>
      <c r="W1" s="445"/>
      <c r="X1" s="35"/>
    </row>
    <row r="2" spans="1:36" s="34" customFormat="1" ht="45" x14ac:dyDescent="0.25">
      <c r="C2" s="149"/>
      <c r="D2" s="339"/>
      <c r="E2" s="149"/>
      <c r="F2" s="149"/>
      <c r="G2" s="149"/>
      <c r="H2" s="149"/>
      <c r="I2" s="149"/>
      <c r="J2" s="149"/>
      <c r="K2" s="149"/>
      <c r="L2" s="149"/>
      <c r="M2" s="149"/>
      <c r="N2" s="149"/>
      <c r="O2" s="339"/>
      <c r="P2" s="149"/>
      <c r="Q2" s="340"/>
      <c r="R2" s="149"/>
      <c r="S2" s="149"/>
      <c r="T2" s="149"/>
      <c r="U2" s="445"/>
      <c r="V2" s="445"/>
      <c r="W2" s="445"/>
      <c r="X2" s="35"/>
    </row>
    <row r="3" spans="1:36" s="34" customFormat="1" ht="67.5" x14ac:dyDescent="0.85">
      <c r="C3" s="438" t="s">
        <v>162</v>
      </c>
      <c r="D3" s="438" t="s">
        <v>0</v>
      </c>
      <c r="E3" s="439" t="s">
        <v>1</v>
      </c>
      <c r="F3" s="439" t="s">
        <v>2</v>
      </c>
      <c r="G3" s="450" t="s">
        <v>4</v>
      </c>
      <c r="H3" s="439" t="s">
        <v>5</v>
      </c>
      <c r="I3" s="336" t="s">
        <v>258</v>
      </c>
      <c r="J3" s="341" t="s">
        <v>258</v>
      </c>
      <c r="K3" s="443" t="s">
        <v>584</v>
      </c>
      <c r="L3" s="439" t="s">
        <v>6</v>
      </c>
      <c r="M3" s="439" t="s">
        <v>7</v>
      </c>
      <c r="N3" s="441" t="s">
        <v>8</v>
      </c>
      <c r="O3" s="441" t="s">
        <v>241</v>
      </c>
      <c r="P3" s="441" t="s">
        <v>242</v>
      </c>
      <c r="Q3" s="441" t="s">
        <v>63</v>
      </c>
      <c r="R3" s="441" t="s">
        <v>241</v>
      </c>
      <c r="S3" s="441" t="s">
        <v>242</v>
      </c>
      <c r="T3" s="441" t="s">
        <v>63</v>
      </c>
      <c r="U3" s="446" t="s">
        <v>172</v>
      </c>
      <c r="V3" s="446" t="s">
        <v>398</v>
      </c>
      <c r="W3" s="446" t="s">
        <v>171</v>
      </c>
      <c r="X3" s="441" t="s">
        <v>399</v>
      </c>
      <c r="AB3" s="441" t="s">
        <v>172</v>
      </c>
      <c r="AC3" s="441" t="s">
        <v>398</v>
      </c>
      <c r="AD3" s="441" t="s">
        <v>171</v>
      </c>
    </row>
    <row r="4" spans="1:36" s="35" customFormat="1" ht="33.75" customHeight="1" x14ac:dyDescent="0.25">
      <c r="C4" s="438"/>
      <c r="D4" s="438"/>
      <c r="E4" s="440"/>
      <c r="F4" s="440"/>
      <c r="G4" s="450"/>
      <c r="H4" s="440"/>
      <c r="I4" s="342" t="s">
        <v>353</v>
      </c>
      <c r="J4" s="343" t="s">
        <v>585</v>
      </c>
      <c r="K4" s="444"/>
      <c r="L4" s="440"/>
      <c r="M4" s="440"/>
      <c r="N4" s="442"/>
      <c r="O4" s="442"/>
      <c r="P4" s="442"/>
      <c r="Q4" s="442"/>
      <c r="R4" s="442"/>
      <c r="S4" s="442"/>
      <c r="T4" s="442"/>
      <c r="U4" s="447"/>
      <c r="V4" s="447"/>
      <c r="W4" s="447"/>
      <c r="X4" s="442"/>
      <c r="AB4" s="442"/>
      <c r="AC4" s="442"/>
      <c r="AD4" s="442"/>
      <c r="AI4" s="35" t="s">
        <v>24</v>
      </c>
    </row>
    <row r="5" spans="1:36" s="35" customFormat="1" ht="33.75" customHeight="1" x14ac:dyDescent="0.85">
      <c r="A5" s="170">
        <v>232</v>
      </c>
      <c r="B5" s="170">
        <v>11443</v>
      </c>
      <c r="C5" s="344">
        <v>232</v>
      </c>
      <c r="D5" s="168">
        <v>1</v>
      </c>
      <c r="E5" s="387" t="s">
        <v>588</v>
      </c>
      <c r="F5" s="388" t="s">
        <v>44</v>
      </c>
      <c r="G5" s="169" t="s">
        <v>264</v>
      </c>
      <c r="H5" s="389">
        <v>42.666666666666671</v>
      </c>
      <c r="I5" s="390">
        <v>155169.27318300001</v>
      </c>
      <c r="J5" s="391">
        <v>64870.991801999997</v>
      </c>
      <c r="K5" s="392">
        <v>1.1792894682341117</v>
      </c>
      <c r="L5" s="389">
        <v>25000</v>
      </c>
      <c r="M5" s="389">
        <v>500000</v>
      </c>
      <c r="N5" s="389">
        <v>2594839</v>
      </c>
      <c r="O5" s="389">
        <v>196981.198256</v>
      </c>
      <c r="P5" s="389">
        <v>152137.71603800001</v>
      </c>
      <c r="Q5" s="389">
        <f t="shared" ref="Q5:Q12" si="0">O5-P5</f>
        <v>44843.48221799999</v>
      </c>
      <c r="R5" s="389">
        <v>22505.867997000001</v>
      </c>
      <c r="S5" s="389">
        <v>11136.42678</v>
      </c>
      <c r="T5" s="389">
        <f t="shared" ref="T5:T12" si="1">R5-S5</f>
        <v>11369.441217000001</v>
      </c>
      <c r="U5" s="394">
        <v>5.72</v>
      </c>
      <c r="V5" s="394">
        <v>40.32</v>
      </c>
      <c r="W5" s="394">
        <v>81.19</v>
      </c>
      <c r="X5" s="331">
        <v>11443</v>
      </c>
      <c r="Y5" s="170"/>
      <c r="Z5" s="170"/>
      <c r="AA5" s="170"/>
      <c r="AB5" s="265">
        <f t="shared" ref="AB5:AB45" si="2">$J5/$J$47*$U5</f>
        <v>3.6473069953480452E-3</v>
      </c>
      <c r="AC5" s="265">
        <f t="shared" ref="AC5:AC45" si="3">$J5/$J$47*$V5</f>
        <v>2.5709688470705101E-2</v>
      </c>
      <c r="AD5" s="265">
        <f t="shared" ref="AD5:AD45" si="4">$J5/$J$47*$W5</f>
        <v>5.1770079537116744E-2</v>
      </c>
      <c r="AE5" s="170"/>
      <c r="AF5" s="170"/>
      <c r="AG5" s="170"/>
      <c r="AH5" s="170"/>
      <c r="AI5" s="333">
        <v>15586</v>
      </c>
      <c r="AJ5" s="170"/>
    </row>
    <row r="6" spans="1:36" s="170" customFormat="1" ht="31.5" customHeight="1" x14ac:dyDescent="0.85">
      <c r="A6" s="347">
        <v>193</v>
      </c>
      <c r="B6" s="170">
        <v>11329</v>
      </c>
      <c r="C6" s="164">
        <v>193</v>
      </c>
      <c r="D6" s="165">
        <v>2</v>
      </c>
      <c r="E6" s="223" t="s">
        <v>589</v>
      </c>
      <c r="F6" s="201" t="s">
        <v>326</v>
      </c>
      <c r="G6" s="166" t="s">
        <v>195</v>
      </c>
      <c r="H6" s="345">
        <v>57.2</v>
      </c>
      <c r="I6" s="165">
        <v>126037.484832</v>
      </c>
      <c r="J6" s="345">
        <v>297377.14054300002</v>
      </c>
      <c r="K6" s="393">
        <v>1.0353331745904009</v>
      </c>
      <c r="L6" s="345">
        <v>96453</v>
      </c>
      <c r="M6" s="345">
        <v>800000</v>
      </c>
      <c r="N6" s="346">
        <v>3083130</v>
      </c>
      <c r="O6" s="345">
        <v>571737.86651800002</v>
      </c>
      <c r="P6" s="345">
        <v>517470.75502300001</v>
      </c>
      <c r="Q6" s="345">
        <f t="shared" si="0"/>
        <v>54267.111495000019</v>
      </c>
      <c r="R6" s="345">
        <v>24218.357935</v>
      </c>
      <c r="S6" s="345">
        <v>40252.815000000002</v>
      </c>
      <c r="T6" s="345">
        <f t="shared" si="1"/>
        <v>-16034.457065000002</v>
      </c>
      <c r="U6" s="167">
        <v>20.63</v>
      </c>
      <c r="V6" s="167">
        <v>22.46</v>
      </c>
      <c r="W6" s="167">
        <v>145.72999999999999</v>
      </c>
      <c r="X6" s="331">
        <v>11329</v>
      </c>
      <c r="Y6" s="347"/>
      <c r="Z6" s="347"/>
      <c r="AA6" s="347"/>
      <c r="AB6" s="265">
        <f t="shared" si="2"/>
        <v>6.0302117428819024E-2</v>
      </c>
      <c r="AC6" s="265">
        <f t="shared" si="3"/>
        <v>6.5651263085374473E-2</v>
      </c>
      <c r="AD6" s="265">
        <f t="shared" si="4"/>
        <v>0.42597322214744532</v>
      </c>
      <c r="AE6" s="347"/>
      <c r="AF6" s="347"/>
      <c r="AG6" s="347"/>
      <c r="AH6" s="347"/>
      <c r="AI6" s="333">
        <v>248847</v>
      </c>
      <c r="AJ6" s="347"/>
    </row>
    <row r="7" spans="1:36" s="347" customFormat="1" ht="36.75" x14ac:dyDescent="0.85">
      <c r="A7" s="170">
        <v>192</v>
      </c>
      <c r="B7" s="170">
        <v>11324</v>
      </c>
      <c r="C7" s="344">
        <v>192</v>
      </c>
      <c r="D7" s="168">
        <v>3</v>
      </c>
      <c r="E7" s="387" t="s">
        <v>590</v>
      </c>
      <c r="F7" s="388" t="s">
        <v>251</v>
      </c>
      <c r="G7" s="169" t="s">
        <v>188</v>
      </c>
      <c r="H7" s="389">
        <v>57.433333333333337</v>
      </c>
      <c r="I7" s="390">
        <v>69257.770199999999</v>
      </c>
      <c r="J7" s="391">
        <v>221817.47234400001</v>
      </c>
      <c r="K7" s="392">
        <v>1.0236931932568842</v>
      </c>
      <c r="L7" s="389">
        <v>50002</v>
      </c>
      <c r="M7" s="389">
        <v>500000</v>
      </c>
      <c r="N7" s="389">
        <v>4436172</v>
      </c>
      <c r="O7" s="389">
        <v>1110482.4819700001</v>
      </c>
      <c r="P7" s="389">
        <v>1102570.4077099999</v>
      </c>
      <c r="Q7" s="389">
        <f t="shared" si="0"/>
        <v>7912.0742600001395</v>
      </c>
      <c r="R7" s="389">
        <v>262746.35127899999</v>
      </c>
      <c r="S7" s="389">
        <v>207116.07458499999</v>
      </c>
      <c r="T7" s="389">
        <f t="shared" si="1"/>
        <v>55630.276694</v>
      </c>
      <c r="U7" s="394">
        <v>5.89</v>
      </c>
      <c r="V7" s="394">
        <v>52.74</v>
      </c>
      <c r="W7" s="394">
        <v>228.99</v>
      </c>
      <c r="X7" s="331">
        <v>11324</v>
      </c>
      <c r="Y7" s="170"/>
      <c r="Z7" s="170"/>
      <c r="AA7" s="170"/>
      <c r="AB7" s="265">
        <f t="shared" si="2"/>
        <v>1.2842122250531442E-2</v>
      </c>
      <c r="AC7" s="265">
        <f t="shared" si="3"/>
        <v>0.11499041213803537</v>
      </c>
      <c r="AD7" s="265">
        <f t="shared" si="4"/>
        <v>0.49927293279273266</v>
      </c>
      <c r="AE7" s="170"/>
      <c r="AF7" s="170"/>
      <c r="AG7" s="170"/>
      <c r="AH7" s="170"/>
      <c r="AI7" s="333">
        <v>152317</v>
      </c>
      <c r="AJ7" s="170"/>
    </row>
    <row r="8" spans="1:36" s="170" customFormat="1" ht="31.5" customHeight="1" x14ac:dyDescent="0.85">
      <c r="A8" s="170">
        <v>187</v>
      </c>
      <c r="B8" s="170">
        <v>11295</v>
      </c>
      <c r="C8" s="344">
        <v>187</v>
      </c>
      <c r="D8" s="165">
        <v>4</v>
      </c>
      <c r="E8" s="223" t="s">
        <v>591</v>
      </c>
      <c r="F8" s="201" t="s">
        <v>250</v>
      </c>
      <c r="G8" s="166" t="s">
        <v>182</v>
      </c>
      <c r="H8" s="345">
        <v>63.833333333333329</v>
      </c>
      <c r="I8" s="165">
        <v>2181068.164107</v>
      </c>
      <c r="J8" s="345">
        <v>3889376.7770969998</v>
      </c>
      <c r="K8" s="393">
        <v>1.0047091409008904</v>
      </c>
      <c r="L8" s="345">
        <v>1411977</v>
      </c>
      <c r="M8" s="345">
        <v>5000000</v>
      </c>
      <c r="N8" s="346">
        <v>2754561</v>
      </c>
      <c r="O8" s="345">
        <v>132527.34417999999</v>
      </c>
      <c r="P8" s="345">
        <v>214658.76433899999</v>
      </c>
      <c r="Q8" s="345">
        <f t="shared" si="0"/>
        <v>-82131.420159000001</v>
      </c>
      <c r="R8" s="345">
        <v>31458.491053999998</v>
      </c>
      <c r="S8" s="345">
        <v>46808.524721000002</v>
      </c>
      <c r="T8" s="345">
        <f t="shared" si="1"/>
        <v>-15350.033667000003</v>
      </c>
      <c r="U8" s="167">
        <v>12.29</v>
      </c>
      <c r="V8" s="167">
        <v>24.54</v>
      </c>
      <c r="W8" s="167">
        <v>76.66</v>
      </c>
      <c r="X8" s="331">
        <v>11295</v>
      </c>
      <c r="AB8" s="265">
        <f t="shared" si="2"/>
        <v>0.46984829219139707</v>
      </c>
      <c r="AC8" s="265">
        <f t="shared" si="3"/>
        <v>0.9381673792007228</v>
      </c>
      <c r="AD8" s="265">
        <f t="shared" si="4"/>
        <v>2.930721731439585</v>
      </c>
      <c r="AI8" s="333">
        <v>2915069</v>
      </c>
    </row>
    <row r="9" spans="1:36" s="347" customFormat="1" ht="36.75" x14ac:dyDescent="0.85">
      <c r="A9" s="170">
        <v>281</v>
      </c>
      <c r="B9" s="170">
        <v>11668</v>
      </c>
      <c r="C9" s="344">
        <v>281</v>
      </c>
      <c r="D9" s="168">
        <v>5</v>
      </c>
      <c r="E9" s="387" t="s">
        <v>592</v>
      </c>
      <c r="F9" s="388" t="s">
        <v>415</v>
      </c>
      <c r="G9" s="169" t="s">
        <v>413</v>
      </c>
      <c r="H9" s="389">
        <v>5</v>
      </c>
      <c r="I9" s="390">
        <v>0</v>
      </c>
      <c r="J9" s="391">
        <v>913777</v>
      </c>
      <c r="K9" s="392">
        <v>1</v>
      </c>
      <c r="L9" s="389">
        <v>68392</v>
      </c>
      <c r="M9" s="389">
        <v>1240000</v>
      </c>
      <c r="N9" s="389">
        <v>1000000</v>
      </c>
      <c r="O9" s="389">
        <v>176121.97218899999</v>
      </c>
      <c r="P9" s="389">
        <v>59024.189896999997</v>
      </c>
      <c r="Q9" s="389">
        <f t="shared" si="0"/>
        <v>117097.78229199999</v>
      </c>
      <c r="R9" s="389">
        <v>5755.9802060000002</v>
      </c>
      <c r="S9" s="389">
        <v>5652.390891</v>
      </c>
      <c r="T9" s="389">
        <f t="shared" si="1"/>
        <v>103.58931500000017</v>
      </c>
      <c r="U9" s="394">
        <v>17.66</v>
      </c>
      <c r="V9" s="394">
        <v>40.92</v>
      </c>
      <c r="W9" s="394">
        <v>0</v>
      </c>
      <c r="X9" s="331">
        <v>11668</v>
      </c>
      <c r="Y9" s="170"/>
      <c r="Z9" s="170"/>
      <c r="AA9" s="170"/>
      <c r="AB9" s="265">
        <f t="shared" si="2"/>
        <v>0.15861953586694552</v>
      </c>
      <c r="AC9" s="265">
        <f t="shared" si="3"/>
        <v>0.36753745230325091</v>
      </c>
      <c r="AD9" s="265">
        <f t="shared" si="4"/>
        <v>0</v>
      </c>
      <c r="AE9" s="170"/>
      <c r="AF9" s="170"/>
      <c r="AG9" s="170"/>
      <c r="AH9" s="170"/>
      <c r="AI9" s="333"/>
      <c r="AJ9" s="170"/>
    </row>
    <row r="10" spans="1:36" s="170" customFormat="1" ht="31.5" customHeight="1" x14ac:dyDescent="0.85">
      <c r="A10" s="170">
        <v>276</v>
      </c>
      <c r="B10" s="170">
        <v>11655</v>
      </c>
      <c r="C10" s="344">
        <v>276</v>
      </c>
      <c r="D10" s="165">
        <v>6</v>
      </c>
      <c r="E10" s="223" t="s">
        <v>593</v>
      </c>
      <c r="F10" s="201" t="s">
        <v>225</v>
      </c>
      <c r="G10" s="166" t="s">
        <v>397</v>
      </c>
      <c r="H10" s="345">
        <v>7</v>
      </c>
      <c r="I10" s="165">
        <v>0</v>
      </c>
      <c r="J10" s="345">
        <v>913777.88855200005</v>
      </c>
      <c r="K10" s="393">
        <v>0.99750275136699673</v>
      </c>
      <c r="L10" s="345">
        <v>262450</v>
      </c>
      <c r="M10" s="345">
        <v>500000</v>
      </c>
      <c r="N10" s="346">
        <v>3481721</v>
      </c>
      <c r="O10" s="345">
        <v>1398979.344543</v>
      </c>
      <c r="P10" s="345">
        <v>352551.03568799997</v>
      </c>
      <c r="Q10" s="345">
        <f t="shared" si="0"/>
        <v>1046428.308855</v>
      </c>
      <c r="R10" s="345">
        <v>1064530.125086</v>
      </c>
      <c r="S10" s="345">
        <v>137295.78328999999</v>
      </c>
      <c r="T10" s="345">
        <f t="shared" si="1"/>
        <v>927234.34179600002</v>
      </c>
      <c r="U10" s="167">
        <v>167.22</v>
      </c>
      <c r="V10" s="167">
        <v>123.01</v>
      </c>
      <c r="W10" s="167">
        <v>0</v>
      </c>
      <c r="X10" s="331">
        <v>11655</v>
      </c>
      <c r="AB10" s="265">
        <f t="shared" si="2"/>
        <v>1.5019470316998358</v>
      </c>
      <c r="AC10" s="265">
        <f t="shared" si="3"/>
        <v>1.1048588946860232</v>
      </c>
      <c r="AD10" s="265">
        <f t="shared" si="4"/>
        <v>0</v>
      </c>
      <c r="AI10" s="333">
        <v>23113</v>
      </c>
    </row>
    <row r="11" spans="1:36" s="347" customFormat="1" ht="36.75" x14ac:dyDescent="0.85">
      <c r="A11" s="347">
        <v>236</v>
      </c>
      <c r="B11" s="170">
        <v>11446</v>
      </c>
      <c r="C11" s="164">
        <v>236</v>
      </c>
      <c r="D11" s="168">
        <v>7</v>
      </c>
      <c r="E11" s="387" t="s">
        <v>594</v>
      </c>
      <c r="F11" s="388" t="s">
        <v>43</v>
      </c>
      <c r="G11" s="169" t="s">
        <v>270</v>
      </c>
      <c r="H11" s="389">
        <v>40.433333333333337</v>
      </c>
      <c r="I11" s="390">
        <v>824844.76615200005</v>
      </c>
      <c r="J11" s="391">
        <v>2682856.8070080001</v>
      </c>
      <c r="K11" s="392">
        <v>0.99189509301532575</v>
      </c>
      <c r="L11" s="389">
        <v>424334</v>
      </c>
      <c r="M11" s="389">
        <v>500000</v>
      </c>
      <c r="N11" s="389">
        <v>6322512</v>
      </c>
      <c r="O11" s="389">
        <v>1158197.193556</v>
      </c>
      <c r="P11" s="389">
        <v>1104427.1020909999</v>
      </c>
      <c r="Q11" s="389">
        <f t="shared" si="0"/>
        <v>53770.091465000063</v>
      </c>
      <c r="R11" s="389">
        <v>314294.68529499997</v>
      </c>
      <c r="S11" s="389">
        <v>197777.05281699999</v>
      </c>
      <c r="T11" s="389">
        <f t="shared" si="1"/>
        <v>116517.63247799998</v>
      </c>
      <c r="U11" s="394">
        <v>6.45</v>
      </c>
      <c r="V11" s="394">
        <v>20.079999999999998</v>
      </c>
      <c r="W11" s="394">
        <v>133.28</v>
      </c>
      <c r="X11" s="331">
        <v>11446</v>
      </c>
      <c r="AB11" s="265">
        <f t="shared" si="2"/>
        <v>0.17009163709356678</v>
      </c>
      <c r="AC11" s="265">
        <f t="shared" si="3"/>
        <v>0.52952559268818922</v>
      </c>
      <c r="AD11" s="265">
        <f t="shared" si="4"/>
        <v>3.5146997506714079</v>
      </c>
      <c r="AI11" s="333">
        <v>2845307</v>
      </c>
    </row>
    <row r="12" spans="1:36" s="170" customFormat="1" ht="31.5" customHeight="1" x14ac:dyDescent="0.85">
      <c r="A12" s="347">
        <v>186</v>
      </c>
      <c r="B12" s="170">
        <v>11287</v>
      </c>
      <c r="C12" s="164">
        <v>186</v>
      </c>
      <c r="D12" s="165">
        <v>8</v>
      </c>
      <c r="E12" s="223" t="s">
        <v>595</v>
      </c>
      <c r="F12" s="201" t="s">
        <v>248</v>
      </c>
      <c r="G12" s="166" t="s">
        <v>184</v>
      </c>
      <c r="H12" s="345">
        <v>65.066666666666663</v>
      </c>
      <c r="I12" s="165">
        <v>418363.27162199997</v>
      </c>
      <c r="J12" s="345">
        <v>136806</v>
      </c>
      <c r="K12" s="393">
        <v>0.98560000000000003</v>
      </c>
      <c r="L12" s="345">
        <v>127353</v>
      </c>
      <c r="M12" s="345">
        <v>2000000</v>
      </c>
      <c r="N12" s="346">
        <v>1074232</v>
      </c>
      <c r="O12" s="345">
        <v>1884655.6470369999</v>
      </c>
      <c r="P12" s="345">
        <v>971627.70837000001</v>
      </c>
      <c r="Q12" s="345">
        <f t="shared" si="0"/>
        <v>913027.93866699992</v>
      </c>
      <c r="R12" s="345">
        <v>284154.369275</v>
      </c>
      <c r="S12" s="345">
        <v>189623.98352499999</v>
      </c>
      <c r="T12" s="345">
        <f t="shared" si="1"/>
        <v>94530.385750000016</v>
      </c>
      <c r="U12" s="167">
        <v>8.83</v>
      </c>
      <c r="V12" s="167">
        <v>31.06</v>
      </c>
      <c r="W12" s="167">
        <v>17.29</v>
      </c>
      <c r="X12" s="331">
        <v>11287</v>
      </c>
      <c r="Y12" s="347"/>
      <c r="Z12" s="347"/>
      <c r="AA12" s="347"/>
      <c r="AB12" s="265">
        <f t="shared" si="2"/>
        <v>1.1873851182407387E-2</v>
      </c>
      <c r="AC12" s="265">
        <f t="shared" si="3"/>
        <v>4.1766910274696881E-2</v>
      </c>
      <c r="AD12" s="265">
        <f t="shared" si="4"/>
        <v>2.3250157071780717E-2</v>
      </c>
      <c r="AE12" s="347"/>
      <c r="AF12" s="347"/>
      <c r="AG12" s="347"/>
      <c r="AH12" s="347"/>
      <c r="AI12" s="333">
        <v>736566</v>
      </c>
      <c r="AJ12" s="347"/>
    </row>
    <row r="13" spans="1:36" s="347" customFormat="1" ht="36.75" x14ac:dyDescent="0.85">
      <c r="A13" s="170">
        <v>203</v>
      </c>
      <c r="B13" s="170">
        <v>11364</v>
      </c>
      <c r="C13" s="344">
        <v>203</v>
      </c>
      <c r="D13" s="168">
        <v>9</v>
      </c>
      <c r="E13" s="387" t="s">
        <v>596</v>
      </c>
      <c r="F13" s="388" t="s">
        <v>207</v>
      </c>
      <c r="G13" s="169" t="s">
        <v>205</v>
      </c>
      <c r="H13" s="389">
        <v>54.2</v>
      </c>
      <c r="I13" s="390">
        <v>4154147.7904989999</v>
      </c>
      <c r="J13" s="391">
        <v>8691057.0398859996</v>
      </c>
      <c r="K13" s="392">
        <v>0.97869504516456041</v>
      </c>
      <c r="L13" s="389">
        <v>3180521</v>
      </c>
      <c r="M13" s="389">
        <v>4500000</v>
      </c>
      <c r="N13" s="389">
        <v>2732589</v>
      </c>
      <c r="O13" s="389">
        <v>0</v>
      </c>
      <c r="P13" s="389">
        <v>0</v>
      </c>
      <c r="Q13" s="389">
        <v>0</v>
      </c>
      <c r="R13" s="389">
        <v>0</v>
      </c>
      <c r="S13" s="389">
        <v>0</v>
      </c>
      <c r="T13" s="389">
        <v>0</v>
      </c>
      <c r="U13" s="394">
        <v>0</v>
      </c>
      <c r="V13" s="394">
        <v>0</v>
      </c>
      <c r="W13" s="394">
        <v>0</v>
      </c>
      <c r="X13" s="331">
        <v>11364</v>
      </c>
      <c r="Y13" s="170"/>
      <c r="Z13" s="170"/>
      <c r="AA13" s="170"/>
      <c r="AB13" s="265">
        <f t="shared" si="2"/>
        <v>0</v>
      </c>
      <c r="AC13" s="265">
        <f t="shared" si="3"/>
        <v>0</v>
      </c>
      <c r="AD13" s="265">
        <f t="shared" si="4"/>
        <v>0</v>
      </c>
      <c r="AE13" s="170"/>
      <c r="AF13" s="170"/>
      <c r="AG13" s="170"/>
      <c r="AH13" s="170"/>
      <c r="AI13" s="333">
        <v>6162983</v>
      </c>
      <c r="AJ13" s="170"/>
    </row>
    <row r="14" spans="1:36" s="170" customFormat="1" ht="31.5" customHeight="1" x14ac:dyDescent="0.85">
      <c r="A14" s="347">
        <v>221</v>
      </c>
      <c r="B14" s="170">
        <v>11410</v>
      </c>
      <c r="C14" s="164">
        <v>221</v>
      </c>
      <c r="D14" s="165">
        <v>10</v>
      </c>
      <c r="E14" s="223" t="s">
        <v>597</v>
      </c>
      <c r="F14" s="201" t="s">
        <v>21</v>
      </c>
      <c r="G14" s="166" t="s">
        <v>243</v>
      </c>
      <c r="H14" s="345">
        <v>47.6</v>
      </c>
      <c r="I14" s="165">
        <v>3454251.9356610002</v>
      </c>
      <c r="J14" s="345">
        <v>12339919.518362001</v>
      </c>
      <c r="K14" s="393">
        <v>0.9405827722582808</v>
      </c>
      <c r="L14" s="345">
        <v>4310638</v>
      </c>
      <c r="M14" s="345">
        <v>5000000</v>
      </c>
      <c r="N14" s="346">
        <v>2862666</v>
      </c>
      <c r="O14" s="345">
        <v>3993332.5383950002</v>
      </c>
      <c r="P14" s="345">
        <v>872040.99079900002</v>
      </c>
      <c r="Q14" s="345">
        <f t="shared" ref="Q14:Q45" si="5">O14-P14</f>
        <v>3121291.5475960001</v>
      </c>
      <c r="R14" s="345">
        <v>76680.725854999997</v>
      </c>
      <c r="S14" s="345">
        <v>78221.540517999994</v>
      </c>
      <c r="T14" s="345">
        <f t="shared" ref="T14:T45" si="6">R14-S14</f>
        <v>-1540.8146629999974</v>
      </c>
      <c r="U14" s="167">
        <v>8.58</v>
      </c>
      <c r="V14" s="167">
        <v>39.07</v>
      </c>
      <c r="W14" s="167">
        <v>178.32</v>
      </c>
      <c r="X14" s="331">
        <v>11410</v>
      </c>
      <c r="Y14" s="347"/>
      <c r="Z14" s="347"/>
      <c r="AA14" s="347"/>
      <c r="AB14" s="265">
        <f t="shared" si="2"/>
        <v>1.0406995530157597</v>
      </c>
      <c r="AC14" s="265">
        <f t="shared" si="3"/>
        <v>4.7389430695018335</v>
      </c>
      <c r="AD14" s="265">
        <f t="shared" si="4"/>
        <v>21.629084416523341</v>
      </c>
      <c r="AE14" s="347"/>
      <c r="AF14" s="347"/>
      <c r="AG14" s="347"/>
      <c r="AH14" s="347"/>
      <c r="AI14" s="333">
        <v>4107121</v>
      </c>
      <c r="AJ14" s="347"/>
    </row>
    <row r="15" spans="1:36" s="347" customFormat="1" ht="36.75" x14ac:dyDescent="0.85">
      <c r="A15" s="347">
        <v>282</v>
      </c>
      <c r="B15" s="170">
        <v>11674</v>
      </c>
      <c r="C15" s="164">
        <v>282</v>
      </c>
      <c r="D15" s="168">
        <v>11</v>
      </c>
      <c r="E15" s="387" t="s">
        <v>598</v>
      </c>
      <c r="F15" s="388" t="s">
        <v>416</v>
      </c>
      <c r="G15" s="169" t="s">
        <v>414</v>
      </c>
      <c r="H15" s="389">
        <v>5</v>
      </c>
      <c r="I15" s="390">
        <v>0</v>
      </c>
      <c r="J15" s="391">
        <v>49432</v>
      </c>
      <c r="K15" s="392">
        <v>0.94010000000000005</v>
      </c>
      <c r="L15" s="389">
        <v>34925</v>
      </c>
      <c r="M15" s="389">
        <v>500000</v>
      </c>
      <c r="N15" s="389">
        <v>1000000</v>
      </c>
      <c r="O15" s="389">
        <v>80682.451606000002</v>
      </c>
      <c r="P15" s="389">
        <v>36552.518730000003</v>
      </c>
      <c r="Q15" s="389">
        <f t="shared" si="5"/>
        <v>44129.932875999999</v>
      </c>
      <c r="R15" s="389">
        <v>60321.148582000002</v>
      </c>
      <c r="S15" s="389">
        <v>14333.003112</v>
      </c>
      <c r="T15" s="389">
        <f t="shared" si="6"/>
        <v>45988.145470000003</v>
      </c>
      <c r="U15" s="394">
        <v>-10.26</v>
      </c>
      <c r="V15" s="394">
        <v>-16.54</v>
      </c>
      <c r="W15" s="394">
        <v>0</v>
      </c>
      <c r="X15" s="331">
        <v>11674</v>
      </c>
      <c r="AB15" s="265">
        <f t="shared" si="2"/>
        <v>-4.9851851877281165E-3</v>
      </c>
      <c r="AC15" s="265">
        <f t="shared" si="3"/>
        <v>-8.0365461018540984E-3</v>
      </c>
      <c r="AD15" s="265">
        <f t="shared" si="4"/>
        <v>0</v>
      </c>
      <c r="AI15" s="333"/>
    </row>
    <row r="16" spans="1:36" s="170" customFormat="1" ht="31.5" customHeight="1" x14ac:dyDescent="0.85">
      <c r="A16" s="347">
        <v>188</v>
      </c>
      <c r="B16" s="170">
        <v>11306</v>
      </c>
      <c r="C16" s="164">
        <v>188</v>
      </c>
      <c r="D16" s="165">
        <v>12</v>
      </c>
      <c r="E16" s="223" t="s">
        <v>599</v>
      </c>
      <c r="F16" s="201" t="s">
        <v>326</v>
      </c>
      <c r="G16" s="166" t="s">
        <v>181</v>
      </c>
      <c r="H16" s="345">
        <v>61.166666666666671</v>
      </c>
      <c r="I16" s="165">
        <v>681041.78488199995</v>
      </c>
      <c r="J16" s="345">
        <v>236752</v>
      </c>
      <c r="K16" s="393">
        <v>0.93469999999999998</v>
      </c>
      <c r="L16" s="345">
        <v>237545</v>
      </c>
      <c r="M16" s="345">
        <v>2000000</v>
      </c>
      <c r="N16" s="346">
        <v>996661.6851543918</v>
      </c>
      <c r="O16" s="345">
        <v>0</v>
      </c>
      <c r="P16" s="345">
        <v>0</v>
      </c>
      <c r="Q16" s="345">
        <f t="shared" si="5"/>
        <v>0</v>
      </c>
      <c r="R16" s="345">
        <v>0</v>
      </c>
      <c r="S16" s="345">
        <v>0</v>
      </c>
      <c r="T16" s="345">
        <f t="shared" si="6"/>
        <v>0</v>
      </c>
      <c r="U16" s="167">
        <v>0.87</v>
      </c>
      <c r="V16" s="167">
        <v>8.4</v>
      </c>
      <c r="W16" s="167">
        <v>25.27</v>
      </c>
      <c r="X16" s="331">
        <v>11306</v>
      </c>
      <c r="Y16" s="347"/>
      <c r="Z16" s="347"/>
      <c r="AA16" s="347"/>
      <c r="AB16" s="265">
        <f t="shared" si="2"/>
        <v>2.0245973406071453E-3</v>
      </c>
      <c r="AC16" s="265">
        <f t="shared" si="3"/>
        <v>1.9547836392068991E-2</v>
      </c>
      <c r="AD16" s="265">
        <f t="shared" si="4"/>
        <v>5.8806407812807548E-2</v>
      </c>
      <c r="AE16" s="347"/>
      <c r="AF16" s="347"/>
      <c r="AG16" s="347"/>
      <c r="AH16" s="347"/>
      <c r="AI16" s="333">
        <v>7079</v>
      </c>
      <c r="AJ16" s="347"/>
    </row>
    <row r="17" spans="1:36" s="347" customFormat="1" ht="36.75" x14ac:dyDescent="0.85">
      <c r="A17" s="170">
        <v>228</v>
      </c>
      <c r="B17" s="170">
        <v>11397</v>
      </c>
      <c r="C17" s="344">
        <v>228</v>
      </c>
      <c r="D17" s="168">
        <v>13</v>
      </c>
      <c r="E17" s="387" t="s">
        <v>600</v>
      </c>
      <c r="F17" s="388" t="s">
        <v>213</v>
      </c>
      <c r="G17" s="169" t="s">
        <v>247</v>
      </c>
      <c r="H17" s="389">
        <v>45.966666666666669</v>
      </c>
      <c r="I17" s="390">
        <v>159933.19667</v>
      </c>
      <c r="J17" s="391">
        <v>828173.57080500002</v>
      </c>
      <c r="K17" s="392">
        <v>0.90884914617158863</v>
      </c>
      <c r="L17" s="389">
        <v>284910</v>
      </c>
      <c r="M17" s="389">
        <v>1000000</v>
      </c>
      <c r="N17" s="389">
        <v>2906790</v>
      </c>
      <c r="O17" s="389">
        <v>820786.14269600005</v>
      </c>
      <c r="P17" s="389">
        <v>508318.154675</v>
      </c>
      <c r="Q17" s="389">
        <f t="shared" si="5"/>
        <v>312467.98802100006</v>
      </c>
      <c r="R17" s="389">
        <v>142797.982365</v>
      </c>
      <c r="S17" s="389">
        <v>116835.8</v>
      </c>
      <c r="T17" s="389">
        <f t="shared" si="6"/>
        <v>25962.182365000001</v>
      </c>
      <c r="U17" s="394">
        <v>13.31</v>
      </c>
      <c r="V17" s="394">
        <v>30.83</v>
      </c>
      <c r="W17" s="394">
        <v>84</v>
      </c>
      <c r="X17" s="331">
        <v>11397</v>
      </c>
      <c r="Y17" s="170"/>
      <c r="Z17" s="170"/>
      <c r="AA17" s="170"/>
      <c r="AB17" s="265">
        <f t="shared" si="2"/>
        <v>0.10834906685400103</v>
      </c>
      <c r="AC17" s="265">
        <f t="shared" si="3"/>
        <v>0.25096932615393325</v>
      </c>
      <c r="AD17" s="265">
        <f t="shared" si="4"/>
        <v>0.68379576376679829</v>
      </c>
      <c r="AE17" s="170"/>
      <c r="AF17" s="170"/>
      <c r="AG17" s="170"/>
      <c r="AH17" s="170"/>
      <c r="AI17" s="333">
        <v>476565</v>
      </c>
      <c r="AJ17" s="170"/>
    </row>
    <row r="18" spans="1:36" s="170" customFormat="1" ht="31.5" customHeight="1" x14ac:dyDescent="0.85">
      <c r="A18" s="347">
        <v>267</v>
      </c>
      <c r="B18" s="170">
        <v>11607</v>
      </c>
      <c r="C18" s="164">
        <v>267</v>
      </c>
      <c r="D18" s="165">
        <v>14</v>
      </c>
      <c r="E18" s="223" t="s">
        <v>601</v>
      </c>
      <c r="F18" s="201" t="s">
        <v>333</v>
      </c>
      <c r="G18" s="166" t="s">
        <v>332</v>
      </c>
      <c r="H18" s="345">
        <v>16</v>
      </c>
      <c r="I18" s="165">
        <v>141234.31729000001</v>
      </c>
      <c r="J18" s="345">
        <v>584644.28925599996</v>
      </c>
      <c r="K18" s="393">
        <v>0.88092473857122255</v>
      </c>
      <c r="L18" s="345">
        <v>287229</v>
      </c>
      <c r="M18" s="345">
        <v>500000</v>
      </c>
      <c r="N18" s="346">
        <v>2035464</v>
      </c>
      <c r="O18" s="345">
        <v>796335.43299</v>
      </c>
      <c r="P18" s="345">
        <v>713776.60074200004</v>
      </c>
      <c r="Q18" s="345">
        <f t="shared" si="5"/>
        <v>82558.832247999962</v>
      </c>
      <c r="R18" s="345">
        <v>78652.325786000001</v>
      </c>
      <c r="S18" s="345">
        <v>68026.448892</v>
      </c>
      <c r="T18" s="345">
        <f t="shared" si="6"/>
        <v>10625.876894000001</v>
      </c>
      <c r="U18" s="167">
        <v>15.12</v>
      </c>
      <c r="V18" s="167">
        <v>53.13</v>
      </c>
      <c r="W18" s="167">
        <v>148.94999999999999</v>
      </c>
      <c r="X18" s="331">
        <v>11607</v>
      </c>
      <c r="Y18" s="347"/>
      <c r="Z18" s="347"/>
      <c r="AA18" s="347"/>
      <c r="AB18" s="265">
        <f t="shared" si="2"/>
        <v>8.6889891722480656E-2</v>
      </c>
      <c r="AC18" s="265">
        <f t="shared" si="3"/>
        <v>0.30532142508038346</v>
      </c>
      <c r="AD18" s="265">
        <f t="shared" si="4"/>
        <v>0.85596887381372322</v>
      </c>
      <c r="AE18" s="347"/>
      <c r="AF18" s="347"/>
      <c r="AG18" s="347"/>
      <c r="AH18" s="347"/>
      <c r="AI18" s="333">
        <v>289337</v>
      </c>
      <c r="AJ18" s="347"/>
    </row>
    <row r="19" spans="1:36" s="347" customFormat="1" ht="36.75" x14ac:dyDescent="0.85">
      <c r="A19" s="347">
        <v>200</v>
      </c>
      <c r="B19" s="170">
        <v>11346</v>
      </c>
      <c r="C19" s="164">
        <v>200</v>
      </c>
      <c r="D19" s="168">
        <v>15</v>
      </c>
      <c r="E19" s="387" t="s">
        <v>602</v>
      </c>
      <c r="F19" s="388" t="s">
        <v>252</v>
      </c>
      <c r="G19" s="169" t="s">
        <v>200</v>
      </c>
      <c r="H19" s="389">
        <v>55.266666666666666</v>
      </c>
      <c r="I19" s="390">
        <v>515413</v>
      </c>
      <c r="J19" s="391">
        <v>1112055.6000000001</v>
      </c>
      <c r="K19" s="392">
        <v>0.85538610177224939</v>
      </c>
      <c r="L19" s="389">
        <v>200000</v>
      </c>
      <c r="M19" s="389">
        <v>2000000</v>
      </c>
      <c r="N19" s="389">
        <v>5560278</v>
      </c>
      <c r="O19" s="389">
        <v>2113998.570913</v>
      </c>
      <c r="P19" s="389">
        <v>2181685.6448949999</v>
      </c>
      <c r="Q19" s="389">
        <f t="shared" si="5"/>
        <v>-67687.073981999885</v>
      </c>
      <c r="R19" s="389">
        <v>289993.08974600001</v>
      </c>
      <c r="S19" s="389">
        <v>298371.73371399997</v>
      </c>
      <c r="T19" s="389">
        <f t="shared" si="6"/>
        <v>-8378.6439679999603</v>
      </c>
      <c r="U19" s="394">
        <v>10.53</v>
      </c>
      <c r="V19" s="394">
        <v>48.06</v>
      </c>
      <c r="W19" s="394">
        <v>140.08000000000001</v>
      </c>
      <c r="X19" s="331">
        <v>11346</v>
      </c>
      <c r="AB19" s="265">
        <f t="shared" si="2"/>
        <v>0.11510140517167339</v>
      </c>
      <c r="AC19" s="265">
        <f t="shared" si="3"/>
        <v>0.52533461847584273</v>
      </c>
      <c r="AD19" s="265">
        <f t="shared" si="4"/>
        <v>1.5311875438222233</v>
      </c>
      <c r="AI19" s="333">
        <v>599620</v>
      </c>
    </row>
    <row r="20" spans="1:36" s="170" customFormat="1" ht="31.5" customHeight="1" x14ac:dyDescent="0.85">
      <c r="A20" s="347">
        <v>278</v>
      </c>
      <c r="B20" s="170">
        <v>11664</v>
      </c>
      <c r="C20" s="164">
        <v>278</v>
      </c>
      <c r="D20" s="165">
        <v>16</v>
      </c>
      <c r="E20" s="223" t="s">
        <v>603</v>
      </c>
      <c r="F20" s="201" t="s">
        <v>403</v>
      </c>
      <c r="G20" s="166" t="s">
        <v>404</v>
      </c>
      <c r="H20" s="345">
        <v>5</v>
      </c>
      <c r="I20" s="165">
        <v>0</v>
      </c>
      <c r="J20" s="345">
        <v>5180984.3900100002</v>
      </c>
      <c r="K20" s="393">
        <v>0.85477889724957312</v>
      </c>
      <c r="L20" s="345">
        <v>3372490</v>
      </c>
      <c r="M20" s="345">
        <v>7500000</v>
      </c>
      <c r="N20" s="346">
        <v>1536249</v>
      </c>
      <c r="O20" s="345">
        <v>3856082.4422269999</v>
      </c>
      <c r="P20" s="345">
        <v>759169.86061700003</v>
      </c>
      <c r="Q20" s="345">
        <f t="shared" si="5"/>
        <v>3096912.5816099998</v>
      </c>
      <c r="R20" s="345">
        <v>628591.52896799997</v>
      </c>
      <c r="S20" s="345">
        <v>410311.64872599998</v>
      </c>
      <c r="T20" s="345">
        <f t="shared" si="6"/>
        <v>218279.88024199998</v>
      </c>
      <c r="U20" s="167">
        <v>17.22</v>
      </c>
      <c r="V20" s="167">
        <v>53.14</v>
      </c>
      <c r="W20" s="167">
        <v>0</v>
      </c>
      <c r="X20" s="331">
        <v>11664</v>
      </c>
      <c r="Y20" s="347"/>
      <c r="Z20" s="347"/>
      <c r="AA20" s="347"/>
      <c r="AB20" s="265">
        <f t="shared" si="2"/>
        <v>0.87694263267827355</v>
      </c>
      <c r="AC20" s="265">
        <f t="shared" si="3"/>
        <v>2.7061981126900965</v>
      </c>
      <c r="AD20" s="265">
        <f t="shared" si="4"/>
        <v>0</v>
      </c>
      <c r="AE20" s="347"/>
      <c r="AF20" s="347"/>
      <c r="AG20" s="347"/>
      <c r="AH20" s="347"/>
      <c r="AI20" s="333">
        <v>82891</v>
      </c>
      <c r="AJ20" s="347"/>
    </row>
    <row r="21" spans="1:36" s="347" customFormat="1" ht="36.75" x14ac:dyDescent="0.85">
      <c r="A21" s="347">
        <v>258</v>
      </c>
      <c r="B21" s="170">
        <v>11538</v>
      </c>
      <c r="C21" s="164">
        <v>258</v>
      </c>
      <c r="D21" s="168">
        <v>17</v>
      </c>
      <c r="E21" s="387" t="s">
        <v>604</v>
      </c>
      <c r="F21" s="388" t="s">
        <v>326</v>
      </c>
      <c r="G21" s="169" t="s">
        <v>311</v>
      </c>
      <c r="H21" s="389">
        <v>28</v>
      </c>
      <c r="I21" s="390">
        <v>423879.33136700001</v>
      </c>
      <c r="J21" s="391">
        <v>977322.81791600003</v>
      </c>
      <c r="K21" s="392">
        <v>0.84844287715053757</v>
      </c>
      <c r="L21" s="389">
        <v>270042</v>
      </c>
      <c r="M21" s="389">
        <v>1000000</v>
      </c>
      <c r="N21" s="389">
        <v>3619151</v>
      </c>
      <c r="O21" s="389">
        <v>1140930.407418</v>
      </c>
      <c r="P21" s="389">
        <v>1167768.123772</v>
      </c>
      <c r="Q21" s="389">
        <f t="shared" si="5"/>
        <v>-26837.716353999916</v>
      </c>
      <c r="R21" s="389">
        <v>288007.30988299998</v>
      </c>
      <c r="S21" s="389">
        <v>213285.165916</v>
      </c>
      <c r="T21" s="389">
        <f t="shared" si="6"/>
        <v>74722.143966999982</v>
      </c>
      <c r="U21" s="394">
        <v>49.62</v>
      </c>
      <c r="V21" s="394">
        <v>97.53</v>
      </c>
      <c r="W21" s="394">
        <v>221.79</v>
      </c>
      <c r="X21" s="331">
        <v>11538</v>
      </c>
      <c r="AB21" s="265">
        <f t="shared" si="2"/>
        <v>0.47667299821426762</v>
      </c>
      <c r="AC21" s="265">
        <f t="shared" si="3"/>
        <v>0.93691893421679817</v>
      </c>
      <c r="AD21" s="265">
        <f t="shared" si="4"/>
        <v>2.1306187882696981</v>
      </c>
      <c r="AI21" s="333">
        <v>467806</v>
      </c>
    </row>
    <row r="22" spans="1:36" s="170" customFormat="1" ht="31.5" customHeight="1" x14ac:dyDescent="0.85">
      <c r="A22" s="347">
        <v>202</v>
      </c>
      <c r="B22" s="170">
        <v>11365</v>
      </c>
      <c r="C22" s="164">
        <v>202</v>
      </c>
      <c r="D22" s="165">
        <v>18</v>
      </c>
      <c r="E22" s="223" t="s">
        <v>605</v>
      </c>
      <c r="F22" s="201" t="s">
        <v>71</v>
      </c>
      <c r="G22" s="166" t="s">
        <v>206</v>
      </c>
      <c r="H22" s="345">
        <v>54.333333333333329</v>
      </c>
      <c r="I22" s="165">
        <v>291794.46914599999</v>
      </c>
      <c r="J22" s="345">
        <v>610219.54324499995</v>
      </c>
      <c r="K22" s="393">
        <v>0.82533289961313716</v>
      </c>
      <c r="L22" s="345">
        <v>199758</v>
      </c>
      <c r="M22" s="345">
        <v>700000</v>
      </c>
      <c r="N22" s="346">
        <v>3054794</v>
      </c>
      <c r="O22" s="345">
        <v>227695.70763300001</v>
      </c>
      <c r="P22" s="345">
        <v>219222.98324500001</v>
      </c>
      <c r="Q22" s="345">
        <f t="shared" si="5"/>
        <v>8472.7243880000024</v>
      </c>
      <c r="R22" s="345">
        <v>29567.962284000001</v>
      </c>
      <c r="S22" s="345">
        <v>7097.7923119999996</v>
      </c>
      <c r="T22" s="345">
        <f t="shared" si="6"/>
        <v>22470.169972000003</v>
      </c>
      <c r="U22" s="167">
        <v>5.75</v>
      </c>
      <c r="V22" s="167">
        <v>48.4</v>
      </c>
      <c r="W22" s="167">
        <v>136.28</v>
      </c>
      <c r="X22" s="331">
        <v>11365</v>
      </c>
      <c r="Y22" s="347"/>
      <c r="Z22" s="347"/>
      <c r="AA22" s="347"/>
      <c r="AB22" s="265">
        <f t="shared" si="2"/>
        <v>3.448892915216932E-2</v>
      </c>
      <c r="AC22" s="265">
        <f t="shared" si="3"/>
        <v>0.29030681234173822</v>
      </c>
      <c r="AD22" s="265">
        <f t="shared" si="4"/>
        <v>0.81741761127958867</v>
      </c>
      <c r="AE22" s="347"/>
      <c r="AF22" s="347"/>
      <c r="AG22" s="347"/>
      <c r="AH22" s="347"/>
      <c r="AI22" s="333">
        <v>309707</v>
      </c>
      <c r="AJ22" s="347"/>
    </row>
    <row r="23" spans="1:36" s="347" customFormat="1" ht="36.75" x14ac:dyDescent="0.85">
      <c r="A23" s="170">
        <v>206</v>
      </c>
      <c r="B23" s="170">
        <v>11359</v>
      </c>
      <c r="C23" s="344">
        <v>206</v>
      </c>
      <c r="D23" s="168">
        <v>19</v>
      </c>
      <c r="E23" s="387" t="s">
        <v>606</v>
      </c>
      <c r="F23" s="388" t="s">
        <v>155</v>
      </c>
      <c r="G23" s="169" t="s">
        <v>205</v>
      </c>
      <c r="H23" s="389">
        <v>54.2</v>
      </c>
      <c r="I23" s="390">
        <v>734928.08204999997</v>
      </c>
      <c r="J23" s="391">
        <v>1741292.810268</v>
      </c>
      <c r="K23" s="392">
        <v>0.82060594964984679</v>
      </c>
      <c r="L23" s="389">
        <v>710818</v>
      </c>
      <c r="M23" s="389">
        <v>1344000</v>
      </c>
      <c r="N23" s="389">
        <v>2449702</v>
      </c>
      <c r="O23" s="389">
        <v>1337099.8342009999</v>
      </c>
      <c r="P23" s="389">
        <v>1522070.273426</v>
      </c>
      <c r="Q23" s="389">
        <f t="shared" si="5"/>
        <v>-184970.4392250001</v>
      </c>
      <c r="R23" s="389">
        <v>117888.808464</v>
      </c>
      <c r="S23" s="389">
        <v>170602.405142</v>
      </c>
      <c r="T23" s="389">
        <f t="shared" si="6"/>
        <v>-52713.596678000002</v>
      </c>
      <c r="U23" s="394">
        <v>-2.96</v>
      </c>
      <c r="V23" s="394">
        <v>46.3</v>
      </c>
      <c r="W23" s="394">
        <v>103.79</v>
      </c>
      <c r="X23" s="331">
        <v>11359</v>
      </c>
      <c r="Y23" s="170"/>
      <c r="Z23" s="170"/>
      <c r="AA23" s="170"/>
      <c r="AB23" s="265">
        <f t="shared" si="2"/>
        <v>-5.066280961612156E-2</v>
      </c>
      <c r="AC23" s="265">
        <f t="shared" si="3"/>
        <v>0.79246219095487436</v>
      </c>
      <c r="AD23" s="265">
        <f t="shared" si="4"/>
        <v>1.7764503412355597</v>
      </c>
      <c r="AE23" s="170"/>
      <c r="AF23" s="170"/>
      <c r="AG23" s="170"/>
      <c r="AH23" s="170"/>
      <c r="AI23" s="333">
        <v>1148694</v>
      </c>
      <c r="AJ23" s="170"/>
    </row>
    <row r="24" spans="1:36" s="170" customFormat="1" ht="31.5" customHeight="1" x14ac:dyDescent="0.85">
      <c r="A24" s="347">
        <v>229</v>
      </c>
      <c r="B24" s="170">
        <v>11435</v>
      </c>
      <c r="C24" s="164">
        <v>229</v>
      </c>
      <c r="D24" s="165">
        <v>20</v>
      </c>
      <c r="E24" s="223" t="s">
        <v>607</v>
      </c>
      <c r="F24" s="201" t="s">
        <v>265</v>
      </c>
      <c r="G24" s="166" t="s">
        <v>260</v>
      </c>
      <c r="H24" s="345">
        <v>44.033333333333331</v>
      </c>
      <c r="I24" s="165">
        <v>836119.98491500004</v>
      </c>
      <c r="J24" s="345">
        <v>2149112.2536249999</v>
      </c>
      <c r="K24" s="393">
        <v>0.81732282405826162</v>
      </c>
      <c r="L24" s="345">
        <v>492309</v>
      </c>
      <c r="M24" s="345">
        <v>2500000</v>
      </c>
      <c r="N24" s="346">
        <v>4365372</v>
      </c>
      <c r="O24" s="345">
        <v>422975.68129199999</v>
      </c>
      <c r="P24" s="345">
        <v>459053.57024299999</v>
      </c>
      <c r="Q24" s="345">
        <f t="shared" si="5"/>
        <v>-36077.888951000001</v>
      </c>
      <c r="R24" s="345">
        <v>74443.992626000007</v>
      </c>
      <c r="S24" s="345">
        <v>141263.23922399999</v>
      </c>
      <c r="T24" s="345">
        <f t="shared" si="6"/>
        <v>-66819.246597999983</v>
      </c>
      <c r="U24" s="167">
        <v>22.36</v>
      </c>
      <c r="V24" s="167">
        <v>66.400000000000006</v>
      </c>
      <c r="W24" s="167">
        <v>153.99</v>
      </c>
      <c r="X24" s="331">
        <v>11435</v>
      </c>
      <c r="Y24" s="347"/>
      <c r="Z24" s="347"/>
      <c r="AA24" s="347"/>
      <c r="AB24" s="265">
        <f t="shared" si="2"/>
        <v>0.47234209616225226</v>
      </c>
      <c r="AC24" s="265">
        <f t="shared" si="3"/>
        <v>1.4026616809111607</v>
      </c>
      <c r="AD24" s="265">
        <f t="shared" si="4"/>
        <v>3.2529498831853862</v>
      </c>
      <c r="AE24" s="347"/>
      <c r="AF24" s="347"/>
      <c r="AG24" s="347"/>
      <c r="AH24" s="347"/>
      <c r="AI24" s="333">
        <v>990023</v>
      </c>
      <c r="AJ24" s="347"/>
    </row>
    <row r="25" spans="1:36" s="347" customFormat="1" ht="36.75" x14ac:dyDescent="0.85">
      <c r="A25" s="170">
        <v>171</v>
      </c>
      <c r="B25" s="170">
        <v>11281</v>
      </c>
      <c r="C25" s="344">
        <v>171</v>
      </c>
      <c r="D25" s="168">
        <v>21</v>
      </c>
      <c r="E25" s="387" t="s">
        <v>608</v>
      </c>
      <c r="F25" s="388" t="s">
        <v>321</v>
      </c>
      <c r="G25" s="169" t="s">
        <v>159</v>
      </c>
      <c r="H25" s="389">
        <v>65.733333333333334</v>
      </c>
      <c r="I25" s="390">
        <v>51209.910950999998</v>
      </c>
      <c r="J25" s="391">
        <v>119598.545274</v>
      </c>
      <c r="K25" s="392">
        <v>0.77224585766829057</v>
      </c>
      <c r="L25" s="389">
        <v>72111</v>
      </c>
      <c r="M25" s="389">
        <v>200000</v>
      </c>
      <c r="N25" s="389">
        <v>1658534</v>
      </c>
      <c r="O25" s="389">
        <v>277951.96331000002</v>
      </c>
      <c r="P25" s="389">
        <v>253972.49179</v>
      </c>
      <c r="Q25" s="389">
        <f t="shared" si="5"/>
        <v>23979.471520000021</v>
      </c>
      <c r="R25" s="389">
        <v>72213.33915</v>
      </c>
      <c r="S25" s="389">
        <v>51876.819435999998</v>
      </c>
      <c r="T25" s="389">
        <f t="shared" si="6"/>
        <v>20336.519714000002</v>
      </c>
      <c r="U25" s="394">
        <v>5.87</v>
      </c>
      <c r="V25" s="394">
        <v>4.99</v>
      </c>
      <c r="W25" s="394">
        <v>79.540000000000006</v>
      </c>
      <c r="X25" s="331">
        <v>11281</v>
      </c>
      <c r="Y25" s="170"/>
      <c r="Z25" s="170"/>
      <c r="AA25" s="170"/>
      <c r="AB25" s="265">
        <f t="shared" si="2"/>
        <v>6.9006460402138295E-3</v>
      </c>
      <c r="AC25" s="265">
        <f t="shared" si="3"/>
        <v>5.8661369234526426E-3</v>
      </c>
      <c r="AD25" s="265">
        <f t="shared" si="4"/>
        <v>9.3505517212710054E-2</v>
      </c>
      <c r="AE25" s="170"/>
      <c r="AF25" s="170"/>
      <c r="AG25" s="170"/>
      <c r="AH25" s="170"/>
      <c r="AI25" s="333">
        <v>36309</v>
      </c>
      <c r="AJ25" s="170"/>
    </row>
    <row r="26" spans="1:36" s="170" customFormat="1" ht="31.5" customHeight="1" x14ac:dyDescent="0.85">
      <c r="A26" s="170">
        <v>199</v>
      </c>
      <c r="B26" s="170">
        <v>11339</v>
      </c>
      <c r="C26" s="344">
        <v>199</v>
      </c>
      <c r="D26" s="165">
        <v>22</v>
      </c>
      <c r="E26" s="223" t="s">
        <v>609</v>
      </c>
      <c r="F26" s="201" t="s">
        <v>190</v>
      </c>
      <c r="G26" s="166" t="s">
        <v>199</v>
      </c>
      <c r="H26" s="345">
        <v>56.2</v>
      </c>
      <c r="I26" s="165">
        <v>365445.96110399999</v>
      </c>
      <c r="J26" s="345">
        <v>1744669.4160869999</v>
      </c>
      <c r="K26" s="393">
        <v>0.74487076527121066</v>
      </c>
      <c r="L26" s="345">
        <v>962853</v>
      </c>
      <c r="M26" s="345">
        <v>2000000</v>
      </c>
      <c r="N26" s="346">
        <v>1811979</v>
      </c>
      <c r="O26" s="345">
        <v>1140933.669306</v>
      </c>
      <c r="P26" s="345">
        <v>809422.46947000001</v>
      </c>
      <c r="Q26" s="345">
        <f t="shared" si="5"/>
        <v>331511.19983599999</v>
      </c>
      <c r="R26" s="345">
        <v>63141.997068999997</v>
      </c>
      <c r="S26" s="345">
        <v>185219.052184</v>
      </c>
      <c r="T26" s="345">
        <f t="shared" si="6"/>
        <v>-122077.055115</v>
      </c>
      <c r="U26" s="167">
        <v>11.79</v>
      </c>
      <c r="V26" s="167">
        <v>34.54</v>
      </c>
      <c r="W26" s="167">
        <v>32.42</v>
      </c>
      <c r="X26" s="331">
        <v>11339</v>
      </c>
      <c r="AB26" s="265">
        <f t="shared" si="2"/>
        <v>0.20218675683896287</v>
      </c>
      <c r="AC26" s="265">
        <f t="shared" si="3"/>
        <v>0.59232659721948921</v>
      </c>
      <c r="AD26" s="265">
        <f t="shared" si="4"/>
        <v>0.555970708797216</v>
      </c>
      <c r="AI26" s="333">
        <v>428271</v>
      </c>
    </row>
    <row r="27" spans="1:36" s="347" customFormat="1" ht="36.75" x14ac:dyDescent="0.85">
      <c r="A27" s="347">
        <v>251</v>
      </c>
      <c r="B27" s="170">
        <v>11512</v>
      </c>
      <c r="C27" s="164">
        <v>251</v>
      </c>
      <c r="D27" s="168">
        <v>23</v>
      </c>
      <c r="E27" s="387" t="s">
        <v>610</v>
      </c>
      <c r="F27" s="388" t="s">
        <v>310</v>
      </c>
      <c r="G27" s="169" t="s">
        <v>300</v>
      </c>
      <c r="H27" s="389">
        <v>32</v>
      </c>
      <c r="I27" s="390">
        <v>3417388.1280419999</v>
      </c>
      <c r="J27" s="391">
        <v>4707057.9444859996</v>
      </c>
      <c r="K27" s="392">
        <v>0.73765168952623827</v>
      </c>
      <c r="L27" s="389">
        <v>1321699</v>
      </c>
      <c r="M27" s="389">
        <v>2150000</v>
      </c>
      <c r="N27" s="389">
        <v>3561369</v>
      </c>
      <c r="O27" s="389">
        <v>4456361.0518049998</v>
      </c>
      <c r="P27" s="389">
        <v>6474487.9161769999</v>
      </c>
      <c r="Q27" s="389">
        <f t="shared" si="5"/>
        <v>-2018126.8643720001</v>
      </c>
      <c r="R27" s="389">
        <v>830854.76289899996</v>
      </c>
      <c r="S27" s="389">
        <v>1172043.7829229999</v>
      </c>
      <c r="T27" s="389">
        <f t="shared" si="6"/>
        <v>-341189.02002399997</v>
      </c>
      <c r="U27" s="394">
        <v>13.44</v>
      </c>
      <c r="V27" s="394">
        <v>20.87</v>
      </c>
      <c r="W27" s="394">
        <v>54.58</v>
      </c>
      <c r="X27" s="331">
        <v>11512</v>
      </c>
      <c r="AB27" s="265">
        <f t="shared" si="2"/>
        <v>0.62183414602149678</v>
      </c>
      <c r="AC27" s="265">
        <f t="shared" si="3"/>
        <v>0.96560108835332126</v>
      </c>
      <c r="AD27" s="265">
        <f t="shared" si="4"/>
        <v>2.5252758697807511</v>
      </c>
      <c r="AI27" s="333">
        <v>2836508</v>
      </c>
    </row>
    <row r="28" spans="1:36" s="170" customFormat="1" ht="31.5" customHeight="1" x14ac:dyDescent="0.85">
      <c r="A28" s="170">
        <v>260</v>
      </c>
      <c r="B28" s="170">
        <v>11553</v>
      </c>
      <c r="C28" s="344">
        <v>260</v>
      </c>
      <c r="D28" s="165">
        <v>24</v>
      </c>
      <c r="E28" s="223" t="s">
        <v>611</v>
      </c>
      <c r="F28" s="201" t="s">
        <v>319</v>
      </c>
      <c r="G28" s="166" t="s">
        <v>320</v>
      </c>
      <c r="H28" s="345">
        <v>25</v>
      </c>
      <c r="I28" s="165">
        <v>279043.90536199999</v>
      </c>
      <c r="J28" s="345">
        <v>1235943.949086</v>
      </c>
      <c r="K28" s="393">
        <v>0.69869663585198083</v>
      </c>
      <c r="L28" s="345">
        <v>919359</v>
      </c>
      <c r="M28" s="345">
        <v>1500000</v>
      </c>
      <c r="N28" s="346">
        <v>1344354</v>
      </c>
      <c r="O28" s="345">
        <v>1012491.018413</v>
      </c>
      <c r="P28" s="345">
        <v>628972.05468099995</v>
      </c>
      <c r="Q28" s="345">
        <f t="shared" si="5"/>
        <v>383518.96373200009</v>
      </c>
      <c r="R28" s="345">
        <v>33914.531054999999</v>
      </c>
      <c r="S28" s="345">
        <v>93949.243891000006</v>
      </c>
      <c r="T28" s="345">
        <f t="shared" si="6"/>
        <v>-60034.712836000006</v>
      </c>
      <c r="U28" s="167">
        <v>7.38</v>
      </c>
      <c r="V28" s="167">
        <v>22.41</v>
      </c>
      <c r="W28" s="167">
        <v>3.43</v>
      </c>
      <c r="X28" s="331">
        <v>11553</v>
      </c>
      <c r="AB28" s="265">
        <f t="shared" si="2"/>
        <v>8.9656316166271482E-2</v>
      </c>
      <c r="AC28" s="265">
        <f t="shared" si="3"/>
        <v>0.27224905762684881</v>
      </c>
      <c r="AD28" s="265">
        <f t="shared" si="4"/>
        <v>4.1669534478361955E-2</v>
      </c>
      <c r="AI28" s="333">
        <v>707113</v>
      </c>
    </row>
    <row r="29" spans="1:36" s="347" customFormat="1" ht="36.75" x14ac:dyDescent="0.85">
      <c r="A29" s="347">
        <v>176</v>
      </c>
      <c r="B29" s="170">
        <v>11286</v>
      </c>
      <c r="C29" s="164">
        <v>176</v>
      </c>
      <c r="D29" s="168">
        <v>25</v>
      </c>
      <c r="E29" s="387" t="s">
        <v>612</v>
      </c>
      <c r="F29" s="388" t="s">
        <v>249</v>
      </c>
      <c r="G29" s="169" t="s">
        <v>183</v>
      </c>
      <c r="H29" s="389">
        <v>64.933333333333337</v>
      </c>
      <c r="I29" s="390">
        <v>375873.99038999999</v>
      </c>
      <c r="J29" s="391">
        <v>155809</v>
      </c>
      <c r="K29" s="392">
        <v>0.67920000000000003</v>
      </c>
      <c r="L29" s="389">
        <v>81124</v>
      </c>
      <c r="M29" s="389">
        <v>2000000</v>
      </c>
      <c r="N29" s="389">
        <v>1920639</v>
      </c>
      <c r="O29" s="389">
        <v>1112655.514494</v>
      </c>
      <c r="P29" s="389">
        <v>959260.37738700002</v>
      </c>
      <c r="Q29" s="389">
        <f t="shared" si="5"/>
        <v>153395.13710699999</v>
      </c>
      <c r="R29" s="389">
        <v>191295.09920699999</v>
      </c>
      <c r="S29" s="389">
        <v>280003.10866500001</v>
      </c>
      <c r="T29" s="389">
        <f t="shared" si="6"/>
        <v>-88708.009458000015</v>
      </c>
      <c r="U29" s="394">
        <v>8.48</v>
      </c>
      <c r="V29" s="394">
        <v>-26.78</v>
      </c>
      <c r="W29" s="394">
        <v>35.4</v>
      </c>
      <c r="X29" s="331">
        <v>11286</v>
      </c>
      <c r="AB29" s="265">
        <f t="shared" si="2"/>
        <v>1.298715863751577E-2</v>
      </c>
      <c r="AC29" s="265">
        <f t="shared" si="3"/>
        <v>-4.1013692018003811E-2</v>
      </c>
      <c r="AD29" s="265">
        <f t="shared" si="4"/>
        <v>5.4215261293403087E-2</v>
      </c>
      <c r="AI29" s="333">
        <v>469636</v>
      </c>
    </row>
    <row r="30" spans="1:36" s="170" customFormat="1" ht="31.5" customHeight="1" x14ac:dyDescent="0.85">
      <c r="A30" s="170">
        <v>189</v>
      </c>
      <c r="B30" s="170">
        <v>11318</v>
      </c>
      <c r="C30" s="344">
        <v>189</v>
      </c>
      <c r="D30" s="165">
        <v>26</v>
      </c>
      <c r="E30" s="223" t="s">
        <v>613</v>
      </c>
      <c r="F30" s="201" t="s">
        <v>292</v>
      </c>
      <c r="G30" s="166" t="s">
        <v>180</v>
      </c>
      <c r="H30" s="345">
        <v>59.566666666666663</v>
      </c>
      <c r="I30" s="165">
        <v>142865.629071</v>
      </c>
      <c r="J30" s="345">
        <v>178922.97249099999</v>
      </c>
      <c r="K30" s="393">
        <v>0.64666914828290156</v>
      </c>
      <c r="L30" s="345">
        <v>60148</v>
      </c>
      <c r="M30" s="345">
        <v>500000</v>
      </c>
      <c r="N30" s="346">
        <v>2974712</v>
      </c>
      <c r="O30" s="345">
        <v>374880.55399400002</v>
      </c>
      <c r="P30" s="345">
        <v>540213.93799699994</v>
      </c>
      <c r="Q30" s="345">
        <f t="shared" si="5"/>
        <v>-165333.38400299993</v>
      </c>
      <c r="R30" s="345">
        <v>97469.535415000006</v>
      </c>
      <c r="S30" s="345">
        <v>58581.543533999997</v>
      </c>
      <c r="T30" s="345">
        <f t="shared" si="6"/>
        <v>38887.991881000009</v>
      </c>
      <c r="U30" s="167">
        <v>4.8499999999999996</v>
      </c>
      <c r="V30" s="167">
        <v>21.8</v>
      </c>
      <c r="W30" s="167">
        <v>182.81</v>
      </c>
      <c r="X30" s="331">
        <v>11318</v>
      </c>
      <c r="AB30" s="265">
        <f t="shared" si="2"/>
        <v>8.5296968458395545E-3</v>
      </c>
      <c r="AC30" s="265">
        <f t="shared" si="3"/>
        <v>3.8339668296763364E-2</v>
      </c>
      <c r="AD30" s="265">
        <f t="shared" si="4"/>
        <v>0.32150801657483075</v>
      </c>
      <c r="AI30" s="333">
        <v>154236</v>
      </c>
    </row>
    <row r="31" spans="1:36" s="347" customFormat="1" ht="36.75" x14ac:dyDescent="0.85">
      <c r="A31" s="170">
        <v>234</v>
      </c>
      <c r="B31" s="170">
        <v>11447</v>
      </c>
      <c r="C31" s="344">
        <v>234</v>
      </c>
      <c r="D31" s="168">
        <v>27</v>
      </c>
      <c r="E31" s="387" t="s">
        <v>614</v>
      </c>
      <c r="F31" s="388" t="s">
        <v>310</v>
      </c>
      <c r="G31" s="169" t="s">
        <v>268</v>
      </c>
      <c r="H31" s="389">
        <v>41.766666666666666</v>
      </c>
      <c r="I31" s="390">
        <v>335475.44855099998</v>
      </c>
      <c r="J31" s="391">
        <v>567473.19811500004</v>
      </c>
      <c r="K31" s="392">
        <v>0.6421961283925649</v>
      </c>
      <c r="L31" s="389">
        <v>100000</v>
      </c>
      <c r="M31" s="389">
        <v>1000000</v>
      </c>
      <c r="N31" s="389">
        <v>5674731</v>
      </c>
      <c r="O31" s="389">
        <v>828228.90387899999</v>
      </c>
      <c r="P31" s="389">
        <v>852385.54146500002</v>
      </c>
      <c r="Q31" s="389">
        <f t="shared" si="5"/>
        <v>-24156.637586000026</v>
      </c>
      <c r="R31" s="389">
        <v>208676.43015100001</v>
      </c>
      <c r="S31" s="389">
        <v>191083.507881</v>
      </c>
      <c r="T31" s="389">
        <f t="shared" si="6"/>
        <v>17592.92227000001</v>
      </c>
      <c r="U31" s="394">
        <v>9.9700000000000006</v>
      </c>
      <c r="V31" s="394">
        <v>41.63</v>
      </c>
      <c r="W31" s="394">
        <v>85.74</v>
      </c>
      <c r="X31" s="331">
        <v>11447</v>
      </c>
      <c r="Y31" s="170"/>
      <c r="Z31" s="170"/>
      <c r="AA31" s="170"/>
      <c r="AB31" s="265">
        <f t="shared" si="2"/>
        <v>5.5611712104686128E-2</v>
      </c>
      <c r="AC31" s="265">
        <f t="shared" si="3"/>
        <v>0.23220818203792212</v>
      </c>
      <c r="AD31" s="265">
        <f t="shared" si="4"/>
        <v>0.47824956829045012</v>
      </c>
      <c r="AE31" s="170"/>
      <c r="AF31" s="170"/>
      <c r="AG31" s="170"/>
      <c r="AH31" s="170"/>
      <c r="AI31" s="333">
        <v>150111</v>
      </c>
      <c r="AJ31" s="170"/>
    </row>
    <row r="32" spans="1:36" s="170" customFormat="1" ht="31.5" customHeight="1" x14ac:dyDescent="0.85">
      <c r="A32" s="170">
        <v>222</v>
      </c>
      <c r="B32" s="170">
        <v>11407</v>
      </c>
      <c r="C32" s="344">
        <v>222</v>
      </c>
      <c r="D32" s="165">
        <v>28</v>
      </c>
      <c r="E32" s="223" t="s">
        <v>615</v>
      </c>
      <c r="F32" s="201" t="s">
        <v>334</v>
      </c>
      <c r="G32" s="166" t="s">
        <v>243</v>
      </c>
      <c r="H32" s="345">
        <v>47.6</v>
      </c>
      <c r="I32" s="165">
        <v>45192.35</v>
      </c>
      <c r="J32" s="345">
        <v>97536</v>
      </c>
      <c r="K32" s="393">
        <v>0.60950000000000004</v>
      </c>
      <c r="L32" s="345">
        <v>33226</v>
      </c>
      <c r="M32" s="345">
        <v>250000</v>
      </c>
      <c r="N32" s="346">
        <v>2042884</v>
      </c>
      <c r="O32" s="345">
        <v>680936.35399199999</v>
      </c>
      <c r="P32" s="345">
        <v>657846.92535000003</v>
      </c>
      <c r="Q32" s="345">
        <f t="shared" si="5"/>
        <v>23089.428641999955</v>
      </c>
      <c r="R32" s="345">
        <v>417081.406609</v>
      </c>
      <c r="S32" s="345">
        <v>397343.88720499998</v>
      </c>
      <c r="T32" s="345">
        <f t="shared" si="6"/>
        <v>19737.519404000021</v>
      </c>
      <c r="U32" s="167">
        <v>-30.41</v>
      </c>
      <c r="V32" s="167">
        <v>-19.14</v>
      </c>
      <c r="W32" s="167">
        <v>25.15</v>
      </c>
      <c r="X32" s="331">
        <v>11407</v>
      </c>
      <c r="AB32" s="265">
        <f t="shared" si="2"/>
        <v>-2.9154601799483634E-2</v>
      </c>
      <c r="AC32" s="265">
        <f t="shared" si="3"/>
        <v>-1.834985460184534E-2</v>
      </c>
      <c r="AD32" s="265">
        <f t="shared" si="4"/>
        <v>2.4111747295528226E-2</v>
      </c>
      <c r="AI32" s="333">
        <v>53575</v>
      </c>
    </row>
    <row r="33" spans="1:37" s="347" customFormat="1" ht="36.75" x14ac:dyDescent="0.85">
      <c r="A33" s="347">
        <v>256</v>
      </c>
      <c r="B33" s="170">
        <v>11525</v>
      </c>
      <c r="C33" s="164">
        <v>256</v>
      </c>
      <c r="D33" s="168">
        <v>29</v>
      </c>
      <c r="E33" s="387" t="s">
        <v>616</v>
      </c>
      <c r="F33" s="388" t="s">
        <v>310</v>
      </c>
      <c r="G33" s="169" t="s">
        <v>305</v>
      </c>
      <c r="H33" s="389">
        <v>29</v>
      </c>
      <c r="I33" s="390">
        <v>159728.63200099999</v>
      </c>
      <c r="J33" s="391">
        <v>1815176.58641</v>
      </c>
      <c r="K33" s="392">
        <v>0.59239786352451151</v>
      </c>
      <c r="L33" s="389">
        <v>992457</v>
      </c>
      <c r="M33" s="389">
        <v>1000000</v>
      </c>
      <c r="N33" s="389">
        <v>1828972</v>
      </c>
      <c r="O33" s="389">
        <v>2009822.8329070001</v>
      </c>
      <c r="P33" s="389">
        <v>2128099.417374</v>
      </c>
      <c r="Q33" s="389">
        <f t="shared" si="5"/>
        <v>-118276.58446699986</v>
      </c>
      <c r="R33" s="389">
        <v>755773.07575900003</v>
      </c>
      <c r="S33" s="389">
        <v>707668.13307800004</v>
      </c>
      <c r="T33" s="389">
        <f t="shared" si="6"/>
        <v>48104.942680999986</v>
      </c>
      <c r="U33" s="394">
        <v>9.25</v>
      </c>
      <c r="V33" s="394">
        <v>14.2</v>
      </c>
      <c r="W33" s="394">
        <v>70.09</v>
      </c>
      <c r="X33" s="331">
        <v>11525</v>
      </c>
      <c r="AB33" s="265">
        <f t="shared" si="2"/>
        <v>0.16503891762677164</v>
      </c>
      <c r="AC33" s="265">
        <f t="shared" si="3"/>
        <v>0.25335704111353052</v>
      </c>
      <c r="AD33" s="265">
        <f t="shared" si="4"/>
        <v>1.250548944482208</v>
      </c>
      <c r="AI33" s="333">
        <v>585171</v>
      </c>
    </row>
    <row r="34" spans="1:37" s="170" customFormat="1" ht="31.5" customHeight="1" x14ac:dyDescent="0.85">
      <c r="A34" s="347">
        <v>190</v>
      </c>
      <c r="B34" s="170">
        <v>11316</v>
      </c>
      <c r="C34" s="164">
        <v>190</v>
      </c>
      <c r="D34" s="165">
        <v>30</v>
      </c>
      <c r="E34" s="223" t="s">
        <v>617</v>
      </c>
      <c r="F34" s="201" t="s">
        <v>310</v>
      </c>
      <c r="G34" s="166" t="s">
        <v>179</v>
      </c>
      <c r="H34" s="345">
        <v>58.8</v>
      </c>
      <c r="I34" s="165">
        <v>129546.464632</v>
      </c>
      <c r="J34" s="345">
        <v>319698.84365900001</v>
      </c>
      <c r="K34" s="393">
        <v>0.55951265763035984</v>
      </c>
      <c r="L34" s="345">
        <v>70936</v>
      </c>
      <c r="M34" s="345">
        <v>600000</v>
      </c>
      <c r="N34" s="346">
        <v>4506863</v>
      </c>
      <c r="O34" s="345">
        <v>1328443.172612</v>
      </c>
      <c r="P34" s="345">
        <v>1480776.799746</v>
      </c>
      <c r="Q34" s="345">
        <f t="shared" si="5"/>
        <v>-152333.62713399995</v>
      </c>
      <c r="R34" s="345">
        <v>158781.77225099999</v>
      </c>
      <c r="S34" s="345">
        <v>145198.18548099999</v>
      </c>
      <c r="T34" s="345">
        <f t="shared" si="6"/>
        <v>13583.586769999994</v>
      </c>
      <c r="U34" s="167">
        <v>6.88</v>
      </c>
      <c r="V34" s="167">
        <v>25.86</v>
      </c>
      <c r="W34" s="167">
        <v>184.4</v>
      </c>
      <c r="X34" s="331">
        <v>11316</v>
      </c>
      <c r="Y34" s="347"/>
      <c r="Z34" s="347"/>
      <c r="AA34" s="347"/>
      <c r="AB34" s="265">
        <f t="shared" si="2"/>
        <v>2.1619978445995353E-2</v>
      </c>
      <c r="AC34" s="265">
        <f t="shared" si="3"/>
        <v>8.1263465496139511E-2</v>
      </c>
      <c r="AD34" s="265">
        <f t="shared" si="4"/>
        <v>0.57946570137231734</v>
      </c>
      <c r="AE34" s="347"/>
      <c r="AF34" s="347"/>
      <c r="AG34" s="347"/>
      <c r="AH34" s="347"/>
      <c r="AI34" s="333">
        <v>120930</v>
      </c>
      <c r="AJ34" s="347"/>
    </row>
    <row r="35" spans="1:37" s="347" customFormat="1" ht="36.75" x14ac:dyDescent="0.85">
      <c r="A35" s="170">
        <v>266</v>
      </c>
      <c r="B35" s="170">
        <v>11595</v>
      </c>
      <c r="C35" s="344">
        <v>266</v>
      </c>
      <c r="D35" s="168">
        <v>31</v>
      </c>
      <c r="E35" s="387" t="s">
        <v>618</v>
      </c>
      <c r="F35" s="388" t="s">
        <v>71</v>
      </c>
      <c r="G35" s="169" t="s">
        <v>328</v>
      </c>
      <c r="H35" s="389">
        <v>19</v>
      </c>
      <c r="I35" s="390">
        <v>322726.68680999998</v>
      </c>
      <c r="J35" s="391">
        <v>307028.30095</v>
      </c>
      <c r="K35" s="392">
        <v>0.53699453390348151</v>
      </c>
      <c r="L35" s="389">
        <v>142086</v>
      </c>
      <c r="M35" s="389">
        <v>500000</v>
      </c>
      <c r="N35" s="389">
        <v>2160862</v>
      </c>
      <c r="O35" s="389">
        <v>1851099.3161190001</v>
      </c>
      <c r="P35" s="389">
        <v>2128967.9831699999</v>
      </c>
      <c r="Q35" s="389">
        <f t="shared" si="5"/>
        <v>-277868.66705099982</v>
      </c>
      <c r="R35" s="389">
        <v>227638.25732</v>
      </c>
      <c r="S35" s="389">
        <v>225805.95738400001</v>
      </c>
      <c r="T35" s="389">
        <f t="shared" si="6"/>
        <v>1832.2999359999958</v>
      </c>
      <c r="U35" s="394">
        <v>12.94</v>
      </c>
      <c r="V35" s="394">
        <v>45.73</v>
      </c>
      <c r="W35" s="394">
        <v>71.930000000000007</v>
      </c>
      <c r="X35" s="331">
        <v>11595</v>
      </c>
      <c r="Y35" s="170"/>
      <c r="Z35" s="170"/>
      <c r="AA35" s="170"/>
      <c r="AB35" s="265">
        <f t="shared" si="2"/>
        <v>3.9051564602606781E-2</v>
      </c>
      <c r="AC35" s="265">
        <f t="shared" si="3"/>
        <v>0.13800835002142256</v>
      </c>
      <c r="AD35" s="265">
        <f t="shared" si="4"/>
        <v>0.21707720570830805</v>
      </c>
      <c r="AE35" s="170"/>
      <c r="AF35" s="170"/>
      <c r="AG35" s="170"/>
      <c r="AH35" s="170"/>
      <c r="AI35" s="333">
        <v>22557</v>
      </c>
      <c r="AJ35" s="170"/>
    </row>
    <row r="36" spans="1:37" s="170" customFormat="1" ht="31.5" customHeight="1" x14ac:dyDescent="0.85">
      <c r="A36" s="347">
        <v>273</v>
      </c>
      <c r="B36" s="170">
        <v>11633</v>
      </c>
      <c r="C36" s="164">
        <v>273</v>
      </c>
      <c r="D36" s="165">
        <v>32</v>
      </c>
      <c r="E36" s="223" t="s">
        <v>619</v>
      </c>
      <c r="F36" s="201" t="s">
        <v>235</v>
      </c>
      <c r="G36" s="166" t="s">
        <v>350</v>
      </c>
      <c r="H36" s="345">
        <v>12</v>
      </c>
      <c r="I36" s="165">
        <v>8750</v>
      </c>
      <c r="J36" s="345">
        <v>115431.854654</v>
      </c>
      <c r="K36" s="393">
        <v>0.53524426610136788</v>
      </c>
      <c r="L36" s="345">
        <v>48142</v>
      </c>
      <c r="M36" s="345">
        <v>250000</v>
      </c>
      <c r="N36" s="346">
        <v>2397737</v>
      </c>
      <c r="O36" s="345">
        <v>190983.108461</v>
      </c>
      <c r="P36" s="345">
        <v>186639.194571</v>
      </c>
      <c r="Q36" s="345">
        <f t="shared" si="5"/>
        <v>4343.9138899999962</v>
      </c>
      <c r="R36" s="345">
        <v>43804.092300999997</v>
      </c>
      <c r="S36" s="345">
        <v>50005.906066000003</v>
      </c>
      <c r="T36" s="345">
        <f t="shared" si="6"/>
        <v>-6201.8137650000062</v>
      </c>
      <c r="U36" s="167">
        <v>20.9</v>
      </c>
      <c r="V36" s="167">
        <v>63.12</v>
      </c>
      <c r="W36" s="167">
        <v>0</v>
      </c>
      <c r="X36" s="331">
        <v>11633</v>
      </c>
      <c r="Y36" s="347"/>
      <c r="Z36" s="347"/>
      <c r="AA36" s="347"/>
      <c r="AB36" s="265">
        <f t="shared" si="2"/>
        <v>2.3713612160604323E-2</v>
      </c>
      <c r="AC36" s="265">
        <f t="shared" si="3"/>
        <v>7.1617377970207896E-2</v>
      </c>
      <c r="AD36" s="265">
        <f t="shared" si="4"/>
        <v>0</v>
      </c>
      <c r="AE36" s="347"/>
      <c r="AF36" s="347"/>
      <c r="AG36" s="347"/>
      <c r="AH36" s="347"/>
      <c r="AI36" s="333">
        <v>37734</v>
      </c>
      <c r="AJ36" s="347"/>
    </row>
    <row r="37" spans="1:37" s="347" customFormat="1" ht="36.75" x14ac:dyDescent="0.85">
      <c r="A37" s="170">
        <v>120</v>
      </c>
      <c r="B37" s="170">
        <v>11091</v>
      </c>
      <c r="C37" s="344">
        <v>120</v>
      </c>
      <c r="D37" s="168">
        <v>33</v>
      </c>
      <c r="E37" s="387" t="s">
        <v>620</v>
      </c>
      <c r="F37" s="388" t="s">
        <v>40</v>
      </c>
      <c r="G37" s="169" t="s">
        <v>103</v>
      </c>
      <c r="H37" s="389">
        <v>89.633333333333326</v>
      </c>
      <c r="I37" s="390">
        <v>63763.677113999998</v>
      </c>
      <c r="J37" s="391">
        <v>109142.17438700001</v>
      </c>
      <c r="K37" s="392">
        <v>0.52359305438949277</v>
      </c>
      <c r="L37" s="389">
        <v>8293</v>
      </c>
      <c r="M37" s="389">
        <v>100000</v>
      </c>
      <c r="N37" s="389">
        <v>13160759</v>
      </c>
      <c r="O37" s="389">
        <v>13946853.246084001</v>
      </c>
      <c r="P37" s="389">
        <v>14048059.409336001</v>
      </c>
      <c r="Q37" s="389">
        <f t="shared" si="5"/>
        <v>-101206.16325199977</v>
      </c>
      <c r="R37" s="389">
        <v>3658961.696616</v>
      </c>
      <c r="S37" s="389">
        <v>3656306.0307120001</v>
      </c>
      <c r="T37" s="389">
        <f t="shared" si="6"/>
        <v>2655.6659039999358</v>
      </c>
      <c r="U37" s="394">
        <v>166.95</v>
      </c>
      <c r="V37" s="394">
        <v>217.22</v>
      </c>
      <c r="W37" s="394">
        <v>539.36</v>
      </c>
      <c r="X37" s="331">
        <v>11091</v>
      </c>
      <c r="Y37" s="170"/>
      <c r="Z37" s="170"/>
      <c r="AA37" s="170"/>
      <c r="AB37" s="265">
        <f t="shared" si="2"/>
        <v>0.17910379087309003</v>
      </c>
      <c r="AC37" s="265">
        <f t="shared" si="3"/>
        <v>0.23303339594760478</v>
      </c>
      <c r="AD37" s="265">
        <f t="shared" si="4"/>
        <v>0.57862486160712689</v>
      </c>
      <c r="AE37" s="170"/>
      <c r="AF37" s="170"/>
      <c r="AG37" s="170"/>
      <c r="AH37" s="170"/>
      <c r="AI37" s="333">
        <v>70913</v>
      </c>
      <c r="AJ37" s="170"/>
    </row>
    <row r="38" spans="1:37" s="170" customFormat="1" ht="31.5" customHeight="1" x14ac:dyDescent="0.85">
      <c r="A38" s="170">
        <v>252</v>
      </c>
      <c r="B38" s="170">
        <v>11511</v>
      </c>
      <c r="C38" s="344">
        <v>252</v>
      </c>
      <c r="D38" s="165">
        <v>34</v>
      </c>
      <c r="E38" s="223" t="s">
        <v>621</v>
      </c>
      <c r="F38" s="201" t="s">
        <v>38</v>
      </c>
      <c r="G38" s="166" t="s">
        <v>300</v>
      </c>
      <c r="H38" s="345">
        <v>32</v>
      </c>
      <c r="I38" s="165">
        <v>569847.926706</v>
      </c>
      <c r="J38" s="345">
        <v>1951597.4315559999</v>
      </c>
      <c r="K38" s="393">
        <v>0.47296604389013641</v>
      </c>
      <c r="L38" s="345">
        <v>809448</v>
      </c>
      <c r="M38" s="345">
        <v>1500000</v>
      </c>
      <c r="N38" s="346">
        <v>2411022</v>
      </c>
      <c r="O38" s="345">
        <v>5739279.1908090003</v>
      </c>
      <c r="P38" s="345">
        <v>5859811.6222369997</v>
      </c>
      <c r="Q38" s="345">
        <f t="shared" si="5"/>
        <v>-120532.4314279994</v>
      </c>
      <c r="R38" s="345">
        <v>889367.21992800001</v>
      </c>
      <c r="S38" s="345">
        <v>941408.666845</v>
      </c>
      <c r="T38" s="345">
        <f t="shared" si="6"/>
        <v>-52041.446916999994</v>
      </c>
      <c r="U38" s="167">
        <v>13.52</v>
      </c>
      <c r="V38" s="167">
        <v>32.909999999999997</v>
      </c>
      <c r="W38" s="167">
        <v>71.44</v>
      </c>
      <c r="X38" s="331">
        <v>11511</v>
      </c>
      <c r="AB38" s="265">
        <f t="shared" si="2"/>
        <v>0.25935383993921501</v>
      </c>
      <c r="AC38" s="265">
        <f t="shared" si="3"/>
        <v>0.63131175091712755</v>
      </c>
      <c r="AD38" s="265">
        <f t="shared" si="4"/>
        <v>1.3704318287912367</v>
      </c>
      <c r="AI38" s="333">
        <v>886340</v>
      </c>
    </row>
    <row r="39" spans="1:37" s="347" customFormat="1" ht="36.75" x14ac:dyDescent="0.85">
      <c r="A39" s="347">
        <v>127</v>
      </c>
      <c r="B39" s="170">
        <v>11130</v>
      </c>
      <c r="C39" s="164">
        <v>127</v>
      </c>
      <c r="D39" s="168">
        <v>35</v>
      </c>
      <c r="E39" s="387" t="s">
        <v>622</v>
      </c>
      <c r="F39" s="388" t="s">
        <v>24</v>
      </c>
      <c r="G39" s="169" t="s">
        <v>104</v>
      </c>
      <c r="H39" s="389">
        <v>84.433333333333337</v>
      </c>
      <c r="I39" s="390">
        <v>23587407.941711001</v>
      </c>
      <c r="J39" s="391">
        <v>40776833.612553999</v>
      </c>
      <c r="K39" s="392">
        <v>0.41597278502234852</v>
      </c>
      <c r="L39" s="389">
        <v>12627589</v>
      </c>
      <c r="M39" s="389">
        <v>0</v>
      </c>
      <c r="N39" s="389">
        <v>3229186</v>
      </c>
      <c r="O39" s="389">
        <v>31908338.644299999</v>
      </c>
      <c r="P39" s="389">
        <v>45618985.450387999</v>
      </c>
      <c r="Q39" s="389">
        <f t="shared" si="5"/>
        <v>-13710646.806088001</v>
      </c>
      <c r="R39" s="389">
        <v>914921.30536</v>
      </c>
      <c r="S39" s="389">
        <v>6775875.4203509996</v>
      </c>
      <c r="T39" s="389">
        <f t="shared" si="6"/>
        <v>-5860954.1149909999</v>
      </c>
      <c r="U39" s="394">
        <v>7.33</v>
      </c>
      <c r="V39" s="394">
        <v>28.15</v>
      </c>
      <c r="W39" s="394">
        <v>95.94</v>
      </c>
      <c r="X39" s="331">
        <v>11130</v>
      </c>
      <c r="AB39" s="265">
        <f t="shared" si="2"/>
        <v>2.9379420599698096</v>
      </c>
      <c r="AC39" s="265">
        <f t="shared" si="3"/>
        <v>11.282819780102336</v>
      </c>
      <c r="AD39" s="265">
        <f t="shared" si="4"/>
        <v>38.453773701705799</v>
      </c>
      <c r="AI39" s="333">
        <v>14560853</v>
      </c>
    </row>
    <row r="40" spans="1:37" s="170" customFormat="1" ht="31.5" customHeight="1" x14ac:dyDescent="0.85">
      <c r="A40" s="170">
        <v>269</v>
      </c>
      <c r="B40" s="170">
        <v>11615</v>
      </c>
      <c r="C40" s="344">
        <v>269</v>
      </c>
      <c r="D40" s="165">
        <v>36</v>
      </c>
      <c r="E40" s="223" t="s">
        <v>623</v>
      </c>
      <c r="F40" s="201" t="s">
        <v>215</v>
      </c>
      <c r="G40" s="166" t="s">
        <v>342</v>
      </c>
      <c r="H40" s="345">
        <v>15</v>
      </c>
      <c r="I40" s="165">
        <v>412684.02973000001</v>
      </c>
      <c r="J40" s="345">
        <v>855670.51737300004</v>
      </c>
      <c r="K40" s="393">
        <v>0.39719780433253132</v>
      </c>
      <c r="L40" s="345">
        <v>591942</v>
      </c>
      <c r="M40" s="345">
        <v>1280000</v>
      </c>
      <c r="N40" s="346">
        <v>1445531</v>
      </c>
      <c r="O40" s="345">
        <v>2726586.2405329999</v>
      </c>
      <c r="P40" s="345">
        <v>2526692.7587029999</v>
      </c>
      <c r="Q40" s="345">
        <f t="shared" si="5"/>
        <v>199893.48182999995</v>
      </c>
      <c r="R40" s="345">
        <v>439436.38629900001</v>
      </c>
      <c r="S40" s="345">
        <v>395563.22094700002</v>
      </c>
      <c r="T40" s="345">
        <f t="shared" si="6"/>
        <v>43873.165351999982</v>
      </c>
      <c r="U40" s="167">
        <v>4.1100000000000003</v>
      </c>
      <c r="V40" s="167">
        <v>18.12</v>
      </c>
      <c r="W40" s="167">
        <v>42.34</v>
      </c>
      <c r="X40" s="331">
        <v>11615</v>
      </c>
      <c r="AB40" s="265">
        <f t="shared" si="2"/>
        <v>3.4567991237968831E-2</v>
      </c>
      <c r="AC40" s="265">
        <f t="shared" si="3"/>
        <v>0.15240194677177499</v>
      </c>
      <c r="AD40" s="265">
        <f t="shared" si="4"/>
        <v>0.35610918467532859</v>
      </c>
      <c r="AI40" s="333">
        <v>252315</v>
      </c>
    </row>
    <row r="41" spans="1:37" s="347" customFormat="1" ht="36.75" x14ac:dyDescent="0.85">
      <c r="A41" s="347">
        <v>265</v>
      </c>
      <c r="B41" s="170">
        <v>11583</v>
      </c>
      <c r="C41" s="164">
        <v>265</v>
      </c>
      <c r="D41" s="168">
        <v>37</v>
      </c>
      <c r="E41" s="387" t="s">
        <v>624</v>
      </c>
      <c r="F41" s="388" t="s">
        <v>291</v>
      </c>
      <c r="G41" s="169" t="s">
        <v>327</v>
      </c>
      <c r="H41" s="389">
        <v>20</v>
      </c>
      <c r="I41" s="390">
        <v>61539.821744000001</v>
      </c>
      <c r="J41" s="391">
        <v>115697.265652</v>
      </c>
      <c r="K41" s="392">
        <v>0.33275784603068953</v>
      </c>
      <c r="L41" s="389">
        <v>5001611</v>
      </c>
      <c r="M41" s="389">
        <v>50000000</v>
      </c>
      <c r="N41" s="389">
        <v>23132</v>
      </c>
      <c r="O41" s="389">
        <v>65809.518490000002</v>
      </c>
      <c r="P41" s="389">
        <v>111971.854291</v>
      </c>
      <c r="Q41" s="389">
        <f t="shared" si="5"/>
        <v>-46162.335800999994</v>
      </c>
      <c r="R41" s="389">
        <v>17620.739455999999</v>
      </c>
      <c r="S41" s="389">
        <v>10366.845276</v>
      </c>
      <c r="T41" s="389">
        <f t="shared" si="6"/>
        <v>7253.8941799999993</v>
      </c>
      <c r="U41" s="394">
        <v>2.62</v>
      </c>
      <c r="V41" s="394">
        <v>22.63</v>
      </c>
      <c r="W41" s="394">
        <v>93.3</v>
      </c>
      <c r="X41" s="331">
        <v>11583</v>
      </c>
      <c r="AB41" s="265">
        <f t="shared" si="2"/>
        <v>2.9795463066106765E-3</v>
      </c>
      <c r="AC41" s="265">
        <f t="shared" si="3"/>
        <v>2.5735546915496031E-2</v>
      </c>
      <c r="AD41" s="265">
        <f t="shared" si="4"/>
        <v>0.1061036909949527</v>
      </c>
      <c r="AI41" s="333">
        <v>43607</v>
      </c>
    </row>
    <row r="42" spans="1:37" s="170" customFormat="1" ht="31.5" customHeight="1" x14ac:dyDescent="0.85">
      <c r="A42" s="170">
        <v>268</v>
      </c>
      <c r="B42" s="170">
        <v>11618</v>
      </c>
      <c r="C42" s="344">
        <v>268</v>
      </c>
      <c r="D42" s="165">
        <v>38</v>
      </c>
      <c r="E42" s="223" t="s">
        <v>625</v>
      </c>
      <c r="F42" s="201" t="s">
        <v>41</v>
      </c>
      <c r="G42" s="166" t="s">
        <v>341</v>
      </c>
      <c r="H42" s="345">
        <v>14</v>
      </c>
      <c r="I42" s="165">
        <v>243283.573813</v>
      </c>
      <c r="J42" s="345">
        <v>714791.48818999995</v>
      </c>
      <c r="K42" s="393">
        <v>0.26161220830919252</v>
      </c>
      <c r="L42" s="345">
        <v>358345</v>
      </c>
      <c r="M42" s="345">
        <v>810000</v>
      </c>
      <c r="N42" s="346">
        <v>1994702</v>
      </c>
      <c r="O42" s="345">
        <v>567337.80735799996</v>
      </c>
      <c r="P42" s="345">
        <v>461698.66977600002</v>
      </c>
      <c r="Q42" s="345">
        <f t="shared" si="5"/>
        <v>105639.13758199994</v>
      </c>
      <c r="R42" s="345">
        <v>64098.431054000001</v>
      </c>
      <c r="S42" s="345">
        <v>117218.5092</v>
      </c>
      <c r="T42" s="345">
        <f t="shared" si="6"/>
        <v>-53120.078146</v>
      </c>
      <c r="U42" s="167">
        <v>5.16</v>
      </c>
      <c r="V42" s="167">
        <v>11.28</v>
      </c>
      <c r="W42" s="167">
        <v>92.68</v>
      </c>
      <c r="X42" s="331">
        <v>11618</v>
      </c>
      <c r="AB42" s="265">
        <f t="shared" si="2"/>
        <v>3.625390787587314E-2</v>
      </c>
      <c r="AC42" s="265">
        <f t="shared" si="3"/>
        <v>7.9252728844931966E-2</v>
      </c>
      <c r="AD42" s="265">
        <f t="shared" si="4"/>
        <v>0.6511651515379695</v>
      </c>
      <c r="AI42" s="333">
        <v>25711</v>
      </c>
    </row>
    <row r="43" spans="1:37" s="347" customFormat="1" ht="36.75" x14ac:dyDescent="0.85">
      <c r="A43" s="347">
        <v>270</v>
      </c>
      <c r="B43" s="170">
        <v>11617</v>
      </c>
      <c r="C43" s="164">
        <v>270</v>
      </c>
      <c r="D43" s="168">
        <v>39</v>
      </c>
      <c r="E43" s="387" t="s">
        <v>626</v>
      </c>
      <c r="F43" s="388" t="s">
        <v>291</v>
      </c>
      <c r="G43" s="169" t="s">
        <v>346</v>
      </c>
      <c r="H43" s="389">
        <v>14</v>
      </c>
      <c r="I43" s="390">
        <v>53994.031046999997</v>
      </c>
      <c r="J43" s="391">
        <v>131682.186724</v>
      </c>
      <c r="K43" s="392">
        <v>0.23391743738704165</v>
      </c>
      <c r="L43" s="389">
        <v>11759438</v>
      </c>
      <c r="M43" s="389">
        <v>50000000</v>
      </c>
      <c r="N43" s="389">
        <v>11198</v>
      </c>
      <c r="O43" s="389">
        <v>307342.63071300002</v>
      </c>
      <c r="P43" s="389">
        <v>337782.93556999997</v>
      </c>
      <c r="Q43" s="389">
        <f t="shared" si="5"/>
        <v>-30440.304856999952</v>
      </c>
      <c r="R43" s="389">
        <v>100300.789105</v>
      </c>
      <c r="S43" s="389">
        <v>103517.81483600001</v>
      </c>
      <c r="T43" s="389">
        <f t="shared" si="6"/>
        <v>-3217.0257310000015</v>
      </c>
      <c r="U43" s="394">
        <v>9.15</v>
      </c>
      <c r="V43" s="394">
        <v>25.16</v>
      </c>
      <c r="W43" s="394">
        <v>10.17</v>
      </c>
      <c r="X43" s="331">
        <v>11617</v>
      </c>
      <c r="AB43" s="265">
        <f t="shared" si="2"/>
        <v>1.1843331264034314E-2</v>
      </c>
      <c r="AC43" s="265">
        <f t="shared" si="3"/>
        <v>3.2565925093235339E-2</v>
      </c>
      <c r="AD43" s="265">
        <f t="shared" si="4"/>
        <v>1.3163571470516828E-2</v>
      </c>
      <c r="AI43" s="333">
        <v>0</v>
      </c>
    </row>
    <row r="44" spans="1:37" s="170" customFormat="1" ht="31.5" customHeight="1" x14ac:dyDescent="0.85">
      <c r="A44" s="170">
        <v>257</v>
      </c>
      <c r="B44" s="170">
        <v>11534</v>
      </c>
      <c r="C44" s="344">
        <v>257</v>
      </c>
      <c r="D44" s="165">
        <v>40</v>
      </c>
      <c r="E44" s="223" t="s">
        <v>627</v>
      </c>
      <c r="F44" s="201" t="s">
        <v>31</v>
      </c>
      <c r="G44" s="166" t="s">
        <v>311</v>
      </c>
      <c r="H44" s="345">
        <v>28</v>
      </c>
      <c r="I44" s="165">
        <v>254758.64025600001</v>
      </c>
      <c r="J44" s="345">
        <v>1265153.7298079999</v>
      </c>
      <c r="K44" s="393">
        <v>0.214</v>
      </c>
      <c r="L44" s="345">
        <v>527152</v>
      </c>
      <c r="M44" s="345">
        <v>1000000</v>
      </c>
      <c r="N44" s="346">
        <v>2399979</v>
      </c>
      <c r="O44" s="345">
        <v>1478669.579534</v>
      </c>
      <c r="P44" s="345">
        <v>685156.53893399995</v>
      </c>
      <c r="Q44" s="345">
        <f t="shared" si="5"/>
        <v>793513.04060000007</v>
      </c>
      <c r="R44" s="345">
        <v>0</v>
      </c>
      <c r="S44" s="345">
        <v>0</v>
      </c>
      <c r="T44" s="345">
        <f t="shared" si="6"/>
        <v>0</v>
      </c>
      <c r="U44" s="167">
        <v>11.8</v>
      </c>
      <c r="V44" s="167">
        <v>340.67</v>
      </c>
      <c r="W44" s="167">
        <v>599.9</v>
      </c>
      <c r="X44" s="331">
        <v>11534</v>
      </c>
      <c r="AB44" s="265">
        <f t="shared" si="2"/>
        <v>0.14674086015113422</v>
      </c>
      <c r="AC44" s="265">
        <f t="shared" si="3"/>
        <v>4.236458375227703</v>
      </c>
      <c r="AD44" s="265">
        <f t="shared" si="4"/>
        <v>7.4601561020902887</v>
      </c>
      <c r="AI44" s="333">
        <v>1268413</v>
      </c>
    </row>
    <row r="45" spans="1:37" s="347" customFormat="1" ht="36.75" x14ac:dyDescent="0.85">
      <c r="A45" s="347">
        <v>216</v>
      </c>
      <c r="B45" s="170">
        <v>11386</v>
      </c>
      <c r="C45" s="164">
        <v>216</v>
      </c>
      <c r="D45" s="168">
        <v>41</v>
      </c>
      <c r="E45" s="387" t="s">
        <v>628</v>
      </c>
      <c r="F45" s="388" t="s">
        <v>292</v>
      </c>
      <c r="G45" s="169" t="s">
        <v>224</v>
      </c>
      <c r="H45" s="389">
        <v>51.1</v>
      </c>
      <c r="I45" s="390">
        <v>603979.67740000004</v>
      </c>
      <c r="J45" s="391">
        <v>829362.73464000004</v>
      </c>
      <c r="K45" s="392">
        <v>2.0992021069715806E-9</v>
      </c>
      <c r="L45" s="389">
        <v>723778</v>
      </c>
      <c r="M45" s="389">
        <v>1000000</v>
      </c>
      <c r="N45" s="389">
        <v>1145880</v>
      </c>
      <c r="O45" s="389">
        <v>0</v>
      </c>
      <c r="P45" s="389">
        <v>828343.11543200002</v>
      </c>
      <c r="Q45" s="389">
        <f t="shared" si="5"/>
        <v>-828343.11543200002</v>
      </c>
      <c r="R45" s="389">
        <v>0</v>
      </c>
      <c r="S45" s="389">
        <v>0</v>
      </c>
      <c r="T45" s="389">
        <f t="shared" si="6"/>
        <v>0</v>
      </c>
      <c r="U45" s="394">
        <v>-0.02</v>
      </c>
      <c r="V45" s="394">
        <v>-0.05</v>
      </c>
      <c r="W45" s="394">
        <v>-0.37</v>
      </c>
      <c r="X45" s="331">
        <v>11386</v>
      </c>
      <c r="AB45" s="265">
        <f t="shared" si="2"/>
        <v>-1.6304228984661518E-4</v>
      </c>
      <c r="AC45" s="265">
        <f t="shared" si="3"/>
        <v>-4.076057246165379E-4</v>
      </c>
      <c r="AD45" s="265">
        <f t="shared" si="4"/>
        <v>-3.0162823621623803E-3</v>
      </c>
      <c r="AI45" s="333">
        <v>0</v>
      </c>
    </row>
    <row r="46" spans="1:37" s="170" customFormat="1" ht="31.5" customHeight="1" x14ac:dyDescent="0.85">
      <c r="A46" s="170">
        <v>274</v>
      </c>
      <c r="B46" s="170">
        <v>0</v>
      </c>
      <c r="C46" s="344">
        <v>274</v>
      </c>
      <c r="D46" s="165">
        <v>42</v>
      </c>
      <c r="E46" s="223" t="s">
        <v>629</v>
      </c>
      <c r="F46" s="201" t="s">
        <v>24</v>
      </c>
      <c r="G46" s="166" t="s">
        <v>388</v>
      </c>
      <c r="H46" s="345">
        <v>20</v>
      </c>
      <c r="I46" s="165" t="s">
        <v>24</v>
      </c>
      <c r="J46" s="345" t="s">
        <v>24</v>
      </c>
      <c r="K46" s="393">
        <v>0</v>
      </c>
      <c r="L46" s="345" t="s">
        <v>24</v>
      </c>
      <c r="M46" s="345" t="s">
        <v>24</v>
      </c>
      <c r="N46" s="346" t="s">
        <v>24</v>
      </c>
      <c r="O46" s="345" t="s">
        <v>24</v>
      </c>
      <c r="P46" s="345" t="s">
        <v>24</v>
      </c>
      <c r="Q46" s="345" t="s">
        <v>24</v>
      </c>
      <c r="R46" s="345" t="s">
        <v>24</v>
      </c>
      <c r="S46" s="345" t="s">
        <v>24</v>
      </c>
      <c r="T46" s="345" t="s">
        <v>24</v>
      </c>
      <c r="U46" s="167">
        <v>0</v>
      </c>
      <c r="V46" s="167">
        <v>0</v>
      </c>
      <c r="W46" s="167">
        <v>0</v>
      </c>
      <c r="X46" s="331">
        <v>11514</v>
      </c>
      <c r="AB46" s="265">
        <v>0</v>
      </c>
      <c r="AC46" s="265">
        <v>0</v>
      </c>
      <c r="AD46" s="265">
        <v>0</v>
      </c>
      <c r="AI46" s="333"/>
    </row>
    <row r="47" spans="1:37" ht="36" x14ac:dyDescent="0.75">
      <c r="C47" s="57"/>
      <c r="D47" s="165"/>
      <c r="E47" s="282"/>
      <c r="F47" s="125"/>
      <c r="G47" s="126"/>
      <c r="H47" s="126"/>
      <c r="I47" s="279">
        <f>SUM(I5:I46)</f>
        <v>46651991.049011007</v>
      </c>
      <c r="J47" s="279">
        <f>SUM(J5:J46)</f>
        <v>101735903.662815</v>
      </c>
      <c r="K47" s="279" t="s">
        <v>24</v>
      </c>
      <c r="L47" s="127">
        <f>SUM(L5:L46)</f>
        <v>53258883</v>
      </c>
      <c r="M47" s="126" t="s">
        <v>24</v>
      </c>
      <c r="N47" s="94" t="s">
        <v>24</v>
      </c>
      <c r="O47" s="128">
        <f>SUM(O5:O46)</f>
        <v>93424606.574732989</v>
      </c>
      <c r="P47" s="128">
        <f t="shared" ref="P47:AK47" si="7">SUM(P5:P46)</f>
        <v>100493673.86414498</v>
      </c>
      <c r="Q47" s="128">
        <f t="shared" si="7"/>
        <v>-7069067.2894119965</v>
      </c>
      <c r="R47" s="128">
        <f t="shared" si="7"/>
        <v>12981959.969689999</v>
      </c>
      <c r="S47" s="128">
        <f t="shared" si="7"/>
        <v>17913047.465059999</v>
      </c>
      <c r="T47" s="128">
        <f t="shared" si="7"/>
        <v>-4931087.4953700006</v>
      </c>
      <c r="U47" s="396">
        <f>AB47</f>
        <v>10.373633259235856</v>
      </c>
      <c r="V47" s="396">
        <f>AC47</f>
        <v>34.413480315998711</v>
      </c>
      <c r="W47" s="396">
        <f>AD47</f>
        <v>95.310077389166324</v>
      </c>
      <c r="X47" s="128">
        <f t="shared" si="7"/>
        <v>480723</v>
      </c>
      <c r="Y47" s="128">
        <f t="shared" si="7"/>
        <v>0</v>
      </c>
      <c r="Z47" s="128">
        <f t="shared" si="7"/>
        <v>0</v>
      </c>
      <c r="AA47" s="128">
        <f t="shared" si="7"/>
        <v>0</v>
      </c>
      <c r="AB47" s="128">
        <f t="shared" si="7"/>
        <v>10.373633259235856</v>
      </c>
      <c r="AC47" s="128">
        <f t="shared" si="7"/>
        <v>34.413480315998711</v>
      </c>
      <c r="AD47" s="128">
        <f t="shared" si="7"/>
        <v>95.310077389166324</v>
      </c>
      <c r="AE47" s="128">
        <f t="shared" si="7"/>
        <v>0</v>
      </c>
      <c r="AF47" s="128">
        <f t="shared" si="7"/>
        <v>0</v>
      </c>
      <c r="AG47" s="128">
        <f t="shared" si="7"/>
        <v>0</v>
      </c>
      <c r="AH47" s="128">
        <f t="shared" si="7"/>
        <v>0</v>
      </c>
      <c r="AI47" s="128">
        <f t="shared" si="7"/>
        <v>44288934</v>
      </c>
      <c r="AJ47" s="128">
        <f t="shared" si="7"/>
        <v>0</v>
      </c>
      <c r="AK47" s="128">
        <f t="shared" si="7"/>
        <v>0</v>
      </c>
    </row>
    <row r="48" spans="1:37" ht="33.75" customHeight="1" x14ac:dyDescent="0.75">
      <c r="D48" s="348"/>
      <c r="E48" s="266" t="s">
        <v>323</v>
      </c>
      <c r="F48" s="266"/>
      <c r="G48" s="267"/>
      <c r="H48" s="267"/>
      <c r="I48" s="268"/>
      <c r="J48" s="349"/>
      <c r="K48" s="448"/>
      <c r="L48" s="449"/>
      <c r="M48" s="449"/>
      <c r="N48" s="449"/>
      <c r="O48" s="449"/>
      <c r="P48" s="449"/>
      <c r="Q48" s="449"/>
      <c r="R48" s="449"/>
      <c r="S48" s="449"/>
      <c r="T48" s="449"/>
      <c r="U48" s="449"/>
      <c r="V48" s="449"/>
      <c r="W48" s="449"/>
      <c r="X48" s="331" t="e">
        <v>#N/A</v>
      </c>
    </row>
    <row r="49" spans="5:24" x14ac:dyDescent="0.75">
      <c r="E49" s="30" t="s">
        <v>389</v>
      </c>
      <c r="I49" s="65"/>
      <c r="K49" s="380">
        <f>SUMPRODUCT(K5:K46,J5:J46)</f>
        <v>67349591.866522461</v>
      </c>
      <c r="L49" s="23">
        <f>K49/J47</f>
        <v>0.6620041641320682</v>
      </c>
      <c r="X49" s="331" t="e">
        <v>#N/A</v>
      </c>
    </row>
    <row r="50" spans="5:24" ht="34.5" thickBot="1" x14ac:dyDescent="0.3">
      <c r="J50" s="352"/>
    </row>
    <row r="51" spans="5:24" ht="35.25" thickTop="1" thickBot="1" x14ac:dyDescent="0.3">
      <c r="I51" s="275"/>
      <c r="J51" s="352"/>
    </row>
    <row r="52" spans="5:24" ht="34.5" thickTop="1" x14ac:dyDescent="0.25">
      <c r="I52" s="276"/>
    </row>
  </sheetData>
  <sheetProtection algorithmName="SHA-512" hashValue="rArczIIvl3t5Jekx0unZDVryQPHOCE7fbdWv2vMmX6VZ4gYYF7Y5D7S9Jfzy1HQBy1ZlDdHzc/JFF2q6K2gYcA==" saltValue="A4lkHOZyp22kc2EUZmg1gg==" spinCount="100000" sheet="1" objects="1" scenarios="1"/>
  <autoFilter ref="AI4:AI46"/>
  <sortState ref="A5:AJ47">
    <sortCondition descending="1" ref="K5:K47"/>
  </sortState>
  <mergeCells count="28">
    <mergeCell ref="K48:W48"/>
    <mergeCell ref="AB3:AB4"/>
    <mergeCell ref="AD3:AD4"/>
    <mergeCell ref="C3:C4"/>
    <mergeCell ref="G3:G4"/>
    <mergeCell ref="H3:H4"/>
    <mergeCell ref="V3:V4"/>
    <mergeCell ref="AC3:AC4"/>
    <mergeCell ref="X3:X4"/>
    <mergeCell ref="U1:W2"/>
    <mergeCell ref="U3:U4"/>
    <mergeCell ref="W3:W4"/>
    <mergeCell ref="Q3:Q4"/>
    <mergeCell ref="R3:R4"/>
    <mergeCell ref="S3:S4"/>
    <mergeCell ref="T3:T4"/>
    <mergeCell ref="C1:J1"/>
    <mergeCell ref="R1:S1"/>
    <mergeCell ref="O1:P1"/>
    <mergeCell ref="D3:D4"/>
    <mergeCell ref="M3:M4"/>
    <mergeCell ref="N3:N4"/>
    <mergeCell ref="O3:O4"/>
    <mergeCell ref="P3:P4"/>
    <mergeCell ref="E3:E4"/>
    <mergeCell ref="F3:F4"/>
    <mergeCell ref="K3:K4"/>
    <mergeCell ref="L3:L4"/>
  </mergeCells>
  <printOptions horizontalCentered="1" verticalCentered="1"/>
  <pageMargins left="0.25" right="0.25" top="0.75" bottom="0.75" header="0.3" footer="0.3"/>
  <pageSetup scale="2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rightToLeft="1" view="pageBreakPreview" zoomScale="55" zoomScaleNormal="51" zoomScaleSheetLayoutView="55" workbookViewId="0">
      <pane ySplit="4" topLeftCell="A5" activePane="bottomLeft" state="frozen"/>
      <selection activeCell="B1" sqref="B1"/>
      <selection pane="bottomLeft" activeCell="C14" sqref="C14"/>
    </sheetView>
  </sheetViews>
  <sheetFormatPr defaultColWidth="9" defaultRowHeight="27.75" x14ac:dyDescent="0.25"/>
  <cols>
    <col min="1" max="1" width="10.5703125" style="319"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287" customWidth="1"/>
    <col min="7" max="7" width="58" style="29" bestFit="1" customWidth="1"/>
    <col min="8" max="8" width="59.140625" style="136" bestFit="1" customWidth="1"/>
    <col min="9" max="16384" width="9" style="310"/>
  </cols>
  <sheetData>
    <row r="1" spans="1:8" s="307" customFormat="1" ht="45" customHeight="1" x14ac:dyDescent="0.25">
      <c r="A1" s="451" t="s">
        <v>352</v>
      </c>
      <c r="B1" s="452"/>
      <c r="C1" s="452"/>
      <c r="D1" s="452"/>
      <c r="E1" s="452"/>
      <c r="F1" s="452"/>
      <c r="G1" s="452"/>
      <c r="H1" s="452"/>
    </row>
    <row r="2" spans="1:8" s="307" customFormat="1" ht="45" x14ac:dyDescent="0.25">
      <c r="A2" s="317"/>
      <c r="B2" s="149"/>
      <c r="C2" s="149"/>
      <c r="D2" s="149"/>
      <c r="E2" s="149"/>
      <c r="F2" s="285"/>
      <c r="G2" s="153"/>
      <c r="H2" s="153"/>
    </row>
    <row r="3" spans="1:8" s="307" customFormat="1" ht="42.75" x14ac:dyDescent="0.85">
      <c r="A3" s="453" t="s">
        <v>0</v>
      </c>
      <c r="B3" s="439" t="s">
        <v>1</v>
      </c>
      <c r="C3" s="439" t="s">
        <v>2</v>
      </c>
      <c r="D3" s="283" t="s">
        <v>3</v>
      </c>
      <c r="E3" s="450" t="s">
        <v>4</v>
      </c>
      <c r="F3" s="454" t="s">
        <v>5</v>
      </c>
      <c r="G3" s="288" t="s">
        <v>258</v>
      </c>
      <c r="H3" s="311" t="s">
        <v>258</v>
      </c>
    </row>
    <row r="4" spans="1:8" s="308" customFormat="1" ht="33.75" customHeight="1" x14ac:dyDescent="0.25">
      <c r="A4" s="453"/>
      <c r="B4" s="440"/>
      <c r="C4" s="440"/>
      <c r="D4" s="281"/>
      <c r="E4" s="450"/>
      <c r="F4" s="455"/>
      <c r="G4" s="314" t="s">
        <v>353</v>
      </c>
      <c r="H4" s="312" t="s">
        <v>585</v>
      </c>
    </row>
    <row r="5" spans="1:8" s="309" customFormat="1" ht="31.5" customHeight="1" x14ac:dyDescent="0.75">
      <c r="A5" s="233">
        <v>1</v>
      </c>
      <c r="B5" s="323" t="s">
        <v>354</v>
      </c>
      <c r="C5" s="324" t="s">
        <v>364</v>
      </c>
      <c r="D5" s="325" t="s">
        <v>359</v>
      </c>
      <c r="E5" s="326" t="s">
        <v>360</v>
      </c>
      <c r="F5" s="327"/>
      <c r="G5" s="168"/>
      <c r="H5" s="134"/>
    </row>
    <row r="6" spans="1:8" s="308" customFormat="1" ht="33.75" customHeight="1" x14ac:dyDescent="0.25">
      <c r="A6" s="318">
        <v>2</v>
      </c>
      <c r="B6" s="328" t="s">
        <v>355</v>
      </c>
      <c r="C6" s="328" t="s">
        <v>365</v>
      </c>
      <c r="D6" s="328" t="s">
        <v>359</v>
      </c>
      <c r="E6" s="329" t="s">
        <v>361</v>
      </c>
      <c r="F6" s="330"/>
      <c r="G6" s="315"/>
      <c r="H6" s="313"/>
    </row>
    <row r="7" spans="1:8" s="309" customFormat="1" ht="31.5" customHeight="1" x14ac:dyDescent="0.75">
      <c r="A7" s="233">
        <v>3</v>
      </c>
      <c r="B7" s="323" t="s">
        <v>356</v>
      </c>
      <c r="C7" s="324" t="s">
        <v>364</v>
      </c>
      <c r="D7" s="325" t="s">
        <v>359</v>
      </c>
      <c r="E7" s="326" t="s">
        <v>362</v>
      </c>
      <c r="F7" s="327"/>
      <c r="G7" s="168"/>
      <c r="H7" s="134"/>
    </row>
    <row r="8" spans="1:8" s="308" customFormat="1" ht="33.75" customHeight="1" x14ac:dyDescent="0.25">
      <c r="A8" s="318">
        <v>4</v>
      </c>
      <c r="B8" s="328" t="s">
        <v>357</v>
      </c>
      <c r="C8" s="328" t="s">
        <v>364</v>
      </c>
      <c r="D8" s="328" t="s">
        <v>359</v>
      </c>
      <c r="E8" s="329" t="s">
        <v>363</v>
      </c>
      <c r="F8" s="330"/>
      <c r="G8" s="284"/>
      <c r="H8" s="313"/>
    </row>
    <row r="9" spans="1:8" s="309" customFormat="1" ht="31.5" customHeight="1" x14ac:dyDescent="0.75">
      <c r="A9" s="233">
        <v>5</v>
      </c>
      <c r="B9" s="323" t="s">
        <v>358</v>
      </c>
      <c r="C9" s="324" t="s">
        <v>40</v>
      </c>
      <c r="D9" s="325" t="s">
        <v>371</v>
      </c>
      <c r="E9" s="326" t="s">
        <v>311</v>
      </c>
      <c r="F9" s="327"/>
      <c r="G9" s="168"/>
      <c r="H9" s="134"/>
    </row>
    <row r="10" spans="1:8" s="308" customFormat="1" ht="33.75" customHeight="1" x14ac:dyDescent="0.25">
      <c r="A10" s="318">
        <v>6</v>
      </c>
      <c r="B10" s="328" t="s">
        <v>366</v>
      </c>
      <c r="C10" s="328" t="s">
        <v>39</v>
      </c>
      <c r="D10" s="328" t="s">
        <v>372</v>
      </c>
      <c r="E10" s="329" t="s">
        <v>367</v>
      </c>
      <c r="F10" s="330"/>
      <c r="G10" s="284"/>
      <c r="H10" s="313"/>
    </row>
    <row r="11" spans="1:8" s="309" customFormat="1" ht="31.5" customHeight="1" x14ac:dyDescent="0.75">
      <c r="A11" s="233">
        <v>7</v>
      </c>
      <c r="B11" s="323" t="s">
        <v>368</v>
      </c>
      <c r="C11" s="324" t="s">
        <v>190</v>
      </c>
      <c r="D11" s="325" t="s">
        <v>372</v>
      </c>
      <c r="E11" s="326" t="s">
        <v>373</v>
      </c>
      <c r="F11" s="327"/>
      <c r="G11" s="168"/>
      <c r="H11" s="134"/>
    </row>
    <row r="12" spans="1:8" s="308" customFormat="1" ht="33.75" customHeight="1" x14ac:dyDescent="0.25">
      <c r="A12" s="318">
        <v>8</v>
      </c>
      <c r="B12" s="328" t="s">
        <v>369</v>
      </c>
      <c r="C12" s="328" t="s">
        <v>343</v>
      </c>
      <c r="D12" s="328" t="s">
        <v>372</v>
      </c>
      <c r="E12" s="329" t="s">
        <v>374</v>
      </c>
      <c r="F12" s="330"/>
      <c r="G12" s="284"/>
      <c r="H12" s="313"/>
    </row>
    <row r="13" spans="1:8" s="309" customFormat="1" ht="31.5" customHeight="1" x14ac:dyDescent="0.75">
      <c r="A13" s="233">
        <v>9</v>
      </c>
      <c r="B13" s="323" t="s">
        <v>370</v>
      </c>
      <c r="C13" s="324" t="s">
        <v>291</v>
      </c>
      <c r="D13" s="325" t="s">
        <v>372</v>
      </c>
      <c r="E13" s="326" t="s">
        <v>375</v>
      </c>
      <c r="F13" s="327"/>
      <c r="G13" s="168"/>
      <c r="H13" s="134"/>
    </row>
    <row r="14" spans="1:8" s="308" customFormat="1" ht="33.75" customHeight="1" x14ac:dyDescent="0.25">
      <c r="A14" s="318">
        <v>10</v>
      </c>
      <c r="B14" s="328" t="s">
        <v>376</v>
      </c>
      <c r="C14" s="328" t="s">
        <v>39</v>
      </c>
      <c r="D14" s="328" t="s">
        <v>381</v>
      </c>
      <c r="E14" s="329" t="s">
        <v>382</v>
      </c>
      <c r="F14" s="330"/>
      <c r="G14" s="284"/>
      <c r="H14" s="313"/>
    </row>
    <row r="15" spans="1:8" s="309" customFormat="1" ht="31.5" customHeight="1" x14ac:dyDescent="0.75">
      <c r="A15" s="233">
        <v>11</v>
      </c>
      <c r="B15" s="323" t="s">
        <v>377</v>
      </c>
      <c r="C15" s="324" t="s">
        <v>40</v>
      </c>
      <c r="D15" s="325" t="s">
        <v>381</v>
      </c>
      <c r="E15" s="326" t="s">
        <v>382</v>
      </c>
      <c r="F15" s="327"/>
      <c r="G15" s="168"/>
      <c r="H15" s="134"/>
    </row>
    <row r="16" spans="1:8" s="308" customFormat="1" ht="33.75" customHeight="1" x14ac:dyDescent="0.25">
      <c r="A16" s="318">
        <v>12</v>
      </c>
      <c r="B16" s="328" t="s">
        <v>378</v>
      </c>
      <c r="C16" s="328" t="s">
        <v>310</v>
      </c>
      <c r="D16" s="328" t="s">
        <v>381</v>
      </c>
      <c r="E16" s="329" t="s">
        <v>383</v>
      </c>
      <c r="F16" s="330"/>
      <c r="G16" s="284"/>
      <c r="H16" s="313"/>
    </row>
    <row r="17" spans="1:8" s="309" customFormat="1" ht="31.5" customHeight="1" x14ac:dyDescent="0.75">
      <c r="A17" s="233">
        <v>13</v>
      </c>
      <c r="B17" s="323" t="s">
        <v>379</v>
      </c>
      <c r="C17" s="324" t="s">
        <v>326</v>
      </c>
      <c r="D17" s="325" t="s">
        <v>381</v>
      </c>
      <c r="E17" s="326" t="s">
        <v>384</v>
      </c>
      <c r="F17" s="327"/>
      <c r="G17" s="168"/>
      <c r="H17" s="134"/>
    </row>
    <row r="18" spans="1:8" s="308" customFormat="1" ht="33.75" customHeight="1" x14ac:dyDescent="0.25">
      <c r="A18" s="318">
        <v>14</v>
      </c>
      <c r="B18" s="328" t="s">
        <v>380</v>
      </c>
      <c r="C18" s="328" t="s">
        <v>386</v>
      </c>
      <c r="D18" s="328" t="s">
        <v>381</v>
      </c>
      <c r="E18" s="329" t="s">
        <v>385</v>
      </c>
      <c r="F18" s="330"/>
      <c r="G18" s="284"/>
      <c r="H18" s="313"/>
    </row>
    <row r="19" spans="1:8" s="309" customFormat="1" ht="31.5" customHeight="1" x14ac:dyDescent="0.75">
      <c r="A19" s="233">
        <v>15</v>
      </c>
      <c r="B19" s="323" t="s">
        <v>391</v>
      </c>
      <c r="C19" s="324" t="s">
        <v>392</v>
      </c>
      <c r="D19" s="325" t="s">
        <v>381</v>
      </c>
      <c r="E19" s="326" t="s">
        <v>393</v>
      </c>
      <c r="F19" s="327"/>
      <c r="G19" s="168"/>
      <c r="H19" s="134"/>
    </row>
    <row r="20" spans="1:8" ht="45" customHeight="1" x14ac:dyDescent="0.75">
      <c r="A20" s="316"/>
      <c r="B20" s="282"/>
      <c r="C20" s="125"/>
      <c r="D20" s="125"/>
      <c r="E20" s="126"/>
      <c r="F20" s="286"/>
      <c r="G20" s="135">
        <f>SUM(G5:G18)</f>
        <v>0</v>
      </c>
      <c r="H20" s="135">
        <f>SUM(H5:H18)</f>
        <v>0</v>
      </c>
    </row>
    <row r="21" spans="1:8" x14ac:dyDescent="0.25">
      <c r="G21" s="65"/>
    </row>
    <row r="22" spans="1:8" ht="32.25" thickBot="1" x14ac:dyDescent="0.3">
      <c r="H22" s="274"/>
    </row>
    <row r="23" spans="1:8" ht="33" thickTop="1" thickBot="1" x14ac:dyDescent="0.3">
      <c r="G23" s="275"/>
      <c r="H23" s="274"/>
    </row>
    <row r="24" spans="1:8" ht="32.25" thickTop="1" x14ac:dyDescent="0.25">
      <c r="G24" s="276"/>
    </row>
  </sheetData>
  <sheetProtection algorithmName="SHA-512" hashValue="fgCM/X8/NGWY/L2OgGiK7qDAEAawtm1ZnG+fmWZcHrSz/npf7n6ZYOz1+LWGP+hwuB1fRGXnQkV0FivoXIA/MQ==" saltValue="IKmfplKk4ZMTuZVyLOQ3Gg==" spinCount="100000" sheet="1" objects="1" scenarios="1"/>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2020-04-14T05:59:42Z</dcterms:modified>
</cp:coreProperties>
</file>