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455" tabRatio="576"/>
  </bookViews>
  <sheets>
    <sheet name="پیوست1" sheetId="8" r:id="rId1"/>
    <sheet name="پیوست2" sheetId="4" r:id="rId2"/>
    <sheet name="پیوست3" sheetId="9" r:id="rId3"/>
    <sheet name="پیوست 4" sheetId="12" r:id="rId4"/>
    <sheet name="پیوست 5" sheetId="13" r:id="rId5"/>
    <sheet name="سایر صندوقهای سرمایه گذاری" sheetId="14" r:id="rId6"/>
  </sheets>
  <definedNames>
    <definedName name="_xlnm._FilterDatabase" localSheetId="3" hidden="1">'پیوست 4'!$C$1:$T$174</definedName>
    <definedName name="_xlnm._FilterDatabase" localSheetId="4" hidden="1">'پیوست 5'!$AI$4:$AI$45</definedName>
    <definedName name="_xlnm._FilterDatabase" localSheetId="0" hidden="1">پیوست1!$C$3:$AH$175</definedName>
    <definedName name="_xlnm._FilterDatabase" localSheetId="1" hidden="1">پیوست2!$A$1:$V$176</definedName>
    <definedName name="_xlnm._FilterDatabase" localSheetId="2" hidden="1">پیوست3!$C$72:$Q$83</definedName>
    <definedName name="_xlnm._FilterDatabase" localSheetId="5" hidden="1">'سایر صندوقهای سرمایه گذاری'!$A$4:$H$4</definedName>
    <definedName name="_xlnm.Print_Area" localSheetId="3">'پیوست 4'!$D$1:$M$174</definedName>
    <definedName name="_xlnm.Print_Area" localSheetId="4">'پیوست 5'!$C$1:$W$53</definedName>
    <definedName name="_xlnm.Print_Area" localSheetId="0">پیوست1!$D$1:$W$177</definedName>
    <definedName name="_xlnm.Print_Area" localSheetId="1">پیوست2!$C$1:$J$174</definedName>
    <definedName name="_xlnm.Print_Area" localSheetId="2">پیوست3!$B$1:$Q$175</definedName>
    <definedName name="_xlnm.Print_Area" localSheetId="5">'سایر صندوقهای سرمایه گذاری'!$A$1:$H$21</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 name="_xlnm.Print_Titles" localSheetId="5">'سایر صندوقهای سرمایه گذاری'!$1:$4</definedName>
  </definedNames>
  <calcPr calcId="162913"/>
</workbook>
</file>

<file path=xl/calcChain.xml><?xml version="1.0" encoding="utf-8"?>
<calcChain xmlns="http://schemas.openxmlformats.org/spreadsheetml/2006/main">
  <c r="I85" i="12" l="1"/>
  <c r="J85" i="12" l="1"/>
  <c r="I51" i="13"/>
  <c r="W94" i="8" l="1"/>
  <c r="W58" i="8"/>
  <c r="W84" i="8" l="1"/>
  <c r="W17" i="8" l="1"/>
  <c r="W54" i="8"/>
  <c r="W69" i="8"/>
  <c r="I86" i="8" l="1"/>
  <c r="W18" i="13"/>
  <c r="V6" i="13"/>
  <c r="U6" i="13"/>
  <c r="W6" i="13"/>
  <c r="V10" i="13"/>
  <c r="U10" i="13"/>
  <c r="W10" i="13"/>
  <c r="V14" i="13"/>
  <c r="U14" i="13"/>
  <c r="W14" i="13"/>
  <c r="U22" i="13"/>
  <c r="W22" i="13"/>
  <c r="V22" i="13"/>
  <c r="W30" i="13"/>
  <c r="V30" i="13"/>
  <c r="U30" i="13"/>
  <c r="V18" i="13"/>
  <c r="U18" i="13"/>
  <c r="U26" i="13"/>
  <c r="W26" i="13"/>
  <c r="V26" i="13"/>
  <c r="V34" i="13"/>
  <c r="U34" i="13"/>
  <c r="W34" i="13"/>
  <c r="W41" i="13"/>
  <c r="V41" i="13"/>
  <c r="U41" i="13"/>
  <c r="U5" i="13"/>
  <c r="W5" i="13"/>
  <c r="V5" i="13"/>
  <c r="U9" i="13"/>
  <c r="W9" i="13"/>
  <c r="V9" i="13"/>
  <c r="U13" i="13"/>
  <c r="W13" i="13"/>
  <c r="U17" i="13"/>
  <c r="W17" i="13"/>
  <c r="V17" i="13"/>
  <c r="W21" i="13"/>
  <c r="V21" i="13"/>
  <c r="U21" i="13"/>
  <c r="W25" i="13"/>
  <c r="V25" i="13"/>
  <c r="U33" i="13"/>
  <c r="W33" i="13"/>
  <c r="V40" i="13"/>
  <c r="U40" i="13"/>
  <c r="V44" i="13"/>
  <c r="U44" i="13"/>
  <c r="W44" i="13"/>
  <c r="U25" i="13"/>
  <c r="W8" i="13"/>
  <c r="V8" i="13"/>
  <c r="W12" i="13"/>
  <c r="V12" i="13"/>
  <c r="U12" i="13"/>
  <c r="W16" i="13"/>
  <c r="V16" i="13"/>
  <c r="U16" i="13"/>
  <c r="W20" i="13"/>
  <c r="V20" i="13"/>
  <c r="U20" i="13"/>
  <c r="W24" i="13"/>
  <c r="V24" i="13"/>
  <c r="U24" i="13"/>
  <c r="W32" i="13"/>
  <c r="V32" i="13"/>
  <c r="U32" i="13"/>
  <c r="U39" i="13"/>
  <c r="W39" i="13"/>
  <c r="V39" i="13"/>
  <c r="U43" i="13"/>
  <c r="W43" i="13"/>
  <c r="V43" i="13"/>
  <c r="U8" i="13"/>
  <c r="V33" i="13"/>
  <c r="W7" i="13"/>
  <c r="V7" i="13"/>
  <c r="U7" i="13"/>
  <c r="W11" i="13"/>
  <c r="V11" i="13"/>
  <c r="U11" i="13"/>
  <c r="W15" i="13"/>
  <c r="V15" i="13"/>
  <c r="U15" i="13"/>
  <c r="V23" i="13"/>
  <c r="U23" i="13"/>
  <c r="W23" i="13"/>
  <c r="V27" i="13"/>
  <c r="U27" i="13"/>
  <c r="W27" i="13"/>
  <c r="W35" i="13"/>
  <c r="V35" i="13"/>
  <c r="U35" i="13"/>
  <c r="W38" i="13"/>
  <c r="V38" i="13"/>
  <c r="U38" i="13"/>
  <c r="W42" i="13"/>
  <c r="V42" i="13"/>
  <c r="U42" i="13"/>
  <c r="W46" i="13"/>
  <c r="V46" i="13"/>
  <c r="U46" i="13"/>
  <c r="V13" i="13"/>
  <c r="W40" i="13"/>
  <c r="T43" i="13"/>
  <c r="T39" i="13"/>
  <c r="T20" i="13" l="1"/>
  <c r="T36" i="13"/>
  <c r="T48" i="13"/>
  <c r="Q48" i="13"/>
  <c r="Q32" i="13"/>
  <c r="Q36" i="13"/>
  <c r="Q31" i="13"/>
  <c r="Q37" i="13"/>
  <c r="Q39" i="13"/>
  <c r="Q43" i="13"/>
  <c r="Q20" i="13"/>
  <c r="Q30" i="13"/>
  <c r="T31" i="13"/>
  <c r="T37" i="13"/>
  <c r="Q49" i="13"/>
  <c r="T30" i="13"/>
  <c r="T32" i="13"/>
  <c r="T49" i="13"/>
  <c r="AK51" i="13" l="1"/>
  <c r="AJ51" i="13"/>
  <c r="AI51" i="13"/>
  <c r="AH51" i="13"/>
  <c r="AG51" i="13"/>
  <c r="AF51" i="13"/>
  <c r="AE51" i="13"/>
  <c r="P79" i="4"/>
  <c r="I173" i="12" l="1"/>
  <c r="I106" i="12"/>
  <c r="X51" i="13"/>
  <c r="Y51" i="13"/>
  <c r="Z51" i="13"/>
  <c r="AA51" i="13"/>
  <c r="P67" i="4" l="1"/>
  <c r="U52" i="4" l="1"/>
  <c r="U59" i="4"/>
  <c r="U67" i="4"/>
  <c r="I174" i="8" l="1"/>
  <c r="G59" i="9" l="1"/>
  <c r="K59" i="9"/>
  <c r="N59" i="9"/>
  <c r="Q59" i="9"/>
  <c r="F59" i="9"/>
  <c r="J59" i="9"/>
  <c r="V176" i="4" l="1"/>
  <c r="V175" i="4"/>
  <c r="P59" i="4"/>
  <c r="P52" i="4"/>
  <c r="P31" i="4" l="1"/>
  <c r="U81" i="4" l="1"/>
  <c r="Q85" i="4" l="1"/>
  <c r="Q106" i="4"/>
  <c r="U107" i="4" l="1"/>
  <c r="P107" i="4"/>
  <c r="U61" i="4" l="1"/>
  <c r="U20" i="4"/>
  <c r="U28" i="4"/>
  <c r="U31" i="4"/>
  <c r="U75" i="4"/>
  <c r="U43" i="4"/>
  <c r="U17" i="4"/>
  <c r="U12" i="4"/>
  <c r="U72" i="4"/>
  <c r="U57" i="4"/>
  <c r="U34" i="4"/>
  <c r="U48" i="4"/>
  <c r="U15" i="4"/>
  <c r="U5" i="4"/>
  <c r="U35" i="4"/>
  <c r="U44" i="4"/>
  <c r="U8" i="4"/>
  <c r="U18" i="4"/>
  <c r="U70" i="4"/>
  <c r="U24" i="4"/>
  <c r="U38" i="4"/>
  <c r="U23" i="4"/>
  <c r="U25" i="4"/>
  <c r="U80" i="4"/>
  <c r="U50" i="4"/>
  <c r="U74" i="4"/>
  <c r="U71" i="4"/>
  <c r="U73" i="4"/>
  <c r="U45" i="4"/>
  <c r="U62" i="4"/>
  <c r="U32" i="4"/>
  <c r="U42" i="4"/>
  <c r="U68" i="4"/>
  <c r="U82" i="4"/>
  <c r="U65" i="4"/>
  <c r="U53" i="4"/>
  <c r="U19" i="4"/>
  <c r="U124" i="4"/>
  <c r="U88" i="4"/>
  <c r="U96" i="4"/>
  <c r="U95" i="4"/>
  <c r="U104" i="4"/>
  <c r="U91" i="4"/>
  <c r="U89" i="4"/>
  <c r="U97" i="4"/>
  <c r="U102" i="4"/>
  <c r="U86" i="4"/>
  <c r="U109" i="4"/>
  <c r="U121" i="4"/>
  <c r="U140" i="4"/>
  <c r="U173" i="4"/>
  <c r="U175" i="4"/>
  <c r="U106" i="4"/>
  <c r="U174" i="4"/>
  <c r="U85" i="4"/>
  <c r="U176" i="4"/>
  <c r="U14" i="4"/>
  <c r="U83" i="4"/>
  <c r="U37" i="4"/>
  <c r="U4" i="4"/>
  <c r="U30" i="4"/>
  <c r="U6" i="4"/>
  <c r="U64" i="4"/>
  <c r="U26" i="4"/>
  <c r="U55" i="4"/>
  <c r="U41" i="4"/>
  <c r="U10" i="4"/>
  <c r="U29" i="4"/>
  <c r="U16" i="4"/>
  <c r="U51" i="4"/>
  <c r="U63" i="4"/>
  <c r="U47" i="4"/>
  <c r="U77" i="4"/>
  <c r="U27" i="4"/>
  <c r="U21" i="4"/>
  <c r="U13" i="4"/>
  <c r="U39" i="4"/>
  <c r="U54" i="4"/>
  <c r="U78" i="4"/>
  <c r="U49" i="4"/>
  <c r="U46" i="4"/>
  <c r="U7" i="4"/>
  <c r="U56" i="4"/>
  <c r="U60" i="4"/>
  <c r="U11" i="4"/>
  <c r="U58" i="4"/>
  <c r="U40" i="4"/>
  <c r="U33" i="4"/>
  <c r="U69" i="4"/>
  <c r="U22" i="4"/>
  <c r="U36" i="4"/>
  <c r="U76" i="4"/>
  <c r="U92" i="4"/>
  <c r="U90" i="4"/>
  <c r="U99" i="4"/>
  <c r="U98" i="4"/>
  <c r="U93" i="4"/>
  <c r="U94" i="4"/>
  <c r="U101" i="4"/>
  <c r="U103" i="4"/>
  <c r="U87" i="4"/>
  <c r="U100" i="4"/>
  <c r="U105" i="4"/>
  <c r="U120" i="4"/>
  <c r="U153" i="4"/>
  <c r="U162" i="4"/>
  <c r="U160" i="4"/>
  <c r="U128" i="4"/>
  <c r="U151" i="4"/>
  <c r="U147" i="4"/>
  <c r="U158" i="4"/>
  <c r="U116" i="4"/>
  <c r="U131" i="4"/>
  <c r="U171" i="4"/>
  <c r="U155" i="4"/>
  <c r="U149" i="4"/>
  <c r="U150" i="4"/>
  <c r="U157" i="4"/>
  <c r="U126" i="4"/>
  <c r="U134" i="4"/>
  <c r="U138" i="4"/>
  <c r="U115" i="4"/>
  <c r="U129" i="4"/>
  <c r="U117" i="4"/>
  <c r="U165" i="4"/>
  <c r="U166" i="4"/>
  <c r="U9" i="4"/>
  <c r="U143" i="4"/>
  <c r="U132" i="4"/>
  <c r="U141" i="4"/>
  <c r="U144" i="4"/>
  <c r="U148" i="4"/>
  <c r="U154" i="4"/>
  <c r="U170" i="4"/>
  <c r="U118" i="4"/>
  <c r="U135" i="4"/>
  <c r="U123" i="4"/>
  <c r="U125" i="4"/>
  <c r="U167" i="4"/>
  <c r="U168" i="4"/>
  <c r="U133" i="4"/>
  <c r="U145" i="4"/>
  <c r="U163" i="4"/>
  <c r="U169" i="4"/>
  <c r="U119" i="4"/>
  <c r="U122" i="4"/>
  <c r="U146" i="4"/>
  <c r="U127" i="4"/>
  <c r="U113" i="4"/>
  <c r="U114" i="4"/>
  <c r="U139" i="4"/>
  <c r="U130" i="4"/>
  <c r="U108" i="4"/>
  <c r="U142" i="4"/>
  <c r="U159" i="4"/>
  <c r="U137" i="4"/>
  <c r="U110" i="4"/>
  <c r="U164" i="4"/>
  <c r="U156" i="4"/>
  <c r="U172" i="4"/>
  <c r="U161" i="4"/>
  <c r="U111" i="4"/>
  <c r="U112" i="4"/>
  <c r="U152" i="4"/>
  <c r="U136" i="4"/>
  <c r="H21" i="14" l="1"/>
  <c r="G21" i="14"/>
  <c r="F40" i="9" l="1"/>
  <c r="F29" i="9"/>
  <c r="F6" i="9"/>
  <c r="P74" i="4" l="1"/>
  <c r="R175" i="4" l="1"/>
  <c r="S175" i="4" s="1"/>
  <c r="T175" i="4" s="1"/>
  <c r="R176" i="4"/>
  <c r="S176" i="4" s="1"/>
  <c r="T176" i="4" s="1"/>
  <c r="G29" i="9" l="1"/>
  <c r="Q29" i="9"/>
  <c r="J29" i="9"/>
  <c r="P17" i="4"/>
  <c r="N29" i="9"/>
  <c r="K29" i="9"/>
  <c r="I107" i="8" l="1"/>
  <c r="I175" i="8" l="1"/>
  <c r="P82" i="4" l="1"/>
  <c r="G40" i="9" l="1"/>
  <c r="P53" i="4"/>
  <c r="P103" i="4"/>
  <c r="N173" i="9"/>
  <c r="Q173" i="9"/>
  <c r="P72" i="4"/>
  <c r="P81" i="4"/>
  <c r="P36" i="4"/>
  <c r="P13" i="4"/>
  <c r="P124" i="4"/>
  <c r="P39" i="4"/>
  <c r="P58" i="4"/>
  <c r="P97" i="4"/>
  <c r="P88" i="4"/>
  <c r="P104" i="4"/>
  <c r="P102" i="4"/>
  <c r="P10" i="4"/>
  <c r="P68" i="4"/>
  <c r="P70" i="4"/>
  <c r="P71" i="4"/>
  <c r="P33" i="4"/>
  <c r="P105" i="4"/>
  <c r="P136" i="4"/>
  <c r="P83" i="4"/>
  <c r="P25" i="4"/>
  <c r="P26" i="4"/>
  <c r="P44" i="4"/>
  <c r="P42" i="4"/>
  <c r="P49" i="4"/>
  <c r="P41" i="4"/>
  <c r="P40" i="4"/>
  <c r="P62" i="4"/>
  <c r="P65" i="4"/>
  <c r="P77" i="4"/>
  <c r="P57" i="4"/>
  <c r="P30" i="4"/>
  <c r="P12" i="4"/>
  <c r="P4" i="4"/>
  <c r="P20" i="4"/>
  <c r="P51" i="4"/>
  <c r="Q40" i="9"/>
  <c r="J6" i="9"/>
  <c r="N6" i="9"/>
  <c r="J40" i="9"/>
  <c r="N40" i="9"/>
  <c r="P28" i="4"/>
  <c r="P75" i="4"/>
  <c r="P54" i="4"/>
  <c r="P37" i="4"/>
  <c r="P55" i="4"/>
  <c r="P48" i="4"/>
  <c r="P15" i="4"/>
  <c r="P64" i="4"/>
  <c r="P7" i="4"/>
  <c r="P6" i="4"/>
  <c r="P11" i="4"/>
  <c r="P29" i="4"/>
  <c r="P5" i="4"/>
  <c r="P35" i="4"/>
  <c r="P32" i="4"/>
  <c r="P73" i="4"/>
  <c r="P69" i="4"/>
  <c r="P34" i="4"/>
  <c r="P18" i="4"/>
  <c r="P78" i="4"/>
  <c r="P22" i="4"/>
  <c r="P23" i="4"/>
  <c r="P47" i="4"/>
  <c r="P38" i="4"/>
  <c r="P8" i="4"/>
  <c r="P63" i="4"/>
  <c r="P43" i="4"/>
  <c r="P14" i="4"/>
  <c r="P56" i="4"/>
  <c r="P21" i="4"/>
  <c r="P60" i="4"/>
  <c r="P16" i="4"/>
  <c r="P61" i="4"/>
  <c r="P50" i="4"/>
  <c r="P24" i="4"/>
  <c r="P80" i="4"/>
  <c r="P19" i="4"/>
  <c r="P46" i="4"/>
  <c r="P45" i="4"/>
  <c r="P92" i="4"/>
  <c r="P99" i="4"/>
  <c r="P89" i="4"/>
  <c r="P90" i="4"/>
  <c r="P87" i="4"/>
  <c r="P96" i="4"/>
  <c r="P91" i="4"/>
  <c r="P101" i="4"/>
  <c r="P100" i="4"/>
  <c r="P98" i="4"/>
  <c r="P94" i="4"/>
  <c r="K40" i="9"/>
  <c r="P163" i="4"/>
  <c r="P155" i="4"/>
  <c r="P112" i="4"/>
  <c r="P153" i="4"/>
  <c r="P138" i="4"/>
  <c r="P125" i="4"/>
  <c r="P132" i="4"/>
  <c r="P113" i="4"/>
  <c r="P110" i="4"/>
  <c r="P171" i="4"/>
  <c r="P121" i="4"/>
  <c r="P151" i="4"/>
  <c r="P128" i="4"/>
  <c r="P145" i="4"/>
  <c r="P144" i="4"/>
  <c r="P109" i="4"/>
  <c r="P122" i="4"/>
  <c r="P146" i="4"/>
  <c r="P147" i="4"/>
  <c r="P133" i="4"/>
  <c r="P111" i="4"/>
  <c r="P139" i="4"/>
  <c r="P115" i="4"/>
  <c r="P108" i="4"/>
  <c r="P149" i="4"/>
  <c r="P120" i="4"/>
  <c r="P168" i="4"/>
  <c r="P161" i="4"/>
  <c r="P172" i="4"/>
  <c r="P127" i="4"/>
  <c r="P116" i="4"/>
  <c r="P130" i="4"/>
  <c r="P164" i="4"/>
  <c r="P150" i="4"/>
  <c r="P117" i="4"/>
  <c r="P66" i="4"/>
  <c r="P140" i="4"/>
  <c r="P158" i="4"/>
  <c r="P141" i="4"/>
  <c r="P148" i="4"/>
  <c r="P137" i="4"/>
  <c r="P9" i="4"/>
  <c r="P114" i="4"/>
  <c r="P143" i="4"/>
  <c r="P118" i="4"/>
  <c r="P154" i="4"/>
  <c r="P167" i="4"/>
  <c r="P166" i="4"/>
  <c r="P142" i="4"/>
  <c r="P157" i="4"/>
  <c r="P123" i="4"/>
  <c r="P169" i="4"/>
  <c r="P165" i="4"/>
  <c r="P156" i="4"/>
  <c r="P129" i="4"/>
  <c r="P152" i="4"/>
  <c r="P159" i="4"/>
  <c r="P160" i="4"/>
  <c r="P119" i="4"/>
  <c r="P134" i="4"/>
  <c r="P162" i="4"/>
  <c r="P86" i="4"/>
  <c r="P170" i="4"/>
  <c r="P135" i="4"/>
  <c r="G6" i="9"/>
  <c r="K6" i="9"/>
  <c r="Q6" i="9"/>
  <c r="P76" i="4"/>
  <c r="P126" i="4"/>
  <c r="P131" i="4"/>
  <c r="P93" i="4"/>
  <c r="P95" i="4"/>
  <c r="V73" i="4" l="1"/>
  <c r="V59" i="4"/>
  <c r="V33" i="4"/>
  <c r="V152" i="4"/>
  <c r="V40" i="4"/>
  <c r="V36" i="4"/>
  <c r="V74" i="4"/>
  <c r="V25" i="4"/>
  <c r="V78" i="4"/>
  <c r="V29" i="4"/>
  <c r="V75" i="4"/>
  <c r="V66" i="4"/>
  <c r="V26" i="4"/>
  <c r="V58" i="4"/>
  <c r="V54" i="4"/>
  <c r="V69" i="4"/>
  <c r="V45" i="4"/>
  <c r="V53" i="4"/>
  <c r="AB94" i="8" l="1"/>
  <c r="AB69" i="8"/>
  <c r="AB58" i="8"/>
  <c r="AB54" i="8"/>
  <c r="AD54" i="8" l="1"/>
  <c r="AD58" i="8"/>
  <c r="AD69" i="8"/>
  <c r="AD101" i="8"/>
  <c r="AD145" i="8"/>
  <c r="AD17" i="8"/>
  <c r="AD94" i="8"/>
  <c r="AD155" i="8"/>
  <c r="AB17" i="8"/>
  <c r="AC54" i="8"/>
  <c r="AC58" i="8"/>
  <c r="AD76" i="8"/>
  <c r="AA17" i="8"/>
  <c r="AE17" i="8"/>
  <c r="AA54" i="8"/>
  <c r="AE54" i="8"/>
  <c r="AA58" i="8"/>
  <c r="AE58" i="8"/>
  <c r="AA69" i="8"/>
  <c r="AE69" i="8"/>
  <c r="AA76" i="8"/>
  <c r="AE76" i="8"/>
  <c r="AA94" i="8"/>
  <c r="AE94" i="8"/>
  <c r="AA145" i="8"/>
  <c r="AE145" i="8"/>
  <c r="AA155" i="8"/>
  <c r="AE155" i="8"/>
  <c r="AC17" i="8"/>
  <c r="AC69" i="8"/>
  <c r="AC94" i="8"/>
  <c r="Q66" i="4" l="1"/>
  <c r="Q9" i="4" l="1"/>
  <c r="P27" i="4" l="1"/>
  <c r="Q62" i="4" l="1"/>
  <c r="Q8" i="4" l="1"/>
  <c r="Q15" i="4" l="1"/>
  <c r="Q12" i="4"/>
  <c r="I174" i="12" l="1"/>
  <c r="Q105" i="4" l="1"/>
  <c r="R105" i="4" s="1"/>
  <c r="S105" i="4" s="1"/>
  <c r="T105" i="4" s="1"/>
  <c r="Q81" i="4"/>
  <c r="Q31" i="4"/>
  <c r="Q138" i="4"/>
  <c r="Q16" i="4"/>
  <c r="Q17" i="4"/>
  <c r="Q64" i="4"/>
  <c r="R64" i="4" s="1"/>
  <c r="S64" i="4" s="1"/>
  <c r="T64" i="4" s="1"/>
  <c r="Q29" i="4"/>
  <c r="R29" i="4" s="1"/>
  <c r="S29" i="4" s="1"/>
  <c r="T29" i="4" s="1"/>
  <c r="Q51" i="4"/>
  <c r="R51" i="4" s="1"/>
  <c r="S51" i="4" s="1"/>
  <c r="T51" i="4" s="1"/>
  <c r="Q112" i="4" l="1"/>
  <c r="R112" i="4" s="1"/>
  <c r="S112" i="4" s="1"/>
  <c r="T112" i="4" s="1"/>
  <c r="Q90" i="4" l="1"/>
  <c r="Q80" i="4"/>
  <c r="Q103" i="4"/>
  <c r="Q48" i="4"/>
  <c r="Q6" i="4"/>
  <c r="Q53" i="4"/>
  <c r="Q111" i="4"/>
  <c r="Q45" i="4"/>
  <c r="Q56" i="4"/>
  <c r="Q65" i="4"/>
  <c r="Q76" i="4"/>
  <c r="Q107" i="4"/>
  <c r="Q153" i="4"/>
  <c r="Q22" i="4"/>
  <c r="R22" i="4" s="1"/>
  <c r="S22" i="4" s="1"/>
  <c r="T22" i="4" s="1"/>
  <c r="Q72" i="4"/>
  <c r="Q152" i="4"/>
  <c r="Q25" i="4"/>
  <c r="Q55" i="4"/>
  <c r="Q28" i="4"/>
  <c r="Q89" i="4"/>
  <c r="Q7" i="4"/>
  <c r="Q73" i="4"/>
  <c r="Q163" i="4"/>
  <c r="Q150" i="4"/>
  <c r="Q33" i="4"/>
  <c r="Q83" i="4"/>
  <c r="R83" i="4" s="1"/>
  <c r="S83" i="4" s="1"/>
  <c r="T83" i="4" s="1"/>
  <c r="Q13" i="4"/>
  <c r="Q57" i="4"/>
  <c r="Q96" i="4"/>
  <c r="Q23" i="4"/>
  <c r="Q132" i="4"/>
  <c r="Q100" i="4"/>
  <c r="Q87" i="4"/>
  <c r="Q58" i="4"/>
  <c r="Q5" i="4"/>
  <c r="Q154" i="4"/>
  <c r="Q158" i="4"/>
  <c r="Q109" i="4"/>
  <c r="Q91" i="4"/>
  <c r="R91" i="4" s="1"/>
  <c r="S91" i="4" s="1"/>
  <c r="T91" i="4" s="1"/>
  <c r="Q82" i="4"/>
  <c r="Q160" i="4"/>
  <c r="Q116" i="4"/>
  <c r="Q157" i="4"/>
  <c r="Q49" i="4"/>
  <c r="Q110" i="4"/>
  <c r="R110" i="4" s="1"/>
  <c r="S110" i="4" s="1"/>
  <c r="T110" i="4" s="1"/>
  <c r="Q37" i="4"/>
  <c r="Q11" i="4"/>
  <c r="Q68" i="4"/>
  <c r="Q60" i="4"/>
  <c r="Q125" i="4"/>
  <c r="Q18" i="4"/>
  <c r="Q88" i="4"/>
  <c r="Q46" i="4"/>
  <c r="Q61" i="4"/>
  <c r="Q19" i="4"/>
  <c r="Q50" i="4"/>
  <c r="Q95" i="4"/>
  <c r="Q102" i="4"/>
  <c r="Q30" i="4"/>
  <c r="Q149" i="4"/>
  <c r="Q141" i="4"/>
  <c r="Q123" i="4"/>
  <c r="Q42" i="4"/>
  <c r="Q47" i="4"/>
  <c r="Q120" i="4"/>
  <c r="Q145" i="4"/>
  <c r="Q117" i="4"/>
  <c r="Q35" i="4"/>
  <c r="Q115" i="4"/>
  <c r="Q127" i="4"/>
  <c r="Q38" i="4"/>
  <c r="Q86" i="4"/>
  <c r="Q43" i="4"/>
  <c r="Q121" i="4"/>
  <c r="Q139" i="4"/>
  <c r="Q21" i="4"/>
  <c r="Q99" i="4"/>
  <c r="Q151" i="4"/>
  <c r="Q119" i="4"/>
  <c r="Q44" i="4"/>
  <c r="Q40" i="4"/>
  <c r="Q143" i="4"/>
  <c r="Q135" i="4"/>
  <c r="Q122" i="4"/>
  <c r="Q41" i="4"/>
  <c r="Q129" i="4"/>
  <c r="Q126" i="4"/>
  <c r="Q146" i="4"/>
  <c r="Q63" i="4"/>
  <c r="Q170" i="4"/>
  <c r="Q69" i="4"/>
  <c r="Q27" i="4"/>
  <c r="Q140" i="4"/>
  <c r="Q144" i="4"/>
  <c r="Q172" i="4"/>
  <c r="Q78" i="4"/>
  <c r="Q101" i="4"/>
  <c r="Q166" i="4"/>
  <c r="Q165" i="4"/>
  <c r="Q167" i="4"/>
  <c r="Q147" i="4"/>
  <c r="Q130" i="4"/>
  <c r="Q4" i="4"/>
  <c r="Q114" i="4"/>
  <c r="Q77" i="4"/>
  <c r="Q39" i="4"/>
  <c r="Q161" i="4"/>
  <c r="Q134" i="4"/>
  <c r="Q93" i="4"/>
  <c r="Q26" i="4"/>
  <c r="Q74" i="4"/>
  <c r="Q142" i="4"/>
  <c r="Q54" i="4"/>
  <c r="Q133" i="4"/>
  <c r="Q108" i="4"/>
  <c r="Q169" i="4"/>
  <c r="Q162" i="4"/>
  <c r="L51" i="13"/>
  <c r="O51" i="13"/>
  <c r="AA83" i="8"/>
  <c r="W57" i="8" l="1"/>
  <c r="AB57" i="8" s="1"/>
  <c r="W168" i="8"/>
  <c r="AB168" i="8" s="1"/>
  <c r="W66" i="8"/>
  <c r="AB66" i="8" s="1"/>
  <c r="W70" i="8"/>
  <c r="AB70" i="8" s="1"/>
  <c r="Q38" i="9"/>
  <c r="Q152" i="9"/>
  <c r="Q168" i="9"/>
  <c r="Q46" i="9"/>
  <c r="Q148" i="9"/>
  <c r="Q9" i="9"/>
  <c r="Q95" i="9"/>
  <c r="Q120" i="9"/>
  <c r="Q13" i="9"/>
  <c r="Q34" i="9"/>
  <c r="Q149" i="9"/>
  <c r="Q75" i="9"/>
  <c r="Q98" i="9"/>
  <c r="Q108" i="9"/>
  <c r="Q41" i="9"/>
  <c r="Q44" i="9"/>
  <c r="Q16" i="9"/>
  <c r="Q92" i="9"/>
  <c r="Q136" i="9"/>
  <c r="Q145" i="9"/>
  <c r="Q37" i="9"/>
  <c r="W110" i="8"/>
  <c r="AB110" i="8" s="1"/>
  <c r="W114" i="8"/>
  <c r="AB114" i="8" s="1"/>
  <c r="W90" i="8"/>
  <c r="AB90" i="8" s="1"/>
  <c r="W12" i="8"/>
  <c r="AB12" i="8" s="1"/>
  <c r="W127" i="8"/>
  <c r="AB127" i="8" s="1"/>
  <c r="W130" i="8"/>
  <c r="AB130" i="8" s="1"/>
  <c r="W15" i="8"/>
  <c r="AB15" i="8" s="1"/>
  <c r="W21" i="8"/>
  <c r="AB21" i="8" s="1"/>
  <c r="W93" i="8"/>
  <c r="AB93" i="8" s="1"/>
  <c r="W28" i="8"/>
  <c r="AB28" i="8" s="1"/>
  <c r="W32" i="8"/>
  <c r="AB32" i="8" s="1"/>
  <c r="W35" i="8"/>
  <c r="AB35" i="8" s="1"/>
  <c r="W151" i="8"/>
  <c r="AB151" i="8" s="1"/>
  <c r="W101" i="8"/>
  <c r="AB101" i="8" s="1"/>
  <c r="W157" i="8"/>
  <c r="AB157" i="8" s="1"/>
  <c r="W103" i="8"/>
  <c r="AB103" i="8" s="1"/>
  <c r="W106" i="8"/>
  <c r="AB106" i="8" s="1"/>
  <c r="W72" i="8"/>
  <c r="AB72" i="8" s="1"/>
  <c r="W82" i="8"/>
  <c r="AB82" i="8" s="1"/>
  <c r="N60" i="9"/>
  <c r="W60" i="8"/>
  <c r="AB60" i="8" s="1"/>
  <c r="W171" i="8"/>
  <c r="AB171" i="8" s="1"/>
  <c r="W98" i="8"/>
  <c r="AB98" i="8" s="1"/>
  <c r="W112" i="8"/>
  <c r="AB112" i="8" s="1"/>
  <c r="W116" i="8"/>
  <c r="AB116" i="8" s="1"/>
  <c r="W120" i="8"/>
  <c r="AB120" i="8" s="1"/>
  <c r="W125" i="8"/>
  <c r="AB125" i="8" s="1"/>
  <c r="W128" i="8"/>
  <c r="AB128" i="8" s="1"/>
  <c r="W133" i="8"/>
  <c r="AB133" i="8" s="1"/>
  <c r="W134" i="8"/>
  <c r="AB134" i="8" s="1"/>
  <c r="W22" i="8"/>
  <c r="AB22" i="8" s="1"/>
  <c r="W25" i="8"/>
  <c r="AB25" i="8" s="1"/>
  <c r="W30" i="8"/>
  <c r="AB30" i="8" s="1"/>
  <c r="W143" i="8"/>
  <c r="AB143" i="8" s="1"/>
  <c r="W149" i="8"/>
  <c r="AB149" i="8" s="1"/>
  <c r="W104" i="8"/>
  <c r="AB104" i="8" s="1"/>
  <c r="W154" i="8"/>
  <c r="AB154" i="8" s="1"/>
  <c r="W40" i="8"/>
  <c r="AB40" i="8" s="1"/>
  <c r="W43" i="8"/>
  <c r="AB43" i="8" s="1"/>
  <c r="W53" i="8"/>
  <c r="AB53" i="8" s="1"/>
  <c r="W74" i="8"/>
  <c r="AB74" i="8" s="1"/>
  <c r="Q144" i="9"/>
  <c r="Q150" i="9"/>
  <c r="Q112" i="9"/>
  <c r="Q147" i="9"/>
  <c r="N145" i="9"/>
  <c r="Q91" i="9"/>
  <c r="Q139" i="9"/>
  <c r="Q57" i="9"/>
  <c r="Q18" i="9"/>
  <c r="Q101" i="9"/>
  <c r="Q20" i="9"/>
  <c r="W115" i="8"/>
  <c r="AB115" i="8" s="1"/>
  <c r="W10" i="8"/>
  <c r="AB10" i="8" s="1"/>
  <c r="W124" i="8"/>
  <c r="AB124" i="8" s="1"/>
  <c r="W13" i="8"/>
  <c r="AB13" i="8" s="1"/>
  <c r="W131" i="8"/>
  <c r="AB131" i="8" s="1"/>
  <c r="W91" i="8"/>
  <c r="AB91" i="8" s="1"/>
  <c r="W18" i="8"/>
  <c r="AB18" i="8" s="1"/>
  <c r="W23" i="8"/>
  <c r="AB23" i="8" s="1"/>
  <c r="W29" i="8"/>
  <c r="AB29" i="8" s="1"/>
  <c r="W34" i="8"/>
  <c r="AB34" i="8" s="1"/>
  <c r="W36" i="8"/>
  <c r="AB36" i="8" s="1"/>
  <c r="W150" i="8"/>
  <c r="AB150" i="8" s="1"/>
  <c r="W153" i="8"/>
  <c r="AB153" i="8" s="1"/>
  <c r="W102" i="8"/>
  <c r="AB102" i="8" s="1"/>
  <c r="W49" i="8"/>
  <c r="AB49" i="8" s="1"/>
  <c r="W59" i="8"/>
  <c r="AB59" i="8" s="1"/>
  <c r="W169" i="8"/>
  <c r="AB169" i="8" s="1"/>
  <c r="W138" i="8"/>
  <c r="AB138" i="8" s="1"/>
  <c r="W80" i="8"/>
  <c r="AB80" i="8" s="1"/>
  <c r="Q9" i="13"/>
  <c r="Q8" i="13"/>
  <c r="Q11" i="13"/>
  <c r="Q13" i="13"/>
  <c r="Q12" i="13"/>
  <c r="Q15" i="13"/>
  <c r="Q19" i="13"/>
  <c r="Q18" i="13"/>
  <c r="Q22" i="13"/>
  <c r="Q24" i="13"/>
  <c r="Q25" i="13"/>
  <c r="Q27" i="13"/>
  <c r="Q26" i="13"/>
  <c r="Q29" i="13"/>
  <c r="Q45" i="13"/>
  <c r="Q44" i="13"/>
  <c r="Q47" i="13"/>
  <c r="N127" i="9"/>
  <c r="N53" i="9"/>
  <c r="N73" i="9"/>
  <c r="N38" i="9"/>
  <c r="N108" i="9"/>
  <c r="N44" i="9"/>
  <c r="N16" i="9"/>
  <c r="N120" i="9"/>
  <c r="N92" i="9"/>
  <c r="N132" i="9"/>
  <c r="N150" i="9"/>
  <c r="N112" i="9"/>
  <c r="N164" i="9"/>
  <c r="N10" i="9"/>
  <c r="N115" i="9"/>
  <c r="N77" i="9"/>
  <c r="W16" i="8"/>
  <c r="AB16" i="8" s="1"/>
  <c r="W96" i="8"/>
  <c r="AB96" i="8" s="1"/>
  <c r="W136" i="8"/>
  <c r="AB136" i="8" s="1"/>
  <c r="W139" i="8"/>
  <c r="AB139" i="8" s="1"/>
  <c r="W142" i="8"/>
  <c r="AB142" i="8" s="1"/>
  <c r="W33" i="8"/>
  <c r="AB33" i="8" s="1"/>
  <c r="W11" i="8"/>
  <c r="AB11" i="8" s="1"/>
  <c r="W24" i="8"/>
  <c r="AB24" i="8" s="1"/>
  <c r="W117" i="8"/>
  <c r="AB117" i="8" s="1"/>
  <c r="W48" i="8"/>
  <c r="AB48" i="8" s="1"/>
  <c r="W41" i="8"/>
  <c r="AB41" i="8" s="1"/>
  <c r="W113" i="8"/>
  <c r="AB113" i="8" s="1"/>
  <c r="W135" i="8"/>
  <c r="AB135" i="8" s="1"/>
  <c r="W89" i="8"/>
  <c r="AB89" i="8" s="1"/>
  <c r="W140" i="8"/>
  <c r="AB140" i="8" s="1"/>
  <c r="W111" i="8"/>
  <c r="AB111" i="8" s="1"/>
  <c r="W129" i="8"/>
  <c r="AB129" i="8" s="1"/>
  <c r="W88" i="8"/>
  <c r="AB88" i="8" s="1"/>
  <c r="W38" i="8"/>
  <c r="AB38" i="8" s="1"/>
  <c r="W141" i="8"/>
  <c r="AB141" i="8" s="1"/>
  <c r="W26" i="8"/>
  <c r="AB26" i="8" s="1"/>
  <c r="W162" i="8"/>
  <c r="AB162" i="8" s="1"/>
  <c r="W119" i="8"/>
  <c r="AB119" i="8" s="1"/>
  <c r="W50" i="8"/>
  <c r="AB50" i="8" s="1"/>
  <c r="W52" i="8"/>
  <c r="AB52" i="8" s="1"/>
  <c r="W7" i="8"/>
  <c r="AB7" i="8" s="1"/>
  <c r="W122" i="8"/>
  <c r="AB122" i="8" s="1"/>
  <c r="W44" i="8"/>
  <c r="AB44" i="8" s="1"/>
  <c r="W121" i="8"/>
  <c r="AB121" i="8" s="1"/>
  <c r="W100" i="8"/>
  <c r="AB100" i="8" s="1"/>
  <c r="W164" i="8"/>
  <c r="AB164" i="8" s="1"/>
  <c r="W123" i="8"/>
  <c r="AB123" i="8" s="1"/>
  <c r="W27" i="8"/>
  <c r="AB27" i="8" s="1"/>
  <c r="W160" i="8"/>
  <c r="AB160" i="8" s="1"/>
  <c r="W95" i="8"/>
  <c r="AB95" i="8" s="1"/>
  <c r="W158" i="8"/>
  <c r="AB158" i="8" s="1"/>
  <c r="W167" i="8"/>
  <c r="AB167" i="8" s="1"/>
  <c r="W55" i="8"/>
  <c r="AB55" i="8" s="1"/>
  <c r="W68" i="8"/>
  <c r="AB68" i="8" s="1"/>
  <c r="W75" i="8"/>
  <c r="AB75" i="8" s="1"/>
  <c r="W78" i="8"/>
  <c r="AB78" i="8" s="1"/>
  <c r="W146" i="8"/>
  <c r="AB146" i="8" s="1"/>
  <c r="W76" i="8"/>
  <c r="AB76" i="8" s="1"/>
  <c r="W83" i="8"/>
  <c r="W81" i="8"/>
  <c r="AB81" i="8" s="1"/>
  <c r="W144" i="8"/>
  <c r="AB144" i="8" s="1"/>
  <c r="W173" i="8"/>
  <c r="AB173" i="8" s="1"/>
  <c r="W77" i="8"/>
  <c r="AB77" i="8" s="1"/>
  <c r="W73" i="8"/>
  <c r="AB73" i="8" s="1"/>
  <c r="W71" i="8"/>
  <c r="AB71" i="8" s="1"/>
  <c r="W64" i="8"/>
  <c r="AB64" i="8" s="1"/>
  <c r="W62" i="8"/>
  <c r="AB62" i="8" s="1"/>
  <c r="W166" i="8"/>
  <c r="AB166" i="8" s="1"/>
  <c r="W56" i="8"/>
  <c r="AB56" i="8" s="1"/>
  <c r="W165" i="8"/>
  <c r="AB165" i="8" s="1"/>
  <c r="W46" i="8"/>
  <c r="AB46" i="8" s="1"/>
  <c r="W45" i="8"/>
  <c r="AB45" i="8" s="1"/>
  <c r="W105" i="8"/>
  <c r="AB105" i="8" s="1"/>
  <c r="W42" i="8"/>
  <c r="AB42" i="8" s="1"/>
  <c r="W155" i="8"/>
  <c r="AB155" i="8" s="1"/>
  <c r="W99" i="8"/>
  <c r="AB99" i="8" s="1"/>
  <c r="W147" i="8"/>
  <c r="AB147" i="8" s="1"/>
  <c r="W97" i="8"/>
  <c r="AB97" i="8" s="1"/>
  <c r="W148" i="8"/>
  <c r="AB148" i="8" s="1"/>
  <c r="W161" i="8"/>
  <c r="AB161" i="8" s="1"/>
  <c r="W159" i="8"/>
  <c r="AB159" i="8" s="1"/>
  <c r="W47" i="8"/>
  <c r="AB47" i="8" s="1"/>
  <c r="W65" i="8"/>
  <c r="AB65" i="8" s="1"/>
  <c r="W172" i="8"/>
  <c r="AB172" i="8" s="1"/>
  <c r="W79" i="8"/>
  <c r="AB79" i="8" s="1"/>
  <c r="W19" i="8"/>
  <c r="AB19" i="8" s="1"/>
  <c r="T9" i="13"/>
  <c r="T8" i="13"/>
  <c r="T11" i="13"/>
  <c r="T13" i="13"/>
  <c r="T12" i="13"/>
  <c r="T15" i="13"/>
  <c r="T19" i="13"/>
  <c r="T18" i="13"/>
  <c r="T22" i="13"/>
  <c r="T24" i="13"/>
  <c r="T25" i="13"/>
  <c r="T27" i="13"/>
  <c r="T26" i="13"/>
  <c r="T29" i="13"/>
  <c r="T44" i="13"/>
  <c r="T47" i="13"/>
  <c r="W170" i="8"/>
  <c r="AB170" i="8" s="1"/>
  <c r="N88" i="9"/>
  <c r="N125" i="9"/>
  <c r="N57" i="9"/>
  <c r="N144" i="9"/>
  <c r="N152" i="9"/>
  <c r="N46" i="9"/>
  <c r="N148" i="9"/>
  <c r="N9" i="9"/>
  <c r="N95" i="9"/>
  <c r="N167" i="9"/>
  <c r="N136" i="9"/>
  <c r="N34" i="9"/>
  <c r="N20" i="9"/>
  <c r="N70" i="9"/>
  <c r="N147" i="9"/>
  <c r="Q125" i="9"/>
  <c r="Q127" i="9"/>
  <c r="Q53" i="9"/>
  <c r="Q73" i="9"/>
  <c r="Q113" i="9"/>
  <c r="Q132" i="9"/>
  <c r="O107" i="9"/>
  <c r="AE81" i="8"/>
  <c r="AA81" i="8"/>
  <c r="AA73" i="8"/>
  <c r="AE73" i="8"/>
  <c r="AA62" i="8"/>
  <c r="AE62" i="8"/>
  <c r="AE46" i="8"/>
  <c r="AA46" i="8"/>
  <c r="AA99" i="8"/>
  <c r="AE99" i="8"/>
  <c r="R44" i="4"/>
  <c r="S44" i="4" s="1"/>
  <c r="T44" i="4" s="1"/>
  <c r="R38" i="4"/>
  <c r="S38" i="4" s="1"/>
  <c r="T38" i="4" s="1"/>
  <c r="R117" i="4"/>
  <c r="S117" i="4" s="1"/>
  <c r="T117" i="4" s="1"/>
  <c r="R102" i="4"/>
  <c r="S102" i="4" s="1"/>
  <c r="T102" i="4" s="1"/>
  <c r="R19" i="4"/>
  <c r="S19" i="4" s="1"/>
  <c r="T19" i="4" s="1"/>
  <c r="R68" i="4"/>
  <c r="S68" i="4" s="1"/>
  <c r="T68" i="4" s="1"/>
  <c r="R37" i="4"/>
  <c r="S37" i="4" s="1"/>
  <c r="T37" i="4" s="1"/>
  <c r="R49" i="4"/>
  <c r="S49" i="4" s="1"/>
  <c r="T49" i="4" s="1"/>
  <c r="R58" i="4"/>
  <c r="S58" i="4" s="1"/>
  <c r="T58" i="4" s="1"/>
  <c r="R57" i="4"/>
  <c r="S57" i="4" s="1"/>
  <c r="T57" i="4" s="1"/>
  <c r="R33" i="4"/>
  <c r="S33" i="4" s="1"/>
  <c r="T33" i="4" s="1"/>
  <c r="R163" i="4"/>
  <c r="S163" i="4" s="1"/>
  <c r="T163" i="4" s="1"/>
  <c r="R89" i="4"/>
  <c r="S89" i="4" s="1"/>
  <c r="T89" i="4" s="1"/>
  <c r="S86" i="8"/>
  <c r="W5" i="8"/>
  <c r="W87" i="8"/>
  <c r="S107" i="8"/>
  <c r="AC108" i="8"/>
  <c r="AC112" i="8"/>
  <c r="AC116" i="8"/>
  <c r="AC120" i="8"/>
  <c r="AC125" i="8"/>
  <c r="AC128" i="8"/>
  <c r="AC133" i="8"/>
  <c r="AC134" i="8"/>
  <c r="AC22" i="8"/>
  <c r="AC25" i="8"/>
  <c r="AC30" i="8"/>
  <c r="AC143" i="8"/>
  <c r="AC149" i="8"/>
  <c r="AC104" i="8"/>
  <c r="AC154" i="8"/>
  <c r="AC103" i="8"/>
  <c r="AC53" i="8"/>
  <c r="AC60" i="8"/>
  <c r="AC171" i="8"/>
  <c r="AC98" i="8"/>
  <c r="AC72" i="8"/>
  <c r="AC82" i="8"/>
  <c r="N41" i="9"/>
  <c r="N113" i="9"/>
  <c r="N149" i="9"/>
  <c r="N37" i="9"/>
  <c r="N64" i="9"/>
  <c r="AA146" i="8"/>
  <c r="AE146" i="8"/>
  <c r="R72" i="4"/>
  <c r="S72" i="4" s="1"/>
  <c r="T72" i="4" s="1"/>
  <c r="AA144" i="8"/>
  <c r="AE144" i="8"/>
  <c r="R56" i="4"/>
  <c r="S56" i="4" s="1"/>
  <c r="T56" i="4" s="1"/>
  <c r="AE166" i="8"/>
  <c r="AA166" i="8"/>
  <c r="AA45" i="8"/>
  <c r="AE45" i="8"/>
  <c r="R103" i="4"/>
  <c r="S103" i="4" s="1"/>
  <c r="T103" i="4" s="1"/>
  <c r="R127" i="4"/>
  <c r="S127" i="4" s="1"/>
  <c r="T127" i="4" s="1"/>
  <c r="R158" i="4"/>
  <c r="S158" i="4" s="1"/>
  <c r="T158" i="4" s="1"/>
  <c r="R73" i="4"/>
  <c r="S73" i="4" s="1"/>
  <c r="T73" i="4" s="1"/>
  <c r="S174" i="8"/>
  <c r="W108" i="8"/>
  <c r="N75" i="9"/>
  <c r="N98" i="9"/>
  <c r="N163" i="9"/>
  <c r="N124" i="9"/>
  <c r="N13" i="9"/>
  <c r="N139" i="9"/>
  <c r="N35" i="9"/>
  <c r="N72" i="9"/>
  <c r="N18" i="9"/>
  <c r="N101" i="9"/>
  <c r="N134" i="9"/>
  <c r="N91" i="9"/>
  <c r="Q162" i="9"/>
  <c r="AE19" i="8"/>
  <c r="AA19" i="8"/>
  <c r="AE173" i="8"/>
  <c r="AA173" i="8"/>
  <c r="R76" i="4"/>
  <c r="S76" i="4" s="1"/>
  <c r="T76" i="4" s="1"/>
  <c r="AE71" i="8"/>
  <c r="AA71" i="8"/>
  <c r="AA56" i="8"/>
  <c r="AE56" i="8"/>
  <c r="AA105" i="8"/>
  <c r="AE105" i="8"/>
  <c r="R119" i="4"/>
  <c r="S119" i="4" s="1"/>
  <c r="T119" i="4" s="1"/>
  <c r="R21" i="4"/>
  <c r="S21" i="4" s="1"/>
  <c r="T21" i="4" s="1"/>
  <c r="R43" i="4"/>
  <c r="S43" i="4" s="1"/>
  <c r="T43" i="4" s="1"/>
  <c r="R115" i="4"/>
  <c r="S115" i="4" s="1"/>
  <c r="T115" i="4" s="1"/>
  <c r="R145" i="4"/>
  <c r="S145" i="4" s="1"/>
  <c r="T145" i="4" s="1"/>
  <c r="R42" i="4"/>
  <c r="S42" i="4" s="1"/>
  <c r="T42" i="4" s="1"/>
  <c r="R149" i="4"/>
  <c r="S149" i="4" s="1"/>
  <c r="T149" i="4" s="1"/>
  <c r="R95" i="4"/>
  <c r="S95" i="4" s="1"/>
  <c r="T95" i="4" s="1"/>
  <c r="R46" i="4"/>
  <c r="S46" i="4" s="1"/>
  <c r="T46" i="4" s="1"/>
  <c r="R125" i="4"/>
  <c r="S125" i="4" s="1"/>
  <c r="T125" i="4" s="1"/>
  <c r="R157" i="4"/>
  <c r="S157" i="4" s="1"/>
  <c r="T157" i="4" s="1"/>
  <c r="R82" i="4"/>
  <c r="S82" i="4" s="1"/>
  <c r="T82" i="4" s="1"/>
  <c r="R154" i="4"/>
  <c r="S154" i="4" s="1"/>
  <c r="T154" i="4" s="1"/>
  <c r="R100" i="4"/>
  <c r="S100" i="4" s="1"/>
  <c r="T100" i="4" s="1"/>
  <c r="R132" i="4"/>
  <c r="S132" i="4" s="1"/>
  <c r="T132" i="4" s="1"/>
  <c r="R13" i="4"/>
  <c r="S13" i="4" s="1"/>
  <c r="T13" i="4" s="1"/>
  <c r="R150" i="4"/>
  <c r="S150" i="4" s="1"/>
  <c r="T150" i="4" s="1"/>
  <c r="R7" i="4"/>
  <c r="S7" i="4" s="1"/>
  <c r="T7" i="4" s="1"/>
  <c r="R55" i="4"/>
  <c r="S55" i="4" s="1"/>
  <c r="T55" i="4" s="1"/>
  <c r="W109" i="8"/>
  <c r="AB109" i="8" s="1"/>
  <c r="W6" i="8"/>
  <c r="AB6" i="8" s="1"/>
  <c r="W8" i="8"/>
  <c r="AB8" i="8" s="1"/>
  <c r="W118" i="8"/>
  <c r="AB118" i="8" s="1"/>
  <c r="W126" i="8"/>
  <c r="AB126" i="8" s="1"/>
  <c r="W14" i="8"/>
  <c r="AB14" i="8" s="1"/>
  <c r="W132" i="8"/>
  <c r="AB132" i="8" s="1"/>
  <c r="W92" i="8"/>
  <c r="AB92" i="8" s="1"/>
  <c r="W20" i="8"/>
  <c r="AB20" i="8" s="1"/>
  <c r="W137" i="8"/>
  <c r="AB137" i="8" s="1"/>
  <c r="W31" i="8"/>
  <c r="AB31" i="8" s="1"/>
  <c r="W145" i="8"/>
  <c r="AB145" i="8" s="1"/>
  <c r="W152" i="8"/>
  <c r="AB152" i="8" s="1"/>
  <c r="W37" i="8"/>
  <c r="AB37" i="8" s="1"/>
  <c r="W156" i="8"/>
  <c r="AB156" i="8" s="1"/>
  <c r="W39" i="8"/>
  <c r="AB39" i="8" s="1"/>
  <c r="W163" i="8"/>
  <c r="AB163" i="8" s="1"/>
  <c r="W51" i="8"/>
  <c r="AB51" i="8" s="1"/>
  <c r="AE147" i="8"/>
  <c r="AA147" i="8"/>
  <c r="AE159" i="8"/>
  <c r="AA159" i="8"/>
  <c r="AE79" i="8"/>
  <c r="AA79" i="8"/>
  <c r="AA136" i="8"/>
  <c r="AE136" i="8"/>
  <c r="AE33" i="8"/>
  <c r="AA33" i="8"/>
  <c r="AE48" i="8"/>
  <c r="AA48" i="8"/>
  <c r="AE135" i="8"/>
  <c r="AA135" i="8"/>
  <c r="AA129" i="8"/>
  <c r="AE129" i="8"/>
  <c r="AE141" i="8"/>
  <c r="AA141" i="8"/>
  <c r="AE52" i="8"/>
  <c r="AA52" i="8"/>
  <c r="AE121" i="8"/>
  <c r="AA121" i="8"/>
  <c r="AA27" i="8"/>
  <c r="AE27" i="8"/>
  <c r="AA167" i="8"/>
  <c r="AE167" i="8"/>
  <c r="AE68" i="8"/>
  <c r="AA68" i="8"/>
  <c r="R143" i="4"/>
  <c r="S143" i="4" s="1"/>
  <c r="T143" i="4" s="1"/>
  <c r="F27" i="9"/>
  <c r="G27" i="9"/>
  <c r="F154" i="9"/>
  <c r="G154" i="9"/>
  <c r="F142" i="9"/>
  <c r="G142" i="9"/>
  <c r="F140" i="9"/>
  <c r="G140" i="9"/>
  <c r="F99" i="9"/>
  <c r="G99" i="9"/>
  <c r="F121" i="9"/>
  <c r="G121" i="9"/>
  <c r="F22" i="9"/>
  <c r="G22" i="9"/>
  <c r="D174" i="9"/>
  <c r="F119" i="9"/>
  <c r="G119" i="9"/>
  <c r="F118" i="9"/>
  <c r="G118" i="9"/>
  <c r="F110" i="9"/>
  <c r="G110" i="9"/>
  <c r="F63" i="9"/>
  <c r="G63" i="9"/>
  <c r="F104" i="9"/>
  <c r="G104" i="9"/>
  <c r="D86" i="9"/>
  <c r="F8" i="9"/>
  <c r="G8" i="9"/>
  <c r="F153" i="9"/>
  <c r="G153" i="9"/>
  <c r="F165" i="9"/>
  <c r="G165" i="9"/>
  <c r="F39" i="9"/>
  <c r="G39" i="9"/>
  <c r="F171" i="9"/>
  <c r="G171" i="9"/>
  <c r="F158" i="9"/>
  <c r="G158" i="9"/>
  <c r="F161" i="9"/>
  <c r="G161" i="9"/>
  <c r="F170" i="9"/>
  <c r="G170" i="9"/>
  <c r="F15" i="9"/>
  <c r="G15" i="9"/>
  <c r="F133" i="9"/>
  <c r="G133" i="9"/>
  <c r="F28" i="9"/>
  <c r="G28" i="9"/>
  <c r="F131" i="9"/>
  <c r="G131" i="9"/>
  <c r="F160" i="9"/>
  <c r="G160" i="9"/>
  <c r="F172" i="9"/>
  <c r="G172" i="9"/>
  <c r="F137" i="9"/>
  <c r="G137" i="9"/>
  <c r="F12" i="9"/>
  <c r="G12" i="9"/>
  <c r="F93" i="9"/>
  <c r="G93" i="9"/>
  <c r="F151" i="9"/>
  <c r="G151" i="9"/>
  <c r="F100" i="9"/>
  <c r="G100" i="9"/>
  <c r="F23" i="9"/>
  <c r="G23" i="9"/>
  <c r="F25" i="9"/>
  <c r="G25" i="9"/>
  <c r="F67" i="9"/>
  <c r="G67" i="9"/>
  <c r="F68" i="9"/>
  <c r="G68" i="9"/>
  <c r="F102" i="9"/>
  <c r="G102" i="9"/>
  <c r="F11" i="9"/>
  <c r="G11" i="9"/>
  <c r="F32" i="9"/>
  <c r="G32" i="9"/>
  <c r="F157" i="9"/>
  <c r="G157" i="9"/>
  <c r="F5" i="9"/>
  <c r="G5" i="9"/>
  <c r="F7" i="9"/>
  <c r="G7" i="9"/>
  <c r="F14" i="9"/>
  <c r="G14" i="9"/>
  <c r="F54" i="9"/>
  <c r="G54" i="9"/>
  <c r="F17" i="9"/>
  <c r="G17" i="9"/>
  <c r="F47" i="9"/>
  <c r="G47" i="9"/>
  <c r="F128" i="9"/>
  <c r="G128" i="9"/>
  <c r="F143" i="9"/>
  <c r="G143" i="9"/>
  <c r="F78" i="9"/>
  <c r="G78" i="9"/>
  <c r="F50" i="9"/>
  <c r="G50" i="9"/>
  <c r="F156" i="9"/>
  <c r="G156" i="9"/>
  <c r="F111" i="9"/>
  <c r="G111" i="9"/>
  <c r="F141" i="9"/>
  <c r="G141" i="9"/>
  <c r="F116" i="9"/>
  <c r="G116" i="9"/>
  <c r="F94" i="9"/>
  <c r="G94" i="9"/>
  <c r="F80" i="9"/>
  <c r="G80" i="9"/>
  <c r="F105" i="9"/>
  <c r="G105" i="9"/>
  <c r="F138" i="9"/>
  <c r="G138" i="9"/>
  <c r="F123" i="9"/>
  <c r="G123" i="9"/>
  <c r="F169" i="9"/>
  <c r="G169" i="9"/>
  <c r="F122" i="9"/>
  <c r="G122" i="9"/>
  <c r="F81" i="9"/>
  <c r="G81" i="9"/>
  <c r="F48" i="9"/>
  <c r="G48" i="9"/>
  <c r="F103" i="9"/>
  <c r="G103" i="9"/>
  <c r="F97" i="9"/>
  <c r="G97" i="9"/>
  <c r="F155" i="9"/>
  <c r="G155" i="9"/>
  <c r="F26" i="9"/>
  <c r="G26" i="9"/>
  <c r="F55" i="9"/>
  <c r="G55" i="9"/>
  <c r="F90" i="9"/>
  <c r="G90" i="9"/>
  <c r="F21" i="9"/>
  <c r="G21" i="9"/>
  <c r="F51" i="9"/>
  <c r="G51" i="9"/>
  <c r="F71" i="9"/>
  <c r="G71" i="9"/>
  <c r="F83" i="9"/>
  <c r="G83" i="9"/>
  <c r="F42" i="9"/>
  <c r="G42" i="9"/>
  <c r="F79" i="9"/>
  <c r="G79" i="9"/>
  <c r="F43" i="9"/>
  <c r="G43" i="9"/>
  <c r="F126" i="9"/>
  <c r="G126" i="9"/>
  <c r="F166" i="9"/>
  <c r="G166" i="9"/>
  <c r="F117" i="9"/>
  <c r="G117" i="9"/>
  <c r="F66" i="9"/>
  <c r="G66" i="9"/>
  <c r="F74" i="9"/>
  <c r="G74" i="9"/>
  <c r="F109" i="9"/>
  <c r="G109" i="9"/>
  <c r="F89" i="9"/>
  <c r="G89" i="9"/>
  <c r="F36" i="9"/>
  <c r="G36" i="9"/>
  <c r="F31" i="9"/>
  <c r="G31" i="9"/>
  <c r="F45" i="9"/>
  <c r="G45" i="9"/>
  <c r="F30" i="9"/>
  <c r="G30" i="9"/>
  <c r="F24" i="9"/>
  <c r="G24" i="9"/>
  <c r="F58" i="9"/>
  <c r="G58" i="9"/>
  <c r="G69" i="9"/>
  <c r="F69" i="9"/>
  <c r="F135" i="9"/>
  <c r="G135" i="9"/>
  <c r="F65" i="9"/>
  <c r="G65" i="9"/>
  <c r="F49" i="9"/>
  <c r="G49" i="9"/>
  <c r="F62" i="9"/>
  <c r="G62" i="9"/>
  <c r="F60" i="9"/>
  <c r="G60" i="9"/>
  <c r="F129" i="9"/>
  <c r="G129" i="9"/>
  <c r="F114" i="9"/>
  <c r="G114" i="9"/>
  <c r="F33" i="9"/>
  <c r="G33" i="9"/>
  <c r="F61" i="9"/>
  <c r="G61" i="9"/>
  <c r="F52" i="9"/>
  <c r="G52" i="9"/>
  <c r="F82" i="9"/>
  <c r="G82" i="9"/>
  <c r="F10" i="9"/>
  <c r="G10" i="9"/>
  <c r="F146" i="9"/>
  <c r="G146" i="9"/>
  <c r="F19" i="9"/>
  <c r="G19" i="9"/>
  <c r="F115" i="9"/>
  <c r="G115" i="9"/>
  <c r="F56" i="9"/>
  <c r="G56" i="9"/>
  <c r="F76" i="9"/>
  <c r="G76" i="9"/>
  <c r="F87" i="9"/>
  <c r="G87" i="9"/>
  <c r="F77" i="9"/>
  <c r="G77" i="9"/>
  <c r="F130" i="9"/>
  <c r="G130" i="9"/>
  <c r="F96" i="9"/>
  <c r="G96" i="9"/>
  <c r="R25" i="4"/>
  <c r="S25" i="4" s="1"/>
  <c r="T25" i="4" s="1"/>
  <c r="AC5" i="8"/>
  <c r="U174" i="8"/>
  <c r="AC87" i="8"/>
  <c r="AC115" i="8"/>
  <c r="AC10" i="8"/>
  <c r="AC124" i="8"/>
  <c r="AC13" i="8"/>
  <c r="AC131" i="8"/>
  <c r="AC91" i="8"/>
  <c r="AC18" i="8"/>
  <c r="AC23" i="8"/>
  <c r="AC29" i="8"/>
  <c r="AC34" i="8"/>
  <c r="AC36" i="8"/>
  <c r="AC150" i="8"/>
  <c r="AC153" i="8"/>
  <c r="AC102" i="8"/>
  <c r="AC49" i="8"/>
  <c r="AC59" i="8"/>
  <c r="AC169" i="8"/>
  <c r="AC138" i="8"/>
  <c r="AC80" i="8"/>
  <c r="F125" i="9"/>
  <c r="G125" i="9"/>
  <c r="F91" i="9"/>
  <c r="G91" i="9"/>
  <c r="F127" i="9"/>
  <c r="G127" i="9"/>
  <c r="F159" i="9"/>
  <c r="G159" i="9"/>
  <c r="F162" i="9"/>
  <c r="G162" i="9"/>
  <c r="F75" i="9"/>
  <c r="G75" i="9"/>
  <c r="F53" i="9"/>
  <c r="G53" i="9"/>
  <c r="F144" i="9"/>
  <c r="G144" i="9"/>
  <c r="F73" i="9"/>
  <c r="G73" i="9"/>
  <c r="Q5" i="13"/>
  <c r="F38" i="9"/>
  <c r="G38" i="9"/>
  <c r="F98" i="9"/>
  <c r="G98" i="9"/>
  <c r="F152" i="9"/>
  <c r="G152" i="9"/>
  <c r="Q10" i="13"/>
  <c r="F108" i="9"/>
  <c r="G108" i="9"/>
  <c r="F168" i="9"/>
  <c r="G168" i="9"/>
  <c r="F41" i="9"/>
  <c r="G41" i="9"/>
  <c r="F46" i="9"/>
  <c r="G46" i="9"/>
  <c r="F44" i="9"/>
  <c r="G44" i="9"/>
  <c r="F148" i="9"/>
  <c r="G148" i="9"/>
  <c r="F16" i="9"/>
  <c r="G16" i="9"/>
  <c r="F9" i="9"/>
  <c r="G9" i="9"/>
  <c r="Q16" i="13"/>
  <c r="F163" i="9"/>
  <c r="G163" i="9"/>
  <c r="F113" i="9"/>
  <c r="G113" i="9"/>
  <c r="F95" i="9"/>
  <c r="G95" i="9"/>
  <c r="F167" i="9"/>
  <c r="G167" i="9"/>
  <c r="F120" i="9"/>
  <c r="G120" i="9"/>
  <c r="Q6" i="13"/>
  <c r="F92" i="9"/>
  <c r="G92" i="9"/>
  <c r="F13" i="9"/>
  <c r="G13" i="9"/>
  <c r="F136" i="9"/>
  <c r="G136" i="9"/>
  <c r="F34" i="9"/>
  <c r="G34" i="9"/>
  <c r="F132" i="9"/>
  <c r="G132" i="9"/>
  <c r="F139" i="9"/>
  <c r="G139" i="9"/>
  <c r="Q14" i="13"/>
  <c r="Q17" i="13"/>
  <c r="Q21" i="13"/>
  <c r="F35" i="9"/>
  <c r="G35" i="9"/>
  <c r="F72" i="9"/>
  <c r="G72" i="9"/>
  <c r="F57" i="9"/>
  <c r="G57" i="9"/>
  <c r="F150" i="9"/>
  <c r="G150" i="9"/>
  <c r="F18" i="9"/>
  <c r="G18" i="9"/>
  <c r="F112" i="9"/>
  <c r="G112" i="9"/>
  <c r="F101" i="9"/>
  <c r="G101" i="9"/>
  <c r="F164" i="9"/>
  <c r="G164" i="9"/>
  <c r="F134" i="9"/>
  <c r="G134" i="9"/>
  <c r="F20" i="9"/>
  <c r="G20" i="9"/>
  <c r="F173" i="9"/>
  <c r="G173" i="9"/>
  <c r="D107" i="9"/>
  <c r="F88" i="9"/>
  <c r="G88" i="9"/>
  <c r="F145" i="9"/>
  <c r="G145" i="9"/>
  <c r="F149" i="9"/>
  <c r="G149" i="9"/>
  <c r="F37" i="9"/>
  <c r="G37" i="9"/>
  <c r="Q23" i="13"/>
  <c r="Q28" i="13"/>
  <c r="F70" i="9"/>
  <c r="G70" i="9"/>
  <c r="F147" i="9"/>
  <c r="G147" i="9"/>
  <c r="Q34" i="13"/>
  <c r="F64" i="9"/>
  <c r="G64" i="9"/>
  <c r="Q35" i="13"/>
  <c r="Q38" i="13"/>
  <c r="Q33" i="13"/>
  <c r="Q40" i="13"/>
  <c r="Q41" i="13"/>
  <c r="Q42" i="13"/>
  <c r="Q46" i="13"/>
  <c r="AE97" i="8"/>
  <c r="AA97" i="8"/>
  <c r="AA47" i="8"/>
  <c r="AE47" i="8"/>
  <c r="R161" i="4"/>
  <c r="S161" i="4" s="1"/>
  <c r="T161" i="4" s="1"/>
  <c r="AA11" i="8"/>
  <c r="AE11" i="8"/>
  <c r="AE41" i="8"/>
  <c r="AA41" i="8"/>
  <c r="AE89" i="8"/>
  <c r="AA89" i="8"/>
  <c r="R101" i="4"/>
  <c r="S101" i="4" s="1"/>
  <c r="T101" i="4" s="1"/>
  <c r="AE26" i="8"/>
  <c r="AA26" i="8"/>
  <c r="R144" i="4"/>
  <c r="S144" i="4" s="1"/>
  <c r="T144" i="4" s="1"/>
  <c r="AE7" i="8"/>
  <c r="AA7" i="8"/>
  <c r="AE100" i="8"/>
  <c r="AA100" i="8"/>
  <c r="AA160" i="8"/>
  <c r="AE160" i="8"/>
  <c r="AE55" i="8"/>
  <c r="AA55" i="8"/>
  <c r="AE170" i="8"/>
  <c r="AA170" i="8"/>
  <c r="Q124" i="4"/>
  <c r="E86" i="9"/>
  <c r="R28" i="4"/>
  <c r="S28" i="4" s="1"/>
  <c r="T28" i="4" s="1"/>
  <c r="R152" i="4"/>
  <c r="S152" i="4" s="1"/>
  <c r="T152" i="4" s="1"/>
  <c r="R111" i="4"/>
  <c r="S111" i="4" s="1"/>
  <c r="T111" i="4" s="1"/>
  <c r="R48" i="4"/>
  <c r="S48" i="4" s="1"/>
  <c r="T48" i="4" s="1"/>
  <c r="W61" i="8"/>
  <c r="AB61" i="8" s="1"/>
  <c r="W63" i="8"/>
  <c r="AB63" i="8" s="1"/>
  <c r="W67" i="8"/>
  <c r="AB67" i="8" s="1"/>
  <c r="W9" i="8"/>
  <c r="AB9" i="8" s="1"/>
  <c r="U86" i="8"/>
  <c r="AC110" i="8"/>
  <c r="U107" i="8"/>
  <c r="AC114" i="8"/>
  <c r="AC90" i="8"/>
  <c r="AC12" i="8"/>
  <c r="AC127" i="8"/>
  <c r="AC130" i="8"/>
  <c r="AC15" i="8"/>
  <c r="AC21" i="8"/>
  <c r="AC93" i="8"/>
  <c r="AC28" i="8"/>
  <c r="AC32" i="8"/>
  <c r="AC35" i="8"/>
  <c r="AC151" i="8"/>
  <c r="AC101" i="8"/>
  <c r="AC157" i="8"/>
  <c r="AC40" i="8"/>
  <c r="AC43" i="8"/>
  <c r="AC106" i="8"/>
  <c r="AC57" i="8"/>
  <c r="AC168" i="8"/>
  <c r="AC66" i="8"/>
  <c r="AC70" i="8"/>
  <c r="AC74" i="8"/>
  <c r="F124" i="9"/>
  <c r="E107" i="9"/>
  <c r="Q7" i="13"/>
  <c r="AA148" i="8"/>
  <c r="AE148" i="8"/>
  <c r="R108" i="4"/>
  <c r="S108" i="4" s="1"/>
  <c r="T108" i="4" s="1"/>
  <c r="AA65" i="8"/>
  <c r="AE65" i="8"/>
  <c r="R142" i="4"/>
  <c r="S142" i="4" s="1"/>
  <c r="T142" i="4" s="1"/>
  <c r="AE16" i="8"/>
  <c r="AA16" i="8"/>
  <c r="R93" i="4"/>
  <c r="S93" i="4" s="1"/>
  <c r="T93" i="4" s="1"/>
  <c r="AE139" i="8"/>
  <c r="AA139" i="8"/>
  <c r="AA24" i="8"/>
  <c r="AE24" i="8"/>
  <c r="R114" i="4"/>
  <c r="S114" i="4" s="1"/>
  <c r="T114" i="4" s="1"/>
  <c r="AA140" i="8"/>
  <c r="AE140" i="8"/>
  <c r="AA88" i="8"/>
  <c r="AE88" i="8"/>
  <c r="AA162" i="8"/>
  <c r="AE162" i="8"/>
  <c r="R27" i="4"/>
  <c r="S27" i="4" s="1"/>
  <c r="T27" i="4" s="1"/>
  <c r="AA122" i="8"/>
  <c r="AE122" i="8"/>
  <c r="AE164" i="8"/>
  <c r="AA164" i="8"/>
  <c r="R129" i="4"/>
  <c r="S129" i="4" s="1"/>
  <c r="T129" i="4" s="1"/>
  <c r="AE95" i="8"/>
  <c r="AA95" i="8"/>
  <c r="R122" i="4"/>
  <c r="S122" i="4" s="1"/>
  <c r="T122" i="4" s="1"/>
  <c r="J27" i="9"/>
  <c r="K27" i="9"/>
  <c r="K154" i="9"/>
  <c r="J154" i="9"/>
  <c r="K142" i="9"/>
  <c r="J142" i="9"/>
  <c r="J140" i="9"/>
  <c r="K140" i="9"/>
  <c r="K99" i="9"/>
  <c r="J99" i="9"/>
  <c r="K121" i="9"/>
  <c r="J121" i="9"/>
  <c r="J119" i="9"/>
  <c r="K119" i="9"/>
  <c r="J118" i="9"/>
  <c r="K118" i="9"/>
  <c r="J110" i="9"/>
  <c r="K110" i="9"/>
  <c r="K63" i="9"/>
  <c r="J63" i="9"/>
  <c r="K104" i="9"/>
  <c r="J104" i="9"/>
  <c r="J153" i="9"/>
  <c r="K153" i="9"/>
  <c r="J39" i="9"/>
  <c r="K39" i="9"/>
  <c r="J171" i="9"/>
  <c r="K171" i="9"/>
  <c r="K161" i="9"/>
  <c r="J161" i="9"/>
  <c r="K170" i="9"/>
  <c r="J170" i="9"/>
  <c r="J15" i="9"/>
  <c r="K15" i="9"/>
  <c r="K28" i="9"/>
  <c r="J28" i="9"/>
  <c r="J131" i="9"/>
  <c r="K131" i="9"/>
  <c r="J160" i="9"/>
  <c r="K160" i="9"/>
  <c r="K172" i="9"/>
  <c r="J172" i="9"/>
  <c r="J137" i="9"/>
  <c r="K137" i="9"/>
  <c r="J12" i="9"/>
  <c r="K12" i="9"/>
  <c r="J93" i="9"/>
  <c r="K93" i="9"/>
  <c r="J151" i="9"/>
  <c r="K151" i="9"/>
  <c r="K100" i="9"/>
  <c r="J100" i="9"/>
  <c r="K25" i="9"/>
  <c r="J25" i="9"/>
  <c r="J67" i="9"/>
  <c r="K67" i="9"/>
  <c r="K68" i="9"/>
  <c r="J68" i="9"/>
  <c r="K102" i="9"/>
  <c r="J102" i="9"/>
  <c r="K11" i="9"/>
  <c r="J11" i="9"/>
  <c r="K32" i="9"/>
  <c r="J32" i="9"/>
  <c r="J5" i="9"/>
  <c r="K5" i="9"/>
  <c r="J7" i="9"/>
  <c r="K7" i="9"/>
  <c r="J14" i="9"/>
  <c r="K14" i="9"/>
  <c r="J54" i="9"/>
  <c r="K54" i="9"/>
  <c r="K17" i="9"/>
  <c r="J17" i="9"/>
  <c r="J47" i="9"/>
  <c r="K47" i="9"/>
  <c r="J143" i="9"/>
  <c r="K143" i="9"/>
  <c r="J78" i="9"/>
  <c r="K78" i="9"/>
  <c r="K50" i="9"/>
  <c r="J50" i="9"/>
  <c r="J156" i="9"/>
  <c r="K156" i="9"/>
  <c r="K111" i="9"/>
  <c r="J111" i="9"/>
  <c r="J116" i="9"/>
  <c r="K116" i="9"/>
  <c r="J94" i="9"/>
  <c r="K94" i="9"/>
  <c r="K80" i="9"/>
  <c r="J80" i="9"/>
  <c r="K138" i="9"/>
  <c r="J138" i="9"/>
  <c r="J123" i="9"/>
  <c r="K123" i="9"/>
  <c r="J122" i="9"/>
  <c r="K122" i="9"/>
  <c r="J81" i="9"/>
  <c r="K81" i="9"/>
  <c r="J48" i="9"/>
  <c r="K48" i="9"/>
  <c r="J103" i="9"/>
  <c r="K103" i="9"/>
  <c r="J97" i="9"/>
  <c r="K97" i="9"/>
  <c r="K155" i="9"/>
  <c r="J155" i="9"/>
  <c r="K26" i="9"/>
  <c r="J26" i="9"/>
  <c r="K55" i="9"/>
  <c r="J55" i="9"/>
  <c r="K21" i="9"/>
  <c r="J21" i="9"/>
  <c r="K71" i="9"/>
  <c r="J71" i="9"/>
  <c r="J83" i="9"/>
  <c r="K83" i="9"/>
  <c r="J42" i="9"/>
  <c r="K42" i="9"/>
  <c r="K43" i="9"/>
  <c r="J43" i="9"/>
  <c r="K126" i="9"/>
  <c r="J126" i="9"/>
  <c r="J166" i="9"/>
  <c r="K166" i="9"/>
  <c r="K117" i="9"/>
  <c r="J117" i="9"/>
  <c r="J66" i="9"/>
  <c r="K66" i="9"/>
  <c r="K74" i="9"/>
  <c r="J74" i="9"/>
  <c r="J109" i="9"/>
  <c r="K109" i="9"/>
  <c r="K89" i="9"/>
  <c r="J89" i="9"/>
  <c r="J36" i="9"/>
  <c r="K36" i="9"/>
  <c r="K31" i="9"/>
  <c r="J31" i="9"/>
  <c r="J45" i="9"/>
  <c r="K45" i="9"/>
  <c r="K30" i="9"/>
  <c r="J30" i="9"/>
  <c r="J24" i="9"/>
  <c r="K24" i="9"/>
  <c r="K58" i="9"/>
  <c r="J58" i="9"/>
  <c r="K69" i="9"/>
  <c r="J69" i="9"/>
  <c r="K135" i="9"/>
  <c r="J135" i="9"/>
  <c r="J65" i="9"/>
  <c r="K65" i="9"/>
  <c r="J49" i="9"/>
  <c r="K49" i="9"/>
  <c r="K62" i="9"/>
  <c r="J62" i="9"/>
  <c r="K129" i="9"/>
  <c r="J129" i="9"/>
  <c r="J33" i="9"/>
  <c r="K33" i="9"/>
  <c r="J52" i="9"/>
  <c r="K52" i="9"/>
  <c r="K10" i="9"/>
  <c r="J10" i="9"/>
  <c r="J146" i="9"/>
  <c r="K146" i="9"/>
  <c r="J19" i="9"/>
  <c r="K19" i="9"/>
  <c r="J115" i="9"/>
  <c r="K115" i="9"/>
  <c r="K77" i="9"/>
  <c r="J77" i="9"/>
  <c r="K130" i="9"/>
  <c r="J130" i="9"/>
  <c r="K96" i="9"/>
  <c r="J96" i="9"/>
  <c r="O174" i="9"/>
  <c r="O86" i="9"/>
  <c r="M86" i="8"/>
  <c r="AE5" i="8"/>
  <c r="AA5" i="8"/>
  <c r="AA108" i="8"/>
  <c r="M174" i="8"/>
  <c r="AE108" i="8"/>
  <c r="AE109" i="8"/>
  <c r="AA109" i="8"/>
  <c r="AA110" i="8"/>
  <c r="AE110" i="8"/>
  <c r="M107" i="8"/>
  <c r="AA87" i="8"/>
  <c r="AE87" i="8"/>
  <c r="AA112" i="8"/>
  <c r="AE112" i="8"/>
  <c r="AE6" i="8"/>
  <c r="AA6" i="8"/>
  <c r="AE114" i="8"/>
  <c r="AA114" i="8"/>
  <c r="AA115" i="8"/>
  <c r="AE115" i="8"/>
  <c r="AE116" i="8"/>
  <c r="AA116" i="8"/>
  <c r="AA8" i="8"/>
  <c r="AE8" i="8"/>
  <c r="AA90" i="8"/>
  <c r="AE90" i="8"/>
  <c r="AE10" i="8"/>
  <c r="AA10" i="8"/>
  <c r="AE120" i="8"/>
  <c r="AA120" i="8"/>
  <c r="AE118" i="8"/>
  <c r="AA118" i="8"/>
  <c r="AA12" i="8"/>
  <c r="AE12" i="8"/>
  <c r="AA124" i="8"/>
  <c r="AE124" i="8"/>
  <c r="AE125" i="8"/>
  <c r="AA125" i="8"/>
  <c r="AA126" i="8"/>
  <c r="AE126" i="8"/>
  <c r="AE127" i="8"/>
  <c r="AA127" i="8"/>
  <c r="AA13" i="8"/>
  <c r="AE13" i="8"/>
  <c r="AA128" i="8"/>
  <c r="AE128" i="8"/>
  <c r="AE14" i="8"/>
  <c r="AA14" i="8"/>
  <c r="AA130" i="8"/>
  <c r="AE130" i="8"/>
  <c r="AA131" i="8"/>
  <c r="AE131" i="8"/>
  <c r="AA133" i="8"/>
  <c r="AE133" i="8"/>
  <c r="AA132" i="8"/>
  <c r="AE132" i="8"/>
  <c r="AA15" i="8"/>
  <c r="AE15" i="8"/>
  <c r="AE91" i="8"/>
  <c r="AA91" i="8"/>
  <c r="AA134" i="8"/>
  <c r="AE134" i="8"/>
  <c r="AE92" i="8"/>
  <c r="AA92" i="8"/>
  <c r="AA21" i="8"/>
  <c r="AE21" i="8"/>
  <c r="AE18" i="8"/>
  <c r="AA18" i="8"/>
  <c r="AE22" i="8"/>
  <c r="AA22" i="8"/>
  <c r="AE20" i="8"/>
  <c r="AA20" i="8"/>
  <c r="AE93" i="8"/>
  <c r="AA93" i="8"/>
  <c r="AE23" i="8"/>
  <c r="AA23" i="8"/>
  <c r="AA25" i="8"/>
  <c r="AE25" i="8"/>
  <c r="AA137" i="8"/>
  <c r="AE137" i="8"/>
  <c r="AA28" i="8"/>
  <c r="AE28" i="8"/>
  <c r="AE29" i="8"/>
  <c r="AA29" i="8"/>
  <c r="AE30" i="8"/>
  <c r="AA30" i="8"/>
  <c r="AA31" i="8"/>
  <c r="AE31" i="8"/>
  <c r="AE32" i="8"/>
  <c r="AA32" i="8"/>
  <c r="AA34" i="8"/>
  <c r="AE34" i="8"/>
  <c r="AE143" i="8"/>
  <c r="AA143" i="8"/>
  <c r="AA35" i="8"/>
  <c r="AE35" i="8"/>
  <c r="AE36" i="8"/>
  <c r="AA36" i="8"/>
  <c r="AE149" i="8"/>
  <c r="AA149" i="8"/>
  <c r="AE152" i="8"/>
  <c r="AA152" i="8"/>
  <c r="AA151" i="8"/>
  <c r="AE151" i="8"/>
  <c r="AA150" i="8"/>
  <c r="AE150" i="8"/>
  <c r="AE104" i="8"/>
  <c r="AA104" i="8"/>
  <c r="AE37" i="8"/>
  <c r="AA37" i="8"/>
  <c r="AA101" i="8"/>
  <c r="AE101" i="8"/>
  <c r="AA153" i="8"/>
  <c r="AE153" i="8"/>
  <c r="AA154" i="8"/>
  <c r="AE154" i="8"/>
  <c r="AA156" i="8"/>
  <c r="AE156" i="8"/>
  <c r="AA157" i="8"/>
  <c r="AE157" i="8"/>
  <c r="AE39" i="8"/>
  <c r="AA39" i="8"/>
  <c r="AE40" i="8"/>
  <c r="AA40" i="8"/>
  <c r="AE102" i="8"/>
  <c r="AA102" i="8"/>
  <c r="AA103" i="8"/>
  <c r="AE103" i="8"/>
  <c r="AE163" i="8"/>
  <c r="AA163" i="8"/>
  <c r="AA43" i="8"/>
  <c r="AE43" i="8"/>
  <c r="AE51" i="8"/>
  <c r="AA51" i="8"/>
  <c r="AE106" i="8"/>
  <c r="AA106" i="8"/>
  <c r="AA49" i="8"/>
  <c r="AE49" i="8"/>
  <c r="AE53" i="8"/>
  <c r="AA53" i="8"/>
  <c r="AA57" i="8"/>
  <c r="AE57" i="8"/>
  <c r="AA59" i="8"/>
  <c r="AE59" i="8"/>
  <c r="AA60" i="8"/>
  <c r="AE60" i="8"/>
  <c r="AA61" i="8"/>
  <c r="AE61" i="8"/>
  <c r="AA168" i="8"/>
  <c r="AE168" i="8"/>
  <c r="AA169" i="8"/>
  <c r="AE169" i="8"/>
  <c r="AA171" i="8"/>
  <c r="AE171" i="8"/>
  <c r="AE63" i="8"/>
  <c r="AA63" i="8"/>
  <c r="AE66" i="8"/>
  <c r="AA66" i="8"/>
  <c r="AA138" i="8"/>
  <c r="AE138" i="8"/>
  <c r="AA98" i="8"/>
  <c r="AE98" i="8"/>
  <c r="AA67" i="8"/>
  <c r="AE67" i="8"/>
  <c r="AA70" i="8"/>
  <c r="AE70" i="8"/>
  <c r="AE72" i="8"/>
  <c r="AA72" i="8"/>
  <c r="AA9" i="8"/>
  <c r="AE9" i="8"/>
  <c r="AA74" i="8"/>
  <c r="AE74" i="8"/>
  <c r="AA80" i="8"/>
  <c r="AE80" i="8"/>
  <c r="AA82" i="8"/>
  <c r="AE82" i="8"/>
  <c r="R99" i="4"/>
  <c r="S99" i="4" s="1"/>
  <c r="T99" i="4" s="1"/>
  <c r="R121" i="4"/>
  <c r="S121" i="4" s="1"/>
  <c r="T121" i="4" s="1"/>
  <c r="R47" i="4"/>
  <c r="S47" i="4" s="1"/>
  <c r="T47" i="4" s="1"/>
  <c r="R141" i="4"/>
  <c r="S141" i="4" s="1"/>
  <c r="T141" i="4" s="1"/>
  <c r="R18" i="4"/>
  <c r="S18" i="4" s="1"/>
  <c r="T18" i="4" s="1"/>
  <c r="R160" i="4"/>
  <c r="S160" i="4" s="1"/>
  <c r="T160" i="4" s="1"/>
  <c r="R87" i="4"/>
  <c r="S87" i="4" s="1"/>
  <c r="T87" i="4" s="1"/>
  <c r="R153" i="4"/>
  <c r="S153" i="4" s="1"/>
  <c r="T153" i="4" s="1"/>
  <c r="R53" i="4"/>
  <c r="S53" i="4" s="1"/>
  <c r="T53" i="4" s="1"/>
  <c r="Q163" i="9"/>
  <c r="Q167" i="9"/>
  <c r="Q124" i="9"/>
  <c r="Q35" i="9"/>
  <c r="Q72" i="9"/>
  <c r="Q164" i="9"/>
  <c r="Q134" i="9"/>
  <c r="Q70" i="9"/>
  <c r="Q64" i="9"/>
  <c r="Q159" i="9"/>
  <c r="N159" i="9"/>
  <c r="N162" i="9"/>
  <c r="AE77" i="8"/>
  <c r="AA77" i="8"/>
  <c r="AE64" i="8"/>
  <c r="AA64" i="8"/>
  <c r="AA165" i="8"/>
  <c r="AE165" i="8"/>
  <c r="AA42" i="8"/>
  <c r="AE42" i="8"/>
  <c r="R30" i="4"/>
  <c r="S30" i="4" s="1"/>
  <c r="T30" i="4" s="1"/>
  <c r="R11" i="4"/>
  <c r="S11" i="4" s="1"/>
  <c r="T11" i="4" s="1"/>
  <c r="R109" i="4"/>
  <c r="S109" i="4" s="1"/>
  <c r="T109" i="4" s="1"/>
  <c r="R23" i="4"/>
  <c r="S23" i="4" s="1"/>
  <c r="T23" i="4" s="1"/>
  <c r="AC109" i="8"/>
  <c r="AC6" i="8"/>
  <c r="AC8" i="8"/>
  <c r="AC118" i="8"/>
  <c r="AC126" i="8"/>
  <c r="AC14" i="8"/>
  <c r="AC132" i="8"/>
  <c r="AC92" i="8"/>
  <c r="AC20" i="8"/>
  <c r="AC137" i="8"/>
  <c r="AC31" i="8"/>
  <c r="AC145" i="8"/>
  <c r="AC152" i="8"/>
  <c r="AC37" i="8"/>
  <c r="AC156" i="8"/>
  <c r="AC39" i="8"/>
  <c r="AC163" i="8"/>
  <c r="AC51" i="8"/>
  <c r="AC61" i="8"/>
  <c r="AC63" i="8"/>
  <c r="AC67" i="8"/>
  <c r="AC9" i="8"/>
  <c r="J159" i="9"/>
  <c r="K159" i="9"/>
  <c r="K144" i="9"/>
  <c r="J144" i="9"/>
  <c r="K98" i="9"/>
  <c r="J98" i="9"/>
  <c r="T10" i="13"/>
  <c r="K168" i="9"/>
  <c r="J168" i="9"/>
  <c r="J46" i="9"/>
  <c r="K46" i="9"/>
  <c r="T16" i="13"/>
  <c r="J124" i="9"/>
  <c r="K124" i="9"/>
  <c r="T6" i="13"/>
  <c r="J13" i="9"/>
  <c r="K13" i="9"/>
  <c r="J139" i="9"/>
  <c r="K139" i="9"/>
  <c r="T14" i="13"/>
  <c r="T17" i="13"/>
  <c r="T21" i="13"/>
  <c r="J35" i="9"/>
  <c r="K35" i="9"/>
  <c r="J18" i="9"/>
  <c r="K18" i="9"/>
  <c r="K173" i="9"/>
  <c r="J173" i="9"/>
  <c r="T23" i="13"/>
  <c r="T28" i="13"/>
  <c r="T34" i="13"/>
  <c r="T35" i="13"/>
  <c r="T38" i="13"/>
  <c r="T33" i="13"/>
  <c r="T40" i="13"/>
  <c r="T41" i="13"/>
  <c r="T42" i="13"/>
  <c r="T46" i="13"/>
  <c r="T7" i="13"/>
  <c r="AE161" i="8"/>
  <c r="AA161" i="8"/>
  <c r="AA172" i="8"/>
  <c r="AE172" i="8"/>
  <c r="R74" i="4"/>
  <c r="S74" i="4" s="1"/>
  <c r="T74" i="4" s="1"/>
  <c r="AA96" i="8"/>
  <c r="AE96" i="8"/>
  <c r="R134" i="4"/>
  <c r="S134" i="4" s="1"/>
  <c r="T134" i="4" s="1"/>
  <c r="AE142" i="8"/>
  <c r="AA142" i="8"/>
  <c r="AE117" i="8"/>
  <c r="AA117" i="8"/>
  <c r="AA113" i="8"/>
  <c r="AE113" i="8"/>
  <c r="R147" i="4"/>
  <c r="S147" i="4" s="1"/>
  <c r="T147" i="4" s="1"/>
  <c r="AE111" i="8"/>
  <c r="AA111" i="8"/>
  <c r="R166" i="4"/>
  <c r="S166" i="4" s="1"/>
  <c r="T166" i="4" s="1"/>
  <c r="AA38" i="8"/>
  <c r="AE38" i="8"/>
  <c r="AA119" i="8"/>
  <c r="AE119" i="8"/>
  <c r="AA50" i="8"/>
  <c r="AE50" i="8"/>
  <c r="AE44" i="8"/>
  <c r="AA44" i="8"/>
  <c r="AE123" i="8"/>
  <c r="AA123" i="8"/>
  <c r="R41" i="4"/>
  <c r="S41" i="4" s="1"/>
  <c r="T41" i="4" s="1"/>
  <c r="AA158" i="8"/>
  <c r="AE158" i="8"/>
  <c r="AE75" i="8"/>
  <c r="AA75" i="8"/>
  <c r="AA78" i="8"/>
  <c r="AE78" i="8"/>
  <c r="AC16" i="8"/>
  <c r="AC96" i="8"/>
  <c r="AC136" i="8"/>
  <c r="AC139" i="8"/>
  <c r="AC142" i="8"/>
  <c r="AC33" i="8"/>
  <c r="AC11" i="8"/>
  <c r="AC24" i="8"/>
  <c r="AC117" i="8"/>
  <c r="AC48" i="8"/>
  <c r="AC41" i="8"/>
  <c r="AC113" i="8"/>
  <c r="AC135" i="8"/>
  <c r="AC89" i="8"/>
  <c r="AC140" i="8"/>
  <c r="AC111" i="8"/>
  <c r="AC129" i="8"/>
  <c r="AC88" i="8"/>
  <c r="AC38" i="8"/>
  <c r="AC141" i="8"/>
  <c r="AC26" i="8"/>
  <c r="AC162" i="8"/>
  <c r="AC119" i="8"/>
  <c r="AC50" i="8"/>
  <c r="AC52" i="8"/>
  <c r="AC7" i="8"/>
  <c r="AC122" i="8"/>
  <c r="AC44" i="8"/>
  <c r="AC121" i="8"/>
  <c r="AC100" i="8"/>
  <c r="AC164" i="8"/>
  <c r="AC123" i="8"/>
  <c r="AC27" i="8"/>
  <c r="AC160" i="8"/>
  <c r="AC95" i="8"/>
  <c r="AC158" i="8"/>
  <c r="AC167" i="8"/>
  <c r="AC55" i="8"/>
  <c r="AC68" i="8"/>
  <c r="AC170" i="8"/>
  <c r="AC75" i="8"/>
  <c r="AC78" i="8"/>
  <c r="Q70" i="4"/>
  <c r="R70" i="4" s="1"/>
  <c r="S70" i="4" s="1"/>
  <c r="T70" i="4" s="1"/>
  <c r="Q14" i="4"/>
  <c r="Q20" i="4"/>
  <c r="Q92" i="4"/>
  <c r="Q71" i="4"/>
  <c r="Q10" i="4"/>
  <c r="R10" i="4" s="1"/>
  <c r="S10" i="4" s="1"/>
  <c r="T10" i="4" s="1"/>
  <c r="Q97" i="4"/>
  <c r="R97" i="4" s="1"/>
  <c r="S97" i="4" s="1"/>
  <c r="T97" i="4" s="1"/>
  <c r="Q104" i="4"/>
  <c r="AC146" i="8"/>
  <c r="AC76" i="8"/>
  <c r="AC81" i="8"/>
  <c r="AC144" i="8"/>
  <c r="AC173" i="8"/>
  <c r="AC77" i="8"/>
  <c r="AC73" i="8"/>
  <c r="AC71" i="8"/>
  <c r="AC64" i="8"/>
  <c r="AC62" i="8"/>
  <c r="AC166" i="8"/>
  <c r="AC56" i="8"/>
  <c r="AC165" i="8"/>
  <c r="AC46" i="8"/>
  <c r="AC45" i="8"/>
  <c r="AC105" i="8"/>
  <c r="AC42" i="8"/>
  <c r="AC155" i="8"/>
  <c r="AC99" i="8"/>
  <c r="AC147" i="8"/>
  <c r="AC97" i="8"/>
  <c r="AC148" i="8"/>
  <c r="AC161" i="8"/>
  <c r="AC159" i="8"/>
  <c r="AC47" i="8"/>
  <c r="AC65" i="8"/>
  <c r="AC172" i="8"/>
  <c r="AC79" i="8"/>
  <c r="AC19" i="8"/>
  <c r="J22" i="9"/>
  <c r="K8" i="9"/>
  <c r="J165" i="9"/>
  <c r="K158" i="9"/>
  <c r="J133" i="9"/>
  <c r="K23" i="9"/>
  <c r="K157" i="9"/>
  <c r="J128" i="9"/>
  <c r="K141" i="9"/>
  <c r="J105" i="9"/>
  <c r="J169" i="9"/>
  <c r="J90" i="9"/>
  <c r="J51" i="9"/>
  <c r="K79" i="9"/>
  <c r="T45" i="13"/>
  <c r="K60" i="9"/>
  <c r="J114" i="9"/>
  <c r="J61" i="9"/>
  <c r="K82" i="9"/>
  <c r="J56" i="9"/>
  <c r="K76" i="9"/>
  <c r="K87" i="9"/>
  <c r="N27" i="9"/>
  <c r="Q27" i="9"/>
  <c r="N154" i="9"/>
  <c r="Q154" i="9"/>
  <c r="N142" i="9"/>
  <c r="Q142" i="9"/>
  <c r="N140" i="9"/>
  <c r="Q140" i="9"/>
  <c r="N99" i="9"/>
  <c r="Q99" i="9"/>
  <c r="N121" i="9"/>
  <c r="Q121" i="9"/>
  <c r="N22" i="9"/>
  <c r="Q22" i="9"/>
  <c r="N118" i="9"/>
  <c r="Q118" i="9"/>
  <c r="N110" i="9"/>
  <c r="Q110" i="9"/>
  <c r="N63" i="9"/>
  <c r="Q63" i="9"/>
  <c r="N104" i="9"/>
  <c r="Q104" i="9"/>
  <c r="N153" i="9"/>
  <c r="Q153" i="9"/>
  <c r="N165" i="9"/>
  <c r="Q165" i="9"/>
  <c r="N39" i="9"/>
  <c r="Q39" i="9"/>
  <c r="N171" i="9"/>
  <c r="Q171" i="9"/>
  <c r="N158" i="9"/>
  <c r="Q158" i="9"/>
  <c r="N161" i="9"/>
  <c r="Q161" i="9"/>
  <c r="N170" i="9"/>
  <c r="Q170" i="9"/>
  <c r="N15" i="9"/>
  <c r="Q15" i="9"/>
  <c r="N133" i="9"/>
  <c r="Q133" i="9"/>
  <c r="N28" i="9"/>
  <c r="Q28" i="9"/>
  <c r="N131" i="9"/>
  <c r="Q131" i="9"/>
  <c r="N160" i="9"/>
  <c r="Q160" i="9"/>
  <c r="N172" i="9"/>
  <c r="Q172" i="9"/>
  <c r="N137" i="9"/>
  <c r="Q137" i="9"/>
  <c r="N12" i="9"/>
  <c r="Q12" i="9"/>
  <c r="Q93" i="9"/>
  <c r="N151" i="9"/>
  <c r="Q151" i="9"/>
  <c r="N100" i="9"/>
  <c r="Q100" i="9"/>
  <c r="N23" i="9"/>
  <c r="Q23" i="9"/>
  <c r="N25" i="9"/>
  <c r="Q25" i="9"/>
  <c r="N67" i="9"/>
  <c r="Q67" i="9"/>
  <c r="N68" i="9"/>
  <c r="Q68" i="9"/>
  <c r="N102" i="9"/>
  <c r="Q102" i="9"/>
  <c r="N11" i="9"/>
  <c r="Q11" i="9"/>
  <c r="N32" i="9"/>
  <c r="Q32" i="9"/>
  <c r="N157" i="9"/>
  <c r="Q157" i="9"/>
  <c r="N5" i="9"/>
  <c r="Q5" i="9"/>
  <c r="N7" i="9"/>
  <c r="Q7" i="9"/>
  <c r="N14" i="9"/>
  <c r="Q14" i="9"/>
  <c r="N54" i="9"/>
  <c r="Q54" i="9"/>
  <c r="N17" i="9"/>
  <c r="Q17" i="9"/>
  <c r="N47" i="9"/>
  <c r="Q47" i="9"/>
  <c r="N128" i="9"/>
  <c r="Q128" i="9"/>
  <c r="N78" i="9"/>
  <c r="Q78" i="9"/>
  <c r="N50" i="9"/>
  <c r="Q50" i="9"/>
  <c r="N156" i="9"/>
  <c r="Q156" i="9"/>
  <c r="N111" i="9"/>
  <c r="Q111" i="9"/>
  <c r="N141" i="9"/>
  <c r="Q141" i="9"/>
  <c r="N116" i="9"/>
  <c r="Q116" i="9"/>
  <c r="N94" i="9"/>
  <c r="Q94" i="9"/>
  <c r="N80" i="9"/>
  <c r="Q80" i="9"/>
  <c r="N105" i="9"/>
  <c r="Q105" i="9"/>
  <c r="N138" i="9"/>
  <c r="Q138" i="9"/>
  <c r="N123" i="9"/>
  <c r="Q123" i="9"/>
  <c r="N169" i="9"/>
  <c r="Q169" i="9"/>
  <c r="N122" i="9"/>
  <c r="Q122" i="9"/>
  <c r="N81" i="9"/>
  <c r="Q81" i="9"/>
  <c r="N48" i="9"/>
  <c r="Q48" i="9"/>
  <c r="N103" i="9"/>
  <c r="Q103" i="9"/>
  <c r="N97" i="9"/>
  <c r="Q97" i="9"/>
  <c r="N155" i="9"/>
  <c r="Q155" i="9"/>
  <c r="N26" i="9"/>
  <c r="Q26" i="9"/>
  <c r="N55" i="9"/>
  <c r="Q55" i="9"/>
  <c r="N90" i="9"/>
  <c r="Q90" i="9"/>
  <c r="N21" i="9"/>
  <c r="Q21" i="9"/>
  <c r="N51" i="9"/>
  <c r="Q51" i="9"/>
  <c r="N71" i="9"/>
  <c r="Q71" i="9"/>
  <c r="N42" i="9"/>
  <c r="Q42" i="9"/>
  <c r="N79" i="9"/>
  <c r="Q79" i="9"/>
  <c r="N43" i="9"/>
  <c r="Q43" i="9"/>
  <c r="N126" i="9"/>
  <c r="Q126" i="9"/>
  <c r="N166" i="9"/>
  <c r="Q166" i="9"/>
  <c r="N117" i="9"/>
  <c r="Q117" i="9"/>
  <c r="N66" i="9"/>
  <c r="Q66" i="9"/>
  <c r="N74" i="9"/>
  <c r="Q74" i="9"/>
  <c r="N109" i="9"/>
  <c r="Q109" i="9"/>
  <c r="N89" i="9"/>
  <c r="Q89" i="9"/>
  <c r="N36" i="9"/>
  <c r="Q36" i="9"/>
  <c r="N31" i="9"/>
  <c r="Q31" i="9"/>
  <c r="N45" i="9"/>
  <c r="Q45" i="9"/>
  <c r="N30" i="9"/>
  <c r="Q30" i="9"/>
  <c r="N24" i="9"/>
  <c r="Q24" i="9"/>
  <c r="N58" i="9"/>
  <c r="Q58" i="9"/>
  <c r="N69" i="9"/>
  <c r="Q69" i="9"/>
  <c r="N135" i="9"/>
  <c r="Q135" i="9"/>
  <c r="N65" i="9"/>
  <c r="Q65" i="9"/>
  <c r="N49" i="9"/>
  <c r="Q49" i="9"/>
  <c r="N62" i="9"/>
  <c r="Q62" i="9"/>
  <c r="Q60" i="9"/>
  <c r="N129" i="9"/>
  <c r="Q129" i="9"/>
  <c r="N114" i="9"/>
  <c r="Q114" i="9"/>
  <c r="N33" i="9"/>
  <c r="Q33" i="9"/>
  <c r="N61" i="9"/>
  <c r="Q61" i="9"/>
  <c r="N52" i="9"/>
  <c r="Q52" i="9"/>
  <c r="N82" i="9"/>
  <c r="Q82" i="9"/>
  <c r="Q10" i="9"/>
  <c r="N146" i="9"/>
  <c r="Q146" i="9"/>
  <c r="N19" i="9"/>
  <c r="Q19" i="9"/>
  <c r="Q115" i="9"/>
  <c r="N56" i="9"/>
  <c r="Q56" i="9"/>
  <c r="N76" i="9"/>
  <c r="Q76" i="9"/>
  <c r="N87" i="9"/>
  <c r="Q87" i="9"/>
  <c r="Q77" i="9"/>
  <c r="N130" i="9"/>
  <c r="Q130" i="9"/>
  <c r="N96" i="9"/>
  <c r="Q96" i="9"/>
  <c r="Q137" i="4"/>
  <c r="R137" i="4" s="1"/>
  <c r="S137" i="4" s="1"/>
  <c r="T137" i="4" s="1"/>
  <c r="Q155" i="4"/>
  <c r="R155" i="4" s="1"/>
  <c r="S155" i="4" s="1"/>
  <c r="T155" i="4" s="1"/>
  <c r="Q128" i="4"/>
  <c r="Q148" i="4"/>
  <c r="R148" i="4" s="1"/>
  <c r="S148" i="4" s="1"/>
  <c r="T148" i="4" s="1"/>
  <c r="Q131" i="4"/>
  <c r="R131" i="4" s="1"/>
  <c r="S131" i="4" s="1"/>
  <c r="T131" i="4" s="1"/>
  <c r="Q164" i="4"/>
  <c r="Q113" i="4"/>
  <c r="R61" i="4"/>
  <c r="S61" i="4" s="1"/>
  <c r="T61" i="4" s="1"/>
  <c r="Q32" i="4"/>
  <c r="R32" i="4" s="1"/>
  <c r="S32" i="4" s="1"/>
  <c r="T32" i="4" s="1"/>
  <c r="Q36" i="4"/>
  <c r="Q136" i="4"/>
  <c r="R136" i="4" s="1"/>
  <c r="S136" i="4" s="1"/>
  <c r="T136" i="4" s="1"/>
  <c r="Q168" i="4"/>
  <c r="R168" i="4" s="1"/>
  <c r="S168" i="4" s="1"/>
  <c r="T168" i="4" s="1"/>
  <c r="Q98" i="4"/>
  <c r="R98" i="4" s="1"/>
  <c r="S98" i="4" s="1"/>
  <c r="T98" i="4" s="1"/>
  <c r="Q159" i="4"/>
  <c r="R159" i="4" s="1"/>
  <c r="S159" i="4" s="1"/>
  <c r="T159" i="4" s="1"/>
  <c r="Q24" i="4"/>
  <c r="R24" i="4" s="1"/>
  <c r="S24" i="4" s="1"/>
  <c r="T24" i="4" s="1"/>
  <c r="Q34" i="4"/>
  <c r="Q118" i="4"/>
  <c r="Q156" i="4"/>
  <c r="R107" i="4"/>
  <c r="S107" i="4" s="1"/>
  <c r="T107" i="4" s="1"/>
  <c r="Q75" i="4"/>
  <c r="R75" i="4" s="1"/>
  <c r="S75" i="4" s="1"/>
  <c r="T75" i="4" s="1"/>
  <c r="Q171" i="4"/>
  <c r="R171" i="4" s="1"/>
  <c r="S171" i="4" s="1"/>
  <c r="T171" i="4" s="1"/>
  <c r="R80" i="4"/>
  <c r="S80" i="4" s="1"/>
  <c r="T80" i="4" s="1"/>
  <c r="Q51" i="13" l="1"/>
  <c r="R51" i="13"/>
  <c r="S51" i="13"/>
  <c r="P51" i="13"/>
  <c r="N85" i="12"/>
  <c r="R92" i="4"/>
  <c r="S92" i="4" s="1"/>
  <c r="T92" i="4" s="1"/>
  <c r="E85" i="4"/>
  <c r="J86" i="8"/>
  <c r="R156" i="4"/>
  <c r="S156" i="4" s="1"/>
  <c r="T156" i="4" s="1"/>
  <c r="R104" i="4"/>
  <c r="S104" i="4" s="1"/>
  <c r="T104" i="4" s="1"/>
  <c r="R20" i="4"/>
  <c r="S20" i="4" s="1"/>
  <c r="T20" i="4" s="1"/>
  <c r="R128" i="4"/>
  <c r="S128" i="4" s="1"/>
  <c r="T128" i="4" s="1"/>
  <c r="R36" i="4"/>
  <c r="S36" i="4" s="1"/>
  <c r="T36" i="4" s="1"/>
  <c r="R164" i="4"/>
  <c r="S164" i="4" s="1"/>
  <c r="T164" i="4" s="1"/>
  <c r="R71" i="4"/>
  <c r="S71" i="4" s="1"/>
  <c r="T71" i="4" s="1"/>
  <c r="R118" i="4"/>
  <c r="S118" i="4" s="1"/>
  <c r="T118" i="4" s="1"/>
  <c r="F107" i="9"/>
  <c r="R113" i="4"/>
  <c r="S113" i="4" s="1"/>
  <c r="T113" i="4" s="1"/>
  <c r="M107" i="9"/>
  <c r="R14" i="4"/>
  <c r="S14" i="4" s="1"/>
  <c r="T14" i="4" s="1"/>
  <c r="L86" i="9"/>
  <c r="S175" i="8"/>
  <c r="R34" i="4"/>
  <c r="S34" i="4" s="1"/>
  <c r="T34" i="4" s="1"/>
  <c r="M86" i="9"/>
  <c r="M174" i="9"/>
  <c r="I174" i="9"/>
  <c r="R8" i="4"/>
  <c r="S8" i="4" s="1"/>
  <c r="T8" i="4" s="1"/>
  <c r="AD129" i="8"/>
  <c r="AD48" i="8"/>
  <c r="AD136" i="8"/>
  <c r="AD159" i="8"/>
  <c r="J64" i="9"/>
  <c r="K64" i="9"/>
  <c r="K147" i="9"/>
  <c r="J147" i="9"/>
  <c r="AD106" i="8"/>
  <c r="AD43" i="8"/>
  <c r="AD35" i="8"/>
  <c r="AD32" i="8"/>
  <c r="AD28" i="8"/>
  <c r="AD93" i="8"/>
  <c r="AD21" i="8"/>
  <c r="AD15" i="8"/>
  <c r="AD130" i="8"/>
  <c r="E106" i="4"/>
  <c r="O102" i="4" s="1"/>
  <c r="AE174" i="8"/>
  <c r="M175" i="8"/>
  <c r="AA174" i="8"/>
  <c r="N93" i="9"/>
  <c r="N107" i="9" s="1"/>
  <c r="O175" i="9"/>
  <c r="J87" i="9"/>
  <c r="K56" i="9"/>
  <c r="K169" i="9"/>
  <c r="J157" i="9"/>
  <c r="K165" i="9"/>
  <c r="J8" i="9"/>
  <c r="AD82" i="8"/>
  <c r="AD78" i="8"/>
  <c r="AD50" i="8"/>
  <c r="AD38" i="8"/>
  <c r="AD96" i="8"/>
  <c r="R86" i="4"/>
  <c r="S86" i="4" s="1"/>
  <c r="T86" i="4" s="1"/>
  <c r="E174" i="9"/>
  <c r="E175" i="9" s="1"/>
  <c r="R130" i="4"/>
  <c r="S130" i="4" s="1"/>
  <c r="T130" i="4" s="1"/>
  <c r="AD95" i="8"/>
  <c r="AD139" i="8"/>
  <c r="G124" i="9"/>
  <c r="G174" i="9" s="1"/>
  <c r="R45" i="4"/>
  <c r="S45" i="4" s="1"/>
  <c r="T45" i="4" s="1"/>
  <c r="G86" i="9"/>
  <c r="F174" i="9"/>
  <c r="R40" i="4"/>
  <c r="S40" i="4" s="1"/>
  <c r="T40" i="4" s="1"/>
  <c r="R16" i="4"/>
  <c r="S16" i="4" s="1"/>
  <c r="T16" i="4" s="1"/>
  <c r="AD160" i="8"/>
  <c r="AD89" i="8"/>
  <c r="K53" i="13"/>
  <c r="J51" i="13"/>
  <c r="AB13" i="13" s="1"/>
  <c r="AD97" i="8"/>
  <c r="AD74" i="8"/>
  <c r="AD70" i="8"/>
  <c r="AD66" i="8"/>
  <c r="AD168" i="8"/>
  <c r="AD163" i="8"/>
  <c r="AD103" i="8"/>
  <c r="AD126" i="8"/>
  <c r="AD118" i="8"/>
  <c r="AD8" i="8"/>
  <c r="AD6" i="8"/>
  <c r="AD109" i="8"/>
  <c r="AD42" i="8"/>
  <c r="AD9" i="8"/>
  <c r="AD67" i="8"/>
  <c r="AD63" i="8"/>
  <c r="K87" i="4"/>
  <c r="AD143" i="8"/>
  <c r="AD134" i="8"/>
  <c r="AD120" i="8"/>
  <c r="AD105" i="8"/>
  <c r="AD71" i="8"/>
  <c r="E173" i="4"/>
  <c r="K146" i="4" s="1"/>
  <c r="AD19" i="8"/>
  <c r="AD171" i="8"/>
  <c r="AD29" i="8"/>
  <c r="AD10" i="8"/>
  <c r="AD27" i="8"/>
  <c r="AD52" i="8"/>
  <c r="M33" i="4"/>
  <c r="J149" i="9"/>
  <c r="K149" i="9"/>
  <c r="H107" i="9"/>
  <c r="J88" i="9"/>
  <c r="K88" i="9"/>
  <c r="J20" i="9"/>
  <c r="K20" i="9"/>
  <c r="J164" i="9"/>
  <c r="K164" i="9"/>
  <c r="K112" i="9"/>
  <c r="J112" i="9"/>
  <c r="K150" i="9"/>
  <c r="J150" i="9"/>
  <c r="J72" i="9"/>
  <c r="K72" i="9"/>
  <c r="J132" i="9"/>
  <c r="K132" i="9"/>
  <c r="K136" i="9"/>
  <c r="J136" i="9"/>
  <c r="J92" i="9"/>
  <c r="K92" i="9"/>
  <c r="J120" i="9"/>
  <c r="K120" i="9"/>
  <c r="K167" i="9"/>
  <c r="J167" i="9"/>
  <c r="J113" i="9"/>
  <c r="K113" i="9"/>
  <c r="J16" i="9"/>
  <c r="K16" i="9"/>
  <c r="K44" i="9"/>
  <c r="J44" i="9"/>
  <c r="K41" i="9"/>
  <c r="J41" i="9"/>
  <c r="J108" i="9"/>
  <c r="K108" i="9"/>
  <c r="K152" i="9"/>
  <c r="J152" i="9"/>
  <c r="J38" i="9"/>
  <c r="K38" i="9"/>
  <c r="K73" i="9"/>
  <c r="J73" i="9"/>
  <c r="K53" i="9"/>
  <c r="J53" i="9"/>
  <c r="J162" i="9"/>
  <c r="K162" i="9"/>
  <c r="J127" i="9"/>
  <c r="K127" i="9"/>
  <c r="J125" i="9"/>
  <c r="K125" i="9"/>
  <c r="AD80" i="8"/>
  <c r="AD59" i="8"/>
  <c r="AD153" i="8"/>
  <c r="AD151" i="8"/>
  <c r="R81" i="4"/>
  <c r="S81" i="4" s="1"/>
  <c r="T81" i="4" s="1"/>
  <c r="AD46" i="8"/>
  <c r="AD73" i="8"/>
  <c r="N8" i="9"/>
  <c r="N86" i="9" s="1"/>
  <c r="N119" i="9"/>
  <c r="J76" i="9"/>
  <c r="J82" i="9"/>
  <c r="K61" i="9"/>
  <c r="K114" i="9"/>
  <c r="J60" i="9"/>
  <c r="H174" i="9"/>
  <c r="R59" i="4"/>
  <c r="S59" i="4" s="1"/>
  <c r="T59" i="4" s="1"/>
  <c r="R146" i="4"/>
  <c r="S146" i="4" s="1"/>
  <c r="T146" i="4" s="1"/>
  <c r="R17" i="4"/>
  <c r="S17" i="4" s="1"/>
  <c r="T17" i="4" s="1"/>
  <c r="AD158" i="8"/>
  <c r="AD111" i="8"/>
  <c r="N173" i="12"/>
  <c r="R167" i="12" s="1"/>
  <c r="AD172" i="8"/>
  <c r="R60" i="4"/>
  <c r="S60" i="4" s="1"/>
  <c r="T60" i="4" s="1"/>
  <c r="R123" i="4"/>
  <c r="S123" i="4" s="1"/>
  <c r="T123" i="4" s="1"/>
  <c r="R139" i="4"/>
  <c r="S139" i="4" s="1"/>
  <c r="T139" i="4" s="1"/>
  <c r="R135" i="4"/>
  <c r="S135" i="4" s="1"/>
  <c r="T135" i="4" s="1"/>
  <c r="R140" i="4"/>
  <c r="S140" i="4" s="1"/>
  <c r="T140" i="4" s="1"/>
  <c r="AD164" i="8"/>
  <c r="AD162" i="8"/>
  <c r="AD140" i="8"/>
  <c r="AD148" i="8"/>
  <c r="G107" i="9"/>
  <c r="F86" i="9"/>
  <c r="D175" i="9"/>
  <c r="R26" i="4"/>
  <c r="S26" i="4" s="1"/>
  <c r="T26" i="4" s="1"/>
  <c r="R138" i="4"/>
  <c r="S138" i="4" s="1"/>
  <c r="T138" i="4" s="1"/>
  <c r="AD100" i="8"/>
  <c r="AD41" i="8"/>
  <c r="I107" i="9"/>
  <c r="R62" i="4"/>
  <c r="S62" i="4" s="1"/>
  <c r="T62" i="4" s="1"/>
  <c r="AD57" i="8"/>
  <c r="AD51" i="8"/>
  <c r="AD31" i="8"/>
  <c r="AD137" i="8"/>
  <c r="AD20" i="8"/>
  <c r="AD92" i="8"/>
  <c r="AD132" i="8"/>
  <c r="AD14" i="8"/>
  <c r="AD165" i="8"/>
  <c r="AD149" i="8"/>
  <c r="AD22" i="8"/>
  <c r="AD125" i="8"/>
  <c r="J174" i="8"/>
  <c r="X114" i="8" s="1"/>
  <c r="AD108" i="8"/>
  <c r="AD98" i="8"/>
  <c r="AD60" i="8"/>
  <c r="AD49" i="8"/>
  <c r="AD150" i="8"/>
  <c r="AD36" i="8"/>
  <c r="AD34" i="8"/>
  <c r="AD124" i="8"/>
  <c r="AD166" i="8"/>
  <c r="AD144" i="8"/>
  <c r="N168" i="9"/>
  <c r="P86" i="9"/>
  <c r="P174" i="9"/>
  <c r="I86" i="9"/>
  <c r="Q94" i="4"/>
  <c r="R94" i="4" s="1"/>
  <c r="S94" i="4" s="1"/>
  <c r="T94" i="4" s="1"/>
  <c r="J106" i="12"/>
  <c r="AD141" i="8"/>
  <c r="AD135" i="8"/>
  <c r="AD33" i="8"/>
  <c r="AD79" i="8"/>
  <c r="AD147" i="8"/>
  <c r="J70" i="9"/>
  <c r="K70" i="9"/>
  <c r="R31" i="4"/>
  <c r="S31" i="4" s="1"/>
  <c r="T31" i="4" s="1"/>
  <c r="AD39" i="8"/>
  <c r="AD81" i="8"/>
  <c r="AE107" i="8"/>
  <c r="AA107" i="8"/>
  <c r="L174" i="9"/>
  <c r="J79" i="9"/>
  <c r="K51" i="9"/>
  <c r="K90" i="9"/>
  <c r="K105" i="9"/>
  <c r="J141" i="9"/>
  <c r="K128" i="9"/>
  <c r="J23" i="9"/>
  <c r="K133" i="9"/>
  <c r="J158" i="9"/>
  <c r="H86" i="9"/>
  <c r="K22" i="9"/>
  <c r="R69" i="4"/>
  <c r="S69" i="4" s="1"/>
  <c r="T69" i="4" s="1"/>
  <c r="R4" i="4"/>
  <c r="S4" i="4" s="1"/>
  <c r="T4" i="4" s="1"/>
  <c r="R133" i="4"/>
  <c r="S133" i="4" s="1"/>
  <c r="T133" i="4" s="1"/>
  <c r="AD123" i="8"/>
  <c r="AD117" i="8"/>
  <c r="AD161" i="8"/>
  <c r="R65" i="4"/>
  <c r="S65" i="4" s="1"/>
  <c r="T65" i="4" s="1"/>
  <c r="R88" i="4"/>
  <c r="S88" i="4" s="1"/>
  <c r="T88" i="4" s="1"/>
  <c r="R120" i="4"/>
  <c r="S120" i="4" s="1"/>
  <c r="T120" i="4" s="1"/>
  <c r="R151" i="4"/>
  <c r="S151" i="4" s="1"/>
  <c r="T151" i="4" s="1"/>
  <c r="R78" i="4"/>
  <c r="S78" i="4" s="1"/>
  <c r="T78" i="4" s="1"/>
  <c r="J173" i="12"/>
  <c r="AD122" i="8"/>
  <c r="AD88" i="8"/>
  <c r="S145" i="12"/>
  <c r="U175" i="8"/>
  <c r="R90" i="4"/>
  <c r="S90" i="4" s="1"/>
  <c r="T90" i="4" s="1"/>
  <c r="R126" i="4"/>
  <c r="S126" i="4" s="1"/>
  <c r="T126" i="4" s="1"/>
  <c r="R167" i="4"/>
  <c r="S167" i="4" s="1"/>
  <c r="T167" i="4" s="1"/>
  <c r="R54" i="4"/>
  <c r="S54" i="4" s="1"/>
  <c r="T54" i="4" s="1"/>
  <c r="AD170" i="8"/>
  <c r="AD7" i="8"/>
  <c r="AD26" i="8"/>
  <c r="M20" i="4"/>
  <c r="AD11" i="8"/>
  <c r="N106" i="12"/>
  <c r="P98" i="12" s="1"/>
  <c r="R15" i="4"/>
  <c r="S15" i="4" s="1"/>
  <c r="T15" i="4" s="1"/>
  <c r="AD37" i="8"/>
  <c r="AD152" i="8"/>
  <c r="R9" i="4"/>
  <c r="S9" i="4" s="1"/>
  <c r="T9" i="4" s="1"/>
  <c r="AD64" i="8"/>
  <c r="R67" i="4"/>
  <c r="S67" i="4" s="1"/>
  <c r="T67" i="4" s="1"/>
  <c r="AB108" i="8"/>
  <c r="W174" i="8"/>
  <c r="AD61" i="8"/>
  <c r="AD53" i="8"/>
  <c r="AD156" i="8"/>
  <c r="AD104" i="8"/>
  <c r="AD25" i="8"/>
  <c r="AD128" i="8"/>
  <c r="AD112" i="8"/>
  <c r="AB87" i="8"/>
  <c r="W107" i="8"/>
  <c r="AB107" i="8" s="1"/>
  <c r="AD72" i="8"/>
  <c r="AD40" i="8"/>
  <c r="AD154" i="8"/>
  <c r="AD18" i="8"/>
  <c r="AD91" i="8"/>
  <c r="AD131" i="8"/>
  <c r="AD13" i="8"/>
  <c r="AH35" i="8"/>
  <c r="AD5" i="8"/>
  <c r="AD146" i="8"/>
  <c r="AD68" i="8"/>
  <c r="AD167" i="8"/>
  <c r="AD121" i="8"/>
  <c r="K37" i="9"/>
  <c r="J37" i="9"/>
  <c r="J145" i="9"/>
  <c r="K145" i="9"/>
  <c r="K134" i="9"/>
  <c r="J134" i="9"/>
  <c r="J101" i="9"/>
  <c r="K101" i="9"/>
  <c r="J57" i="9"/>
  <c r="K57" i="9"/>
  <c r="J34" i="9"/>
  <c r="K34" i="9"/>
  <c r="J95" i="9"/>
  <c r="K95" i="9"/>
  <c r="J163" i="9"/>
  <c r="K163" i="9"/>
  <c r="J9" i="9"/>
  <c r="K9" i="9"/>
  <c r="K148" i="9"/>
  <c r="J148" i="9"/>
  <c r="T5" i="13"/>
  <c r="T51" i="13" s="1"/>
  <c r="J75" i="9"/>
  <c r="K75" i="9"/>
  <c r="K91" i="9"/>
  <c r="J91" i="9"/>
  <c r="AD138" i="8"/>
  <c r="AD169" i="8"/>
  <c r="AD127" i="8"/>
  <c r="AD12" i="8"/>
  <c r="AD90" i="8"/>
  <c r="AD114" i="8"/>
  <c r="AD110" i="8"/>
  <c r="AD99" i="8"/>
  <c r="AD62" i="8"/>
  <c r="R52" i="4"/>
  <c r="S52" i="4" s="1"/>
  <c r="T52" i="4" s="1"/>
  <c r="P107" i="9"/>
  <c r="Q8" i="9"/>
  <c r="Q86" i="9" s="1"/>
  <c r="Q119" i="9"/>
  <c r="Q174" i="9" s="1"/>
  <c r="R172" i="4"/>
  <c r="S172" i="4" s="1"/>
  <c r="T172" i="4" s="1"/>
  <c r="R39" i="4"/>
  <c r="S39" i="4" s="1"/>
  <c r="T39" i="4" s="1"/>
  <c r="R162" i="4"/>
  <c r="S162" i="4" s="1"/>
  <c r="T162" i="4" s="1"/>
  <c r="AD75" i="8"/>
  <c r="AD44" i="8"/>
  <c r="AD119" i="8"/>
  <c r="AG119" i="8"/>
  <c r="AD113" i="8"/>
  <c r="AG113" i="8"/>
  <c r="AD142" i="8"/>
  <c r="R96" i="4"/>
  <c r="S96" i="4" s="1"/>
  <c r="T96" i="4" s="1"/>
  <c r="R116" i="4"/>
  <c r="S116" i="4" s="1"/>
  <c r="T116" i="4" s="1"/>
  <c r="R50" i="4"/>
  <c r="S50" i="4" s="1"/>
  <c r="T50" i="4" s="1"/>
  <c r="R35" i="4"/>
  <c r="S35" i="4" s="1"/>
  <c r="T35" i="4" s="1"/>
  <c r="R63" i="4"/>
  <c r="S63" i="4" s="1"/>
  <c r="T63" i="4" s="1"/>
  <c r="R165" i="4"/>
  <c r="S165" i="4" s="1"/>
  <c r="T165" i="4" s="1"/>
  <c r="R124" i="4"/>
  <c r="S124" i="4" s="1"/>
  <c r="T124" i="4" s="1"/>
  <c r="AD24" i="8"/>
  <c r="AD16" i="8"/>
  <c r="AD65" i="8"/>
  <c r="R6" i="4"/>
  <c r="S6" i="4" s="1"/>
  <c r="T6" i="4" s="1"/>
  <c r="R5" i="4"/>
  <c r="S5" i="4" s="1"/>
  <c r="T5" i="4" s="1"/>
  <c r="R170" i="4"/>
  <c r="S170" i="4" s="1"/>
  <c r="T170" i="4" s="1"/>
  <c r="R77" i="4"/>
  <c r="S77" i="4" s="1"/>
  <c r="T77" i="4" s="1"/>
  <c r="R169" i="4"/>
  <c r="S169" i="4" s="1"/>
  <c r="T169" i="4" s="1"/>
  <c r="AD55" i="8"/>
  <c r="L71" i="4"/>
  <c r="AD47" i="8"/>
  <c r="AD157" i="8"/>
  <c r="AH157" i="8"/>
  <c r="T65" i="12"/>
  <c r="AD77" i="8"/>
  <c r="R12" i="4"/>
  <c r="S12" i="4" s="1"/>
  <c r="T12" i="4" s="1"/>
  <c r="AD102" i="8"/>
  <c r="AD30" i="8"/>
  <c r="AD133" i="8"/>
  <c r="AD116" i="8"/>
  <c r="AH116" i="8"/>
  <c r="AD56" i="8"/>
  <c r="AD173" i="8"/>
  <c r="AG173" i="8"/>
  <c r="W86" i="8"/>
  <c r="AB5" i="8"/>
  <c r="K25" i="4"/>
  <c r="AD23" i="8"/>
  <c r="AD115" i="8"/>
  <c r="J107" i="8"/>
  <c r="AF106" i="8" s="1"/>
  <c r="AD87" i="8"/>
  <c r="AD45" i="8"/>
  <c r="Q88" i="9"/>
  <c r="Q107" i="9" s="1"/>
  <c r="L107" i="9"/>
  <c r="AF131" i="8" l="1"/>
  <c r="AG169" i="8"/>
  <c r="AC35" i="13"/>
  <c r="P158" i="12"/>
  <c r="O136" i="12"/>
  <c r="R168" i="12"/>
  <c r="S139" i="12"/>
  <c r="R141" i="12"/>
  <c r="R157" i="12"/>
  <c r="P117" i="12"/>
  <c r="S111" i="12"/>
  <c r="S132" i="12"/>
  <c r="O170" i="12"/>
  <c r="N75" i="4"/>
  <c r="K52" i="4"/>
  <c r="M49" i="4"/>
  <c r="AG142" i="8"/>
  <c r="AF110" i="8"/>
  <c r="AH114" i="8"/>
  <c r="AH127" i="8"/>
  <c r="AF138" i="8"/>
  <c r="AF121" i="8"/>
  <c r="AG167" i="8"/>
  <c r="AH146" i="8"/>
  <c r="AH117" i="8"/>
  <c r="AG115" i="8"/>
  <c r="X125" i="8"/>
  <c r="AH133" i="8"/>
  <c r="AH173" i="8"/>
  <c r="AG157" i="8"/>
  <c r="AF119" i="8"/>
  <c r="AG110" i="8"/>
  <c r="AH121" i="8"/>
  <c r="AF146" i="8"/>
  <c r="X143" i="8"/>
  <c r="AF156" i="8"/>
  <c r="X108" i="8"/>
  <c r="AG114" i="8"/>
  <c r="AH167" i="8"/>
  <c r="AG154" i="8"/>
  <c r="AG112" i="8"/>
  <c r="K114" i="4"/>
  <c r="L44" i="4"/>
  <c r="AF115" i="8"/>
  <c r="O19" i="4"/>
  <c r="AF173" i="8"/>
  <c r="AF116" i="8"/>
  <c r="AF133" i="8"/>
  <c r="AH142" i="8"/>
  <c r="AF113" i="8"/>
  <c r="AH119" i="8"/>
  <c r="AH110" i="8"/>
  <c r="AF114" i="8"/>
  <c r="AG127" i="8"/>
  <c r="AF169" i="8"/>
  <c r="AG138" i="8"/>
  <c r="O39" i="4"/>
  <c r="AG146" i="8"/>
  <c r="AH131" i="8"/>
  <c r="AF154" i="8"/>
  <c r="X134" i="8"/>
  <c r="AF112" i="8"/>
  <c r="AH128" i="8"/>
  <c r="M67" i="4"/>
  <c r="AH170" i="8"/>
  <c r="O31" i="4"/>
  <c r="AF166" i="8"/>
  <c r="AF16" i="8"/>
  <c r="AH115" i="8"/>
  <c r="X149" i="8"/>
  <c r="AG116" i="8"/>
  <c r="AG133" i="8"/>
  <c r="AF157" i="8"/>
  <c r="AF142" i="8"/>
  <c r="AH113" i="8"/>
  <c r="AF127" i="8"/>
  <c r="AH169" i="8"/>
  <c r="AH138" i="8"/>
  <c r="AG121" i="8"/>
  <c r="AF167" i="8"/>
  <c r="X141" i="8"/>
  <c r="AG131" i="8"/>
  <c r="AH154" i="8"/>
  <c r="X120" i="8"/>
  <c r="AH112" i="8"/>
  <c r="AG128" i="8"/>
  <c r="M171" i="4"/>
  <c r="L155" i="4"/>
  <c r="AH12" i="8"/>
  <c r="M143" i="4"/>
  <c r="N158" i="4"/>
  <c r="L149" i="4"/>
  <c r="N157" i="4"/>
  <c r="N172" i="4"/>
  <c r="M153" i="4"/>
  <c r="O162" i="4"/>
  <c r="AF45" i="8"/>
  <c r="AG23" i="8"/>
  <c r="K131" i="4"/>
  <c r="L157" i="4"/>
  <c r="AG55" i="8"/>
  <c r="K170" i="4"/>
  <c r="N108" i="4"/>
  <c r="O153" i="4"/>
  <c r="M117" i="4"/>
  <c r="N137" i="4"/>
  <c r="M168" i="4"/>
  <c r="L171" i="4"/>
  <c r="L125" i="4"/>
  <c r="N167" i="4"/>
  <c r="K116" i="4"/>
  <c r="N152" i="4"/>
  <c r="AG30" i="8"/>
  <c r="AF47" i="8"/>
  <c r="AH65" i="8"/>
  <c r="AF24" i="8"/>
  <c r="K147" i="4"/>
  <c r="L111" i="4"/>
  <c r="O117" i="4"/>
  <c r="M137" i="4"/>
  <c r="K141" i="4"/>
  <c r="N159" i="4"/>
  <c r="AH77" i="8"/>
  <c r="N143" i="4"/>
  <c r="L114" i="4"/>
  <c r="L129" i="4"/>
  <c r="M147" i="4"/>
  <c r="N160" i="4"/>
  <c r="N148" i="4"/>
  <c r="O149" i="4"/>
  <c r="K169" i="4"/>
  <c r="O144" i="4"/>
  <c r="O163" i="4"/>
  <c r="AF44" i="8"/>
  <c r="AH75" i="8"/>
  <c r="Q110" i="12"/>
  <c r="AG152" i="8"/>
  <c r="AF170" i="8"/>
  <c r="AG122" i="8"/>
  <c r="AF161" i="8"/>
  <c r="AH123" i="8"/>
  <c r="AH124" i="8"/>
  <c r="K115" i="4"/>
  <c r="K126" i="4"/>
  <c r="O165" i="4"/>
  <c r="N122" i="4"/>
  <c r="L150" i="4"/>
  <c r="AD24" i="13"/>
  <c r="AB21" i="13"/>
  <c r="AC25" i="13"/>
  <c r="J174" i="12"/>
  <c r="L142" i="4"/>
  <c r="N165" i="4"/>
  <c r="N123" i="4"/>
  <c r="T158" i="12"/>
  <c r="S136" i="12"/>
  <c r="S157" i="12"/>
  <c r="O152" i="12"/>
  <c r="P132" i="12"/>
  <c r="T168" i="12"/>
  <c r="Q124" i="12"/>
  <c r="T162" i="12"/>
  <c r="Q149" i="12"/>
  <c r="S135" i="12"/>
  <c r="P137" i="12"/>
  <c r="R131" i="12"/>
  <c r="Q146" i="12"/>
  <c r="R169" i="12"/>
  <c r="M103" i="4"/>
  <c r="K161" i="4"/>
  <c r="S159" i="12"/>
  <c r="S163" i="12"/>
  <c r="R127" i="12"/>
  <c r="R154" i="12"/>
  <c r="O135" i="12"/>
  <c r="S138" i="12"/>
  <c r="S140" i="12"/>
  <c r="S90" i="12"/>
  <c r="Q158" i="12"/>
  <c r="R119" i="12"/>
  <c r="Q134" i="12"/>
  <c r="T136" i="12"/>
  <c r="P141" i="12"/>
  <c r="T119" i="12"/>
  <c r="T129" i="12"/>
  <c r="Q164" i="12"/>
  <c r="T117" i="12"/>
  <c r="Q159" i="12"/>
  <c r="O163" i="12"/>
  <c r="Q166" i="12"/>
  <c r="Q127" i="12"/>
  <c r="Q133" i="12"/>
  <c r="O154" i="12"/>
  <c r="T151" i="12"/>
  <c r="R118" i="12"/>
  <c r="O113" i="4"/>
  <c r="N119" i="4"/>
  <c r="M132" i="4"/>
  <c r="M86" i="4"/>
  <c r="M87" i="4"/>
  <c r="N99" i="4"/>
  <c r="N96" i="4"/>
  <c r="M93" i="4"/>
  <c r="O104" i="4"/>
  <c r="N92" i="4"/>
  <c r="L94" i="4"/>
  <c r="L103" i="4"/>
  <c r="O97" i="4"/>
  <c r="K97" i="4"/>
  <c r="O95" i="4"/>
  <c r="N89" i="4"/>
  <c r="O89" i="4"/>
  <c r="O101" i="4"/>
  <c r="N98" i="4"/>
  <c r="L98" i="4"/>
  <c r="M102" i="4"/>
  <c r="N102" i="4"/>
  <c r="M96" i="4"/>
  <c r="K88" i="4"/>
  <c r="L93" i="4"/>
  <c r="O92" i="4"/>
  <c r="K94" i="4"/>
  <c r="N100" i="4"/>
  <c r="K103" i="4"/>
  <c r="M97" i="4"/>
  <c r="M95" i="4"/>
  <c r="K89" i="4"/>
  <c r="M101" i="4"/>
  <c r="O98" i="4"/>
  <c r="L102" i="4"/>
  <c r="N88" i="4"/>
  <c r="O93" i="4"/>
  <c r="L104" i="4"/>
  <c r="L92" i="4"/>
  <c r="M100" i="4"/>
  <c r="O103" i="4"/>
  <c r="N97" i="4"/>
  <c r="L95" i="4"/>
  <c r="N95" i="4"/>
  <c r="L89" i="4"/>
  <c r="N101" i="4"/>
  <c r="L101" i="4"/>
  <c r="K98" i="4"/>
  <c r="K102" i="4"/>
  <c r="P118" i="12"/>
  <c r="O131" i="12"/>
  <c r="Q145" i="12"/>
  <c r="P138" i="12"/>
  <c r="Q169" i="12"/>
  <c r="N103" i="4"/>
  <c r="O99" i="4"/>
  <c r="M98" i="4"/>
  <c r="K104" i="4"/>
  <c r="P107" i="12"/>
  <c r="R121" i="12"/>
  <c r="S110" i="12"/>
  <c r="O113" i="12"/>
  <c r="S113" i="12"/>
  <c r="Q167" i="12"/>
  <c r="T169" i="12"/>
  <c r="T138" i="12"/>
  <c r="R171" i="12"/>
  <c r="P146" i="12"/>
  <c r="T145" i="12"/>
  <c r="Q131" i="12"/>
  <c r="S118" i="12"/>
  <c r="Q118" i="12"/>
  <c r="O137" i="12"/>
  <c r="S137" i="12"/>
  <c r="R170" i="12"/>
  <c r="O151" i="12"/>
  <c r="S151" i="12"/>
  <c r="R135" i="12"/>
  <c r="T154" i="12"/>
  <c r="P139" i="12"/>
  <c r="Q139" i="12"/>
  <c r="P133" i="12"/>
  <c r="R149" i="12"/>
  <c r="O127" i="12"/>
  <c r="O162" i="12"/>
  <c r="Q162" i="12"/>
  <c r="T124" i="12"/>
  <c r="P168" i="12"/>
  <c r="T132" i="12"/>
  <c r="T166" i="12"/>
  <c r="O166" i="12"/>
  <c r="P111" i="12"/>
  <c r="Q111" i="12"/>
  <c r="R163" i="12"/>
  <c r="T163" i="12"/>
  <c r="O159" i="12"/>
  <c r="R159" i="12"/>
  <c r="Q152" i="12"/>
  <c r="S117" i="12"/>
  <c r="O117" i="12"/>
  <c r="O134" i="12"/>
  <c r="O164" i="12"/>
  <c r="Q129" i="12"/>
  <c r="O129" i="12"/>
  <c r="Q157" i="12"/>
  <c r="T157" i="12"/>
  <c r="Q119" i="12"/>
  <c r="Q141" i="12"/>
  <c r="T141" i="12"/>
  <c r="Q136" i="12"/>
  <c r="P136" i="12"/>
  <c r="S158" i="12"/>
  <c r="O121" i="12"/>
  <c r="O140" i="12"/>
  <c r="R110" i="12"/>
  <c r="T113" i="12"/>
  <c r="T167" i="12"/>
  <c r="O169" i="12"/>
  <c r="R138" i="12"/>
  <c r="T171" i="12"/>
  <c r="P171" i="12"/>
  <c r="O146" i="12"/>
  <c r="P145" i="12"/>
  <c r="T131" i="12"/>
  <c r="O118" i="12"/>
  <c r="T137" i="12"/>
  <c r="Q137" i="12"/>
  <c r="T170" i="12"/>
  <c r="Q151" i="12"/>
  <c r="R151" i="12"/>
  <c r="Q135" i="12"/>
  <c r="S154" i="12"/>
  <c r="T139" i="12"/>
  <c r="R133" i="12"/>
  <c r="T133" i="12"/>
  <c r="S149" i="12"/>
  <c r="P149" i="12"/>
  <c r="S127" i="12"/>
  <c r="P162" i="12"/>
  <c r="S162" i="12"/>
  <c r="O124" i="12"/>
  <c r="P124" i="12"/>
  <c r="Q168" i="12"/>
  <c r="O132" i="12"/>
  <c r="P166" i="12"/>
  <c r="S166" i="12"/>
  <c r="R111" i="12"/>
  <c r="O111" i="12"/>
  <c r="P163" i="12"/>
  <c r="P159" i="12"/>
  <c r="T152" i="12"/>
  <c r="S152" i="12"/>
  <c r="Q117" i="12"/>
  <c r="R134" i="12"/>
  <c r="T134" i="12"/>
  <c r="S164" i="12"/>
  <c r="T164" i="12"/>
  <c r="P129" i="12"/>
  <c r="S129" i="12"/>
  <c r="P157" i="12"/>
  <c r="P119" i="12"/>
  <c r="O141" i="12"/>
  <c r="P140" i="12"/>
  <c r="P110" i="12"/>
  <c r="R113" i="12"/>
  <c r="O167" i="12"/>
  <c r="P169" i="12"/>
  <c r="S169" i="12"/>
  <c r="O138" i="12"/>
  <c r="Q138" i="12"/>
  <c r="S171" i="12"/>
  <c r="Q171" i="12"/>
  <c r="T146" i="12"/>
  <c r="S146" i="12"/>
  <c r="O145" i="12"/>
  <c r="R145" i="12"/>
  <c r="P131" i="12"/>
  <c r="S131" i="12"/>
  <c r="T118" i="12"/>
  <c r="R137" i="12"/>
  <c r="P170" i="12"/>
  <c r="S170" i="12"/>
  <c r="P151" i="12"/>
  <c r="P135" i="12"/>
  <c r="T135" i="12"/>
  <c r="P154" i="12"/>
  <c r="Q154" i="12"/>
  <c r="O139" i="12"/>
  <c r="O133" i="12"/>
  <c r="S133" i="12"/>
  <c r="T149" i="12"/>
  <c r="O149" i="12"/>
  <c r="T127" i="12"/>
  <c r="P127" i="12"/>
  <c r="R162" i="12"/>
  <c r="R124" i="12"/>
  <c r="S124" i="12"/>
  <c r="S168" i="12"/>
  <c r="O168" i="12"/>
  <c r="R132" i="12"/>
  <c r="Q132" i="12"/>
  <c r="R166" i="12"/>
  <c r="T111" i="12"/>
  <c r="Q163" i="12"/>
  <c r="T159" i="12"/>
  <c r="R152" i="12"/>
  <c r="P152" i="12"/>
  <c r="R117" i="12"/>
  <c r="P134" i="12"/>
  <c r="S134" i="12"/>
  <c r="P164" i="12"/>
  <c r="R164" i="12"/>
  <c r="R129" i="12"/>
  <c r="O157" i="12"/>
  <c r="O119" i="12"/>
  <c r="S119" i="12"/>
  <c r="S141" i="12"/>
  <c r="R136" i="12"/>
  <c r="O158" i="12"/>
  <c r="R158" i="12"/>
  <c r="L96" i="4"/>
  <c r="L8" i="4"/>
  <c r="M27" i="4"/>
  <c r="N7" i="4"/>
  <c r="N66" i="4"/>
  <c r="O41" i="4"/>
  <c r="M6" i="4"/>
  <c r="O20" i="4"/>
  <c r="L57" i="4"/>
  <c r="K37" i="4"/>
  <c r="N74" i="4"/>
  <c r="O71" i="4"/>
  <c r="K24" i="4"/>
  <c r="K58" i="4"/>
  <c r="O44" i="4"/>
  <c r="K17" i="4"/>
  <c r="O78" i="4"/>
  <c r="O43" i="4"/>
  <c r="K28" i="4"/>
  <c r="M65" i="4"/>
  <c r="N13" i="4"/>
  <c r="L46" i="4"/>
  <c r="M42" i="4"/>
  <c r="O67" i="4"/>
  <c r="L61" i="4"/>
  <c r="M5" i="4"/>
  <c r="K14" i="4"/>
  <c r="K82" i="4"/>
  <c r="O24" i="4"/>
  <c r="N32" i="4"/>
  <c r="L59" i="4"/>
  <c r="K15" i="4"/>
  <c r="K9" i="4"/>
  <c r="O61" i="4"/>
  <c r="M39" i="4"/>
  <c r="N10" i="4"/>
  <c r="K12" i="4"/>
  <c r="O32" i="4"/>
  <c r="L19" i="4"/>
  <c r="M47" i="4"/>
  <c r="K101" i="4"/>
  <c r="M89" i="4"/>
  <c r="R139" i="12"/>
  <c r="Q170" i="12"/>
  <c r="K95" i="4"/>
  <c r="L97" i="4"/>
  <c r="R146" i="12"/>
  <c r="O171" i="12"/>
  <c r="Q113" i="12"/>
  <c r="K100" i="4"/>
  <c r="G175" i="9"/>
  <c r="AH166" i="8"/>
  <c r="N44" i="4"/>
  <c r="O47" i="4"/>
  <c r="N47" i="4"/>
  <c r="M19" i="4"/>
  <c r="N58" i="4"/>
  <c r="N25" i="4"/>
  <c r="K32" i="4"/>
  <c r="L24" i="4"/>
  <c r="O12" i="4"/>
  <c r="N12" i="4"/>
  <c r="O75" i="4"/>
  <c r="M75" i="4"/>
  <c r="N82" i="4"/>
  <c r="N14" i="4"/>
  <c r="K71" i="4"/>
  <c r="O10" i="4"/>
  <c r="M10" i="4"/>
  <c r="N52" i="4"/>
  <c r="L5" i="4"/>
  <c r="M74" i="4"/>
  <c r="L39" i="4"/>
  <c r="L37" i="4"/>
  <c r="N49" i="4"/>
  <c r="K57" i="4"/>
  <c r="K33" i="4"/>
  <c r="K61" i="4"/>
  <c r="K67" i="4"/>
  <c r="N42" i="4"/>
  <c r="K46" i="4"/>
  <c r="O9" i="4"/>
  <c r="M9" i="4"/>
  <c r="O15" i="4"/>
  <c r="L15" i="4"/>
  <c r="M13" i="4"/>
  <c r="K20" i="4"/>
  <c r="L65" i="4"/>
  <c r="O34" i="4"/>
  <c r="O69" i="4"/>
  <c r="N41" i="4"/>
  <c r="L38" i="4"/>
  <c r="L68" i="4"/>
  <c r="O56" i="4"/>
  <c r="M28" i="4"/>
  <c r="O21" i="4"/>
  <c r="K43" i="4"/>
  <c r="L7" i="4"/>
  <c r="N62" i="4"/>
  <c r="N78" i="4"/>
  <c r="M17" i="4"/>
  <c r="M59" i="4"/>
  <c r="O30" i="4"/>
  <c r="N50" i="4"/>
  <c r="K60" i="4"/>
  <c r="K11" i="4"/>
  <c r="M81" i="4"/>
  <c r="M23" i="4"/>
  <c r="K44" i="4"/>
  <c r="L47" i="4"/>
  <c r="K19" i="4"/>
  <c r="O58" i="4"/>
  <c r="M58" i="4"/>
  <c r="L25" i="4"/>
  <c r="M32" i="4"/>
  <c r="M24" i="4"/>
  <c r="M12" i="4"/>
  <c r="K75" i="4"/>
  <c r="M82" i="4"/>
  <c r="M14" i="4"/>
  <c r="M71" i="4"/>
  <c r="L10" i="4"/>
  <c r="M52" i="4"/>
  <c r="O5" i="4"/>
  <c r="N5" i="4"/>
  <c r="K74" i="4"/>
  <c r="N39" i="4"/>
  <c r="O37" i="4"/>
  <c r="M37" i="4"/>
  <c r="K49" i="4"/>
  <c r="O57" i="4"/>
  <c r="N57" i="4"/>
  <c r="L33" i="4"/>
  <c r="N61" i="4"/>
  <c r="N67" i="4"/>
  <c r="K42" i="4"/>
  <c r="N46" i="4"/>
  <c r="L9" i="4"/>
  <c r="N15" i="4"/>
  <c r="K13" i="4"/>
  <c r="N20" i="4"/>
  <c r="O65" i="4"/>
  <c r="K6" i="4"/>
  <c r="L34" i="4"/>
  <c r="L31" i="4"/>
  <c r="K69" i="4"/>
  <c r="M41" i="4"/>
  <c r="M38" i="4"/>
  <c r="N68" i="4"/>
  <c r="M72" i="4"/>
  <c r="N56" i="4"/>
  <c r="L73" i="4"/>
  <c r="O66" i="4"/>
  <c r="K80" i="4"/>
  <c r="N21" i="4"/>
  <c r="L43" i="4"/>
  <c r="K55" i="4"/>
  <c r="M62" i="4"/>
  <c r="K78" i="4"/>
  <c r="O17" i="4"/>
  <c r="K30" i="4"/>
  <c r="M50" i="4"/>
  <c r="M60" i="4"/>
  <c r="O81" i="4"/>
  <c r="O50" i="4"/>
  <c r="M11" i="4"/>
  <c r="K81" i="4"/>
  <c r="O23" i="4"/>
  <c r="M44" i="4"/>
  <c r="K47" i="4"/>
  <c r="N19" i="4"/>
  <c r="L58" i="4"/>
  <c r="O25" i="4"/>
  <c r="M25" i="4"/>
  <c r="L32" i="4"/>
  <c r="N24" i="4"/>
  <c r="L12" i="4"/>
  <c r="L75" i="4"/>
  <c r="O82" i="4"/>
  <c r="L82" i="4"/>
  <c r="O14" i="4"/>
  <c r="L14" i="4"/>
  <c r="N71" i="4"/>
  <c r="K10" i="4"/>
  <c r="O52" i="4"/>
  <c r="L52" i="4"/>
  <c r="K5" i="4"/>
  <c r="O74" i="4"/>
  <c r="L74" i="4"/>
  <c r="K39" i="4"/>
  <c r="N37" i="4"/>
  <c r="O49" i="4"/>
  <c r="L49" i="4"/>
  <c r="M57" i="4"/>
  <c r="O33" i="4"/>
  <c r="N33" i="4"/>
  <c r="M61" i="4"/>
  <c r="L67" i="4"/>
  <c r="O42" i="4"/>
  <c r="L42" i="4"/>
  <c r="O46" i="4"/>
  <c r="M46" i="4"/>
  <c r="N9" i="4"/>
  <c r="M15" i="4"/>
  <c r="O13" i="4"/>
  <c r="L13" i="4"/>
  <c r="L20" i="4"/>
  <c r="N65" i="4"/>
  <c r="N6" i="4"/>
  <c r="M34" i="4"/>
  <c r="N31" i="4"/>
  <c r="M69" i="4"/>
  <c r="N72" i="4"/>
  <c r="M56" i="4"/>
  <c r="N73" i="4"/>
  <c r="K66" i="4"/>
  <c r="M80" i="4"/>
  <c r="K21" i="4"/>
  <c r="O7" i="4"/>
  <c r="N55" i="4"/>
  <c r="L27" i="4"/>
  <c r="L30" i="4"/>
  <c r="O11" i="4"/>
  <c r="L99" i="4"/>
  <c r="AG161" i="8"/>
  <c r="AH147" i="8"/>
  <c r="AF144" i="8"/>
  <c r="AH122" i="8"/>
  <c r="P32" i="12"/>
  <c r="AH135" i="8"/>
  <c r="AH144" i="8"/>
  <c r="R78" i="12"/>
  <c r="AF135" i="8"/>
  <c r="AF141" i="8"/>
  <c r="K166" i="4"/>
  <c r="M172" i="4"/>
  <c r="O172" i="4"/>
  <c r="AD35" i="13"/>
  <c r="L153" i="4"/>
  <c r="N111" i="4"/>
  <c r="M111" i="4"/>
  <c r="L117" i="4"/>
  <c r="M160" i="4"/>
  <c r="K137" i="4"/>
  <c r="M148" i="4"/>
  <c r="O168" i="4"/>
  <c r="L168" i="4"/>
  <c r="O171" i="4"/>
  <c r="K149" i="4"/>
  <c r="M125" i="4"/>
  <c r="M169" i="4"/>
  <c r="L167" i="4"/>
  <c r="O167" i="4"/>
  <c r="K144" i="4"/>
  <c r="M126" i="4"/>
  <c r="O142" i="4"/>
  <c r="N142" i="4"/>
  <c r="K165" i="4"/>
  <c r="O122" i="4"/>
  <c r="K109" i="4"/>
  <c r="AD14" i="13"/>
  <c r="L115" i="4"/>
  <c r="K150" i="4"/>
  <c r="M133" i="4"/>
  <c r="AD12" i="13"/>
  <c r="M152" i="4"/>
  <c r="K155" i="4"/>
  <c r="K157" i="4"/>
  <c r="AC21" i="13"/>
  <c r="AD25" i="13"/>
  <c r="N162" i="4"/>
  <c r="N147" i="4"/>
  <c r="K152" i="4"/>
  <c r="L152" i="4"/>
  <c r="M141" i="4"/>
  <c r="O159" i="4"/>
  <c r="N155" i="4"/>
  <c r="L131" i="4"/>
  <c r="O131" i="4"/>
  <c r="M158" i="4"/>
  <c r="O157" i="4"/>
  <c r="AB24" i="13"/>
  <c r="K143" i="4"/>
  <c r="AD21" i="13"/>
  <c r="N170" i="4"/>
  <c r="M108" i="4"/>
  <c r="N114" i="4"/>
  <c r="N129" i="4"/>
  <c r="AB25" i="13"/>
  <c r="K162" i="4"/>
  <c r="L147" i="4"/>
  <c r="K172" i="4"/>
  <c r="N153" i="4"/>
  <c r="O111" i="4"/>
  <c r="K117" i="4"/>
  <c r="K160" i="4"/>
  <c r="L160" i="4"/>
  <c r="O137" i="4"/>
  <c r="K148" i="4"/>
  <c r="N168" i="4"/>
  <c r="N171" i="4"/>
  <c r="M149" i="4"/>
  <c r="K125" i="4"/>
  <c r="O169" i="4"/>
  <c r="L169" i="4"/>
  <c r="K167" i="4"/>
  <c r="L144" i="4"/>
  <c r="L126" i="4"/>
  <c r="K142" i="4"/>
  <c r="L165" i="4"/>
  <c r="K122" i="4"/>
  <c r="L175" i="9"/>
  <c r="O109" i="4"/>
  <c r="AB14" i="13"/>
  <c r="S167" i="12"/>
  <c r="P167" i="12"/>
  <c r="K163" i="4"/>
  <c r="P113" i="12"/>
  <c r="O110" i="12"/>
  <c r="L127" i="4"/>
  <c r="R140" i="12"/>
  <c r="T140" i="12"/>
  <c r="O136" i="4"/>
  <c r="K145" i="4"/>
  <c r="P121" i="12"/>
  <c r="Q121" i="12"/>
  <c r="M138" i="4"/>
  <c r="L161" i="4"/>
  <c r="AC29" i="13"/>
  <c r="N134" i="4"/>
  <c r="M121" i="4"/>
  <c r="L141" i="4"/>
  <c r="L159" i="4"/>
  <c r="M131" i="4"/>
  <c r="L158" i="4"/>
  <c r="K158" i="4"/>
  <c r="L143" i="4"/>
  <c r="O170" i="4"/>
  <c r="K108" i="4"/>
  <c r="O108" i="4"/>
  <c r="M114" i="4"/>
  <c r="O129" i="4"/>
  <c r="M129" i="4"/>
  <c r="L162" i="4"/>
  <c r="O152" i="4"/>
  <c r="N141" i="4"/>
  <c r="O141" i="4"/>
  <c r="K159" i="4"/>
  <c r="M159" i="4"/>
  <c r="O155" i="4"/>
  <c r="M155" i="4"/>
  <c r="N131" i="4"/>
  <c r="O158" i="4"/>
  <c r="M157" i="4"/>
  <c r="AC24" i="13"/>
  <c r="O143" i="4"/>
  <c r="L170" i="4"/>
  <c r="M170" i="4"/>
  <c r="L108" i="4"/>
  <c r="O114" i="4"/>
  <c r="K129" i="4"/>
  <c r="M162" i="4"/>
  <c r="O147" i="4"/>
  <c r="L172" i="4"/>
  <c r="AB35" i="13"/>
  <c r="K153" i="4"/>
  <c r="K111" i="4"/>
  <c r="N117" i="4"/>
  <c r="O160" i="4"/>
  <c r="L137" i="4"/>
  <c r="O148" i="4"/>
  <c r="L148" i="4"/>
  <c r="K168" i="4"/>
  <c r="K171" i="4"/>
  <c r="N149" i="4"/>
  <c r="N125" i="4"/>
  <c r="O125" i="4"/>
  <c r="N169" i="4"/>
  <c r="M167" i="4"/>
  <c r="N144" i="4"/>
  <c r="M144" i="4"/>
  <c r="O126" i="4"/>
  <c r="N126" i="4"/>
  <c r="M142" i="4"/>
  <c r="M165" i="4"/>
  <c r="M122" i="4"/>
  <c r="L122" i="4"/>
  <c r="L116" i="4"/>
  <c r="N109" i="4"/>
  <c r="M163" i="4"/>
  <c r="T110" i="12"/>
  <c r="K127" i="4"/>
  <c r="Q140" i="12"/>
  <c r="M113" i="4"/>
  <c r="L136" i="4"/>
  <c r="M119" i="4"/>
  <c r="M115" i="4"/>
  <c r="N145" i="4"/>
  <c r="S121" i="12"/>
  <c r="T121" i="12"/>
  <c r="K132" i="4"/>
  <c r="N150" i="4"/>
  <c r="N138" i="4"/>
  <c r="N161" i="4"/>
  <c r="L123" i="4"/>
  <c r="J174" i="9"/>
  <c r="K86" i="9"/>
  <c r="K174" i="9"/>
  <c r="N116" i="4"/>
  <c r="M109" i="4"/>
  <c r="L163" i="4"/>
  <c r="O127" i="4"/>
  <c r="K113" i="4"/>
  <c r="N113" i="4"/>
  <c r="K136" i="4"/>
  <c r="L119" i="4"/>
  <c r="O115" i="4"/>
  <c r="O145" i="4"/>
  <c r="L132" i="4"/>
  <c r="M150" i="4"/>
  <c r="L138" i="4"/>
  <c r="O161" i="4"/>
  <c r="O123" i="4"/>
  <c r="M123" i="4"/>
  <c r="K133" i="4"/>
  <c r="O134" i="4"/>
  <c r="M116" i="4"/>
  <c r="O116" i="4"/>
  <c r="L109" i="4"/>
  <c r="AC14" i="13"/>
  <c r="N163" i="4"/>
  <c r="M127" i="4"/>
  <c r="L113" i="4"/>
  <c r="M136" i="4"/>
  <c r="N136" i="4"/>
  <c r="O119" i="4"/>
  <c r="K119" i="4"/>
  <c r="N115" i="4"/>
  <c r="M145" i="4"/>
  <c r="L145" i="4"/>
  <c r="N132" i="4"/>
  <c r="O132" i="4"/>
  <c r="O150" i="4"/>
  <c r="K138" i="4"/>
  <c r="O138" i="4"/>
  <c r="M161" i="4"/>
  <c r="K123" i="4"/>
  <c r="AB29" i="13"/>
  <c r="O133" i="4"/>
  <c r="N133" i="4"/>
  <c r="M134" i="4"/>
  <c r="O166" i="4"/>
  <c r="K121" i="4"/>
  <c r="AB27" i="13"/>
  <c r="L53" i="13"/>
  <c r="L133" i="4"/>
  <c r="K134" i="4"/>
  <c r="L134" i="4"/>
  <c r="N166" i="4"/>
  <c r="L166" i="4"/>
  <c r="O121" i="4"/>
  <c r="AD27" i="13"/>
  <c r="L107" i="4"/>
  <c r="S32" i="12"/>
  <c r="Q94" i="12"/>
  <c r="P100" i="12"/>
  <c r="T92" i="12"/>
  <c r="N154" i="4"/>
  <c r="S51" i="12"/>
  <c r="S13" i="12"/>
  <c r="Q78" i="12"/>
  <c r="P97" i="12"/>
  <c r="AF128" i="8"/>
  <c r="AG156" i="8"/>
  <c r="AF152" i="8"/>
  <c r="AG170" i="8"/>
  <c r="AF122" i="8"/>
  <c r="AH161" i="8"/>
  <c r="AF117" i="8"/>
  <c r="AG123" i="8"/>
  <c r="K65" i="4"/>
  <c r="O6" i="4"/>
  <c r="L6" i="4"/>
  <c r="N34" i="4"/>
  <c r="K31" i="4"/>
  <c r="AG147" i="8"/>
  <c r="AH141" i="8"/>
  <c r="L69" i="4"/>
  <c r="K41" i="4"/>
  <c r="AG144" i="8"/>
  <c r="AG166" i="8"/>
  <c r="O38" i="4"/>
  <c r="N38" i="4"/>
  <c r="O68" i="4"/>
  <c r="K68" i="4"/>
  <c r="O72" i="4"/>
  <c r="L72" i="4"/>
  <c r="K56" i="4"/>
  <c r="O73" i="4"/>
  <c r="K73" i="4"/>
  <c r="N28" i="4"/>
  <c r="M66" i="4"/>
  <c r="O80" i="4"/>
  <c r="L80" i="4"/>
  <c r="M21" i="4"/>
  <c r="M43" i="4"/>
  <c r="L100" i="4"/>
  <c r="K7" i="4"/>
  <c r="O55" i="4"/>
  <c r="L55" i="4"/>
  <c r="K62" i="4"/>
  <c r="M94" i="4"/>
  <c r="O94" i="4"/>
  <c r="M92" i="4"/>
  <c r="N104" i="4"/>
  <c r="K93" i="4"/>
  <c r="L78" i="4"/>
  <c r="O27" i="4"/>
  <c r="N27" i="4"/>
  <c r="L17" i="4"/>
  <c r="K59" i="4"/>
  <c r="N30" i="4"/>
  <c r="K50" i="4"/>
  <c r="O88" i="4"/>
  <c r="M88" i="4"/>
  <c r="N60" i="4"/>
  <c r="L11" i="4"/>
  <c r="L81" i="4"/>
  <c r="N23" i="4"/>
  <c r="O96" i="4"/>
  <c r="N4" i="4"/>
  <c r="M166" i="4"/>
  <c r="K99" i="4"/>
  <c r="L121" i="4"/>
  <c r="N121" i="4"/>
  <c r="AC12" i="13"/>
  <c r="AC27" i="13"/>
  <c r="M107" i="4"/>
  <c r="O87" i="4"/>
  <c r="L87" i="4"/>
  <c r="P38" i="12"/>
  <c r="T38" i="12"/>
  <c r="P40" i="12"/>
  <c r="R40" i="12"/>
  <c r="AH156" i="8"/>
  <c r="AH152" i="8"/>
  <c r="T90" i="12"/>
  <c r="X130" i="8"/>
  <c r="AG117" i="8"/>
  <c r="AF123" i="8"/>
  <c r="K34" i="4"/>
  <c r="M31" i="4"/>
  <c r="AF147" i="8"/>
  <c r="AG135" i="8"/>
  <c r="AG141" i="8"/>
  <c r="N69" i="4"/>
  <c r="L41" i="4"/>
  <c r="K38" i="4"/>
  <c r="AF124" i="8"/>
  <c r="M68" i="4"/>
  <c r="K72" i="4"/>
  <c r="L56" i="4"/>
  <c r="M73" i="4"/>
  <c r="O28" i="4"/>
  <c r="L28" i="4"/>
  <c r="L66" i="4"/>
  <c r="N80" i="4"/>
  <c r="L21" i="4"/>
  <c r="N43" i="4"/>
  <c r="O100" i="4"/>
  <c r="M7" i="4"/>
  <c r="M55" i="4"/>
  <c r="O62" i="4"/>
  <c r="L62" i="4"/>
  <c r="N94" i="4"/>
  <c r="K92" i="4"/>
  <c r="M104" i="4"/>
  <c r="N93" i="4"/>
  <c r="P126" i="12"/>
  <c r="M78" i="4"/>
  <c r="K27" i="4"/>
  <c r="N17" i="4"/>
  <c r="O59" i="4"/>
  <c r="N59" i="4"/>
  <c r="M30" i="4"/>
  <c r="L50" i="4"/>
  <c r="L88" i="4"/>
  <c r="O60" i="4"/>
  <c r="L60" i="4"/>
  <c r="N11" i="4"/>
  <c r="N81" i="4"/>
  <c r="K23" i="4"/>
  <c r="K96" i="4"/>
  <c r="AD29" i="13"/>
  <c r="O4" i="4"/>
  <c r="M99" i="4"/>
  <c r="AB12" i="13"/>
  <c r="M164" i="4"/>
  <c r="N87" i="4"/>
  <c r="O90" i="4"/>
  <c r="O13" i="12"/>
  <c r="S78" i="12"/>
  <c r="R13" i="12"/>
  <c r="P13" i="12"/>
  <c r="R32" i="12"/>
  <c r="O51" i="12"/>
  <c r="P51" i="12"/>
  <c r="T78" i="12"/>
  <c r="S38" i="12"/>
  <c r="S40" i="12"/>
  <c r="Q40" i="12"/>
  <c r="M48" i="4"/>
  <c r="Q38" i="12"/>
  <c r="O38" i="12"/>
  <c r="T40" i="12"/>
  <c r="P61" i="12"/>
  <c r="S56" i="12"/>
  <c r="T32" i="12"/>
  <c r="Q32" i="12"/>
  <c r="Q51" i="12"/>
  <c r="P78" i="12"/>
  <c r="Q13" i="12"/>
  <c r="T13" i="12"/>
  <c r="O32" i="12"/>
  <c r="T51" i="12"/>
  <c r="R51" i="12"/>
  <c r="O78" i="12"/>
  <c r="R38" i="12"/>
  <c r="O40" i="12"/>
  <c r="T4" i="12"/>
  <c r="O7" i="12"/>
  <c r="O33" i="12"/>
  <c r="R20" i="12"/>
  <c r="T14" i="12"/>
  <c r="AG90" i="8"/>
  <c r="R12" i="12"/>
  <c r="Q44" i="12"/>
  <c r="O74" i="12"/>
  <c r="P37" i="12"/>
  <c r="AG91" i="8"/>
  <c r="R72" i="12"/>
  <c r="P53" i="12"/>
  <c r="AF104" i="8"/>
  <c r="T66" i="12"/>
  <c r="S24" i="12"/>
  <c r="S81" i="12"/>
  <c r="S27" i="12"/>
  <c r="Q50" i="12"/>
  <c r="T80" i="12"/>
  <c r="R10" i="12"/>
  <c r="X106" i="8"/>
  <c r="R60" i="12"/>
  <c r="Q19" i="12"/>
  <c r="S21" i="12"/>
  <c r="Q23" i="12"/>
  <c r="P26" i="12"/>
  <c r="P49" i="12"/>
  <c r="AF150" i="8"/>
  <c r="Q22" i="12"/>
  <c r="AF108" i="8"/>
  <c r="AF132" i="8"/>
  <c r="P11" i="12"/>
  <c r="X153" i="8"/>
  <c r="R70" i="12"/>
  <c r="S67" i="12"/>
  <c r="AH162" i="8"/>
  <c r="O126" i="12"/>
  <c r="O59" i="12"/>
  <c r="Q36" i="12"/>
  <c r="S144" i="12"/>
  <c r="AH151" i="8"/>
  <c r="L23" i="4"/>
  <c r="R122" i="12"/>
  <c r="M4" i="4"/>
  <c r="Q147" i="12"/>
  <c r="S5" i="12"/>
  <c r="N48" i="4"/>
  <c r="S142" i="12"/>
  <c r="T109" i="12"/>
  <c r="K107" i="4"/>
  <c r="AG105" i="8"/>
  <c r="N128" i="4"/>
  <c r="Q128" i="12"/>
  <c r="S9" i="12"/>
  <c r="AH109" i="8"/>
  <c r="AF118" i="8"/>
  <c r="Q130" i="12"/>
  <c r="L154" i="4"/>
  <c r="O70" i="4"/>
  <c r="P45" i="12"/>
  <c r="O17" i="12"/>
  <c r="N16" i="4"/>
  <c r="L54" i="4"/>
  <c r="N77" i="4"/>
  <c r="O161" i="12"/>
  <c r="K124" i="4"/>
  <c r="Q125" i="12"/>
  <c r="Q34" i="12"/>
  <c r="N90" i="4"/>
  <c r="O139" i="4"/>
  <c r="M35" i="4"/>
  <c r="R116" i="12"/>
  <c r="S48" i="12"/>
  <c r="S65" i="12"/>
  <c r="M135" i="4"/>
  <c r="AF102" i="8"/>
  <c r="S61" i="12"/>
  <c r="T61" i="12"/>
  <c r="T56" i="12"/>
  <c r="R4" i="12"/>
  <c r="R7" i="12"/>
  <c r="T33" i="12"/>
  <c r="S20" i="12"/>
  <c r="S14" i="12"/>
  <c r="T15" i="12"/>
  <c r="O44" i="12"/>
  <c r="T74" i="12"/>
  <c r="S37" i="12"/>
  <c r="S72" i="12"/>
  <c r="R71" i="12"/>
  <c r="P66" i="12"/>
  <c r="O24" i="12"/>
  <c r="Q27" i="12"/>
  <c r="O73" i="12"/>
  <c r="Q10" i="12"/>
  <c r="AF88" i="8"/>
  <c r="P60" i="12"/>
  <c r="Q21" i="12"/>
  <c r="T23" i="12"/>
  <c r="AH150" i="8"/>
  <c r="R22" i="12"/>
  <c r="AG149" i="8"/>
  <c r="AG137" i="8"/>
  <c r="S43" i="12"/>
  <c r="S70" i="12"/>
  <c r="Q67" i="12"/>
  <c r="P63" i="12"/>
  <c r="Q59" i="12"/>
  <c r="O18" i="12"/>
  <c r="Q122" i="12"/>
  <c r="S147" i="12"/>
  <c r="O5" i="12"/>
  <c r="R64" i="12"/>
  <c r="S69" i="12"/>
  <c r="Q109" i="12"/>
  <c r="AF171" i="8"/>
  <c r="M128" i="4"/>
  <c r="N164" i="4"/>
  <c r="Q25" i="12"/>
  <c r="P165" i="12"/>
  <c r="O9" i="12"/>
  <c r="L76" i="4"/>
  <c r="O130" i="12"/>
  <c r="AF103" i="8"/>
  <c r="AH168" i="8"/>
  <c r="K70" i="4"/>
  <c r="Q45" i="12"/>
  <c r="P17" i="12"/>
  <c r="T123" i="12"/>
  <c r="O26" i="4"/>
  <c r="R156" i="12"/>
  <c r="P161" i="12"/>
  <c r="R115" i="12"/>
  <c r="N140" i="4"/>
  <c r="O125" i="12"/>
  <c r="T34" i="12"/>
  <c r="M90" i="4"/>
  <c r="L86" i="4"/>
  <c r="M120" i="4"/>
  <c r="Q116" i="12"/>
  <c r="AF136" i="8"/>
  <c r="T107" i="12"/>
  <c r="O8" i="4"/>
  <c r="AF87" i="8"/>
  <c r="R61" i="12"/>
  <c r="Q61" i="12"/>
  <c r="O56" i="12"/>
  <c r="R56" i="12"/>
  <c r="Q4" i="12"/>
  <c r="P4" i="12"/>
  <c r="Q7" i="12"/>
  <c r="S33" i="12"/>
  <c r="O30" i="12"/>
  <c r="Q20" i="12"/>
  <c r="AF99" i="8"/>
  <c r="R15" i="12"/>
  <c r="S44" i="12"/>
  <c r="S53" i="12"/>
  <c r="P71" i="12"/>
  <c r="P24" i="12"/>
  <c r="R16" i="12"/>
  <c r="O81" i="12"/>
  <c r="R50" i="12"/>
  <c r="R80" i="12"/>
  <c r="Q73" i="12"/>
  <c r="T10" i="12"/>
  <c r="S54" i="12"/>
  <c r="Q6" i="12"/>
  <c r="O39" i="12"/>
  <c r="S42" i="12"/>
  <c r="AG98" i="8"/>
  <c r="R52" i="12"/>
  <c r="P29" i="12"/>
  <c r="AH92" i="8"/>
  <c r="AH148" i="8"/>
  <c r="T31" i="12"/>
  <c r="AG140" i="8"/>
  <c r="AF164" i="8"/>
  <c r="AH158" i="8"/>
  <c r="T155" i="12"/>
  <c r="P18" i="12"/>
  <c r="AF153" i="8"/>
  <c r="L4" i="4"/>
  <c r="T150" i="12"/>
  <c r="Q64" i="12"/>
  <c r="Q58" i="12"/>
  <c r="L18" i="4"/>
  <c r="Q62" i="12"/>
  <c r="N107" i="4"/>
  <c r="S153" i="12"/>
  <c r="AH120" i="8"/>
  <c r="L164" i="4"/>
  <c r="M36" i="4"/>
  <c r="R76" i="12"/>
  <c r="AH126" i="8"/>
  <c r="O77" i="12"/>
  <c r="AH97" i="8"/>
  <c r="R123" i="12"/>
  <c r="M26" i="4"/>
  <c r="Q156" i="12"/>
  <c r="AH96" i="8"/>
  <c r="Q115" i="12"/>
  <c r="L40" i="4"/>
  <c r="M45" i="4"/>
  <c r="O151" i="4"/>
  <c r="N86" i="4"/>
  <c r="N120" i="4"/>
  <c r="P79" i="12"/>
  <c r="L118" i="4"/>
  <c r="AH159" i="8"/>
  <c r="S143" i="12"/>
  <c r="S107" i="12"/>
  <c r="AH87" i="8"/>
  <c r="O61" i="12"/>
  <c r="P56" i="12"/>
  <c r="Q56" i="12"/>
  <c r="S4" i="12"/>
  <c r="O4" i="12"/>
  <c r="S7" i="12"/>
  <c r="P33" i="12"/>
  <c r="R33" i="12"/>
  <c r="T30" i="12"/>
  <c r="O20" i="12"/>
  <c r="S15" i="12"/>
  <c r="Q12" i="12"/>
  <c r="P74" i="12"/>
  <c r="T72" i="12"/>
  <c r="R53" i="12"/>
  <c r="Q71" i="12"/>
  <c r="R24" i="12"/>
  <c r="Q16" i="12"/>
  <c r="R81" i="12"/>
  <c r="O27" i="12"/>
  <c r="T50" i="12"/>
  <c r="O80" i="12"/>
  <c r="T73" i="12"/>
  <c r="O55" i="12"/>
  <c r="P8" i="12"/>
  <c r="P19" i="12"/>
  <c r="T47" i="12"/>
  <c r="S49" i="12"/>
  <c r="AG108" i="8"/>
  <c r="S52" i="12"/>
  <c r="T29" i="12"/>
  <c r="Q11" i="12"/>
  <c r="AH172" i="8"/>
  <c r="R120" i="12"/>
  <c r="R144" i="12"/>
  <c r="Q172" i="12"/>
  <c r="T148" i="12"/>
  <c r="P112" i="12"/>
  <c r="R58" i="12"/>
  <c r="T41" i="12"/>
  <c r="N53" i="4"/>
  <c r="T153" i="12"/>
  <c r="AG143" i="8"/>
  <c r="T28" i="12"/>
  <c r="AH163" i="8"/>
  <c r="T75" i="12"/>
  <c r="AH95" i="8"/>
  <c r="L130" i="4"/>
  <c r="M63" i="4"/>
  <c r="M139" i="4"/>
  <c r="O156" i="4"/>
  <c r="P65" i="12"/>
  <c r="AG129" i="8"/>
  <c r="X112" i="8"/>
  <c r="AH68" i="8"/>
  <c r="AG13" i="8"/>
  <c r="AF53" i="8"/>
  <c r="AH37" i="8"/>
  <c r="P86" i="12"/>
  <c r="Q93" i="12"/>
  <c r="R95" i="12"/>
  <c r="AG14" i="8"/>
  <c r="AH31" i="8"/>
  <c r="R108" i="12"/>
  <c r="AG73" i="8"/>
  <c r="AG46" i="8"/>
  <c r="O102" i="12"/>
  <c r="S103" i="12"/>
  <c r="AF52" i="8"/>
  <c r="AH29" i="8"/>
  <c r="S87" i="12"/>
  <c r="AH8" i="8"/>
  <c r="AH74" i="8"/>
  <c r="X21" i="8"/>
  <c r="AF38" i="8"/>
  <c r="AF50" i="8"/>
  <c r="AH78" i="8"/>
  <c r="AF82" i="8"/>
  <c r="J86" i="9"/>
  <c r="AG43" i="8"/>
  <c r="AH106" i="8"/>
  <c r="AG48" i="8"/>
  <c r="AF64" i="8"/>
  <c r="S91" i="12"/>
  <c r="S96" i="12"/>
  <c r="S88" i="12"/>
  <c r="AH36" i="8"/>
  <c r="AG22" i="8"/>
  <c r="S95" i="12"/>
  <c r="AH83" i="8"/>
  <c r="AH20" i="8"/>
  <c r="AH57" i="8"/>
  <c r="AH41" i="8"/>
  <c r="X43" i="8"/>
  <c r="S108" i="12"/>
  <c r="AG59" i="8"/>
  <c r="AG10" i="8"/>
  <c r="P101" i="12"/>
  <c r="S101" i="12"/>
  <c r="O87" i="12"/>
  <c r="AF42" i="8"/>
  <c r="AG6" i="8"/>
  <c r="AF70" i="8"/>
  <c r="Q98" i="12"/>
  <c r="AG87" i="8"/>
  <c r="O94" i="12"/>
  <c r="AG56" i="8"/>
  <c r="AF77" i="8"/>
  <c r="T100" i="12"/>
  <c r="AG47" i="8"/>
  <c r="Q30" i="12"/>
  <c r="R30" i="12"/>
  <c r="Q97" i="12"/>
  <c r="R97" i="12"/>
  <c r="AH55" i="8"/>
  <c r="X15" i="8"/>
  <c r="AH44" i="8"/>
  <c r="T20" i="12"/>
  <c r="AG62" i="8"/>
  <c r="R14" i="12"/>
  <c r="P14" i="12"/>
  <c r="AH99" i="8"/>
  <c r="AH90" i="8"/>
  <c r="AF12" i="8"/>
  <c r="O15" i="12"/>
  <c r="P15" i="12"/>
  <c r="P12" i="12"/>
  <c r="O12" i="12"/>
  <c r="P44" i="12"/>
  <c r="Q74" i="12"/>
  <c r="R74" i="12"/>
  <c r="AH5" i="8"/>
  <c r="T37" i="12"/>
  <c r="R37" i="12"/>
  <c r="AF13" i="8"/>
  <c r="AH91" i="8"/>
  <c r="AH18" i="8"/>
  <c r="P72" i="12"/>
  <c r="Q72" i="12"/>
  <c r="AF40" i="8"/>
  <c r="AH72" i="8"/>
  <c r="O53" i="12"/>
  <c r="T71" i="12"/>
  <c r="O71" i="12"/>
  <c r="P92" i="12"/>
  <c r="AH25" i="8"/>
  <c r="R66" i="12"/>
  <c r="T24" i="12"/>
  <c r="O16" i="12"/>
  <c r="S16" i="12"/>
  <c r="AH64" i="8"/>
  <c r="P81" i="12"/>
  <c r="Q81" i="12"/>
  <c r="R27" i="12"/>
  <c r="P27" i="12"/>
  <c r="P50" i="12"/>
  <c r="AG37" i="8"/>
  <c r="R90" i="12"/>
  <c r="P80" i="12"/>
  <c r="Q80" i="12"/>
  <c r="R73" i="12"/>
  <c r="P10" i="12"/>
  <c r="O10" i="12"/>
  <c r="O86" i="12"/>
  <c r="AF11" i="8"/>
  <c r="R89" i="12"/>
  <c r="AH26" i="8"/>
  <c r="AH7" i="8"/>
  <c r="Q91" i="12"/>
  <c r="P91" i="12"/>
  <c r="R99" i="12"/>
  <c r="T55" i="12"/>
  <c r="R55" i="12"/>
  <c r="Q60" i="12"/>
  <c r="O8" i="12"/>
  <c r="O19" i="12"/>
  <c r="AF81" i="8"/>
  <c r="O21" i="12"/>
  <c r="R54" i="12"/>
  <c r="T54" i="12"/>
  <c r="P96" i="12"/>
  <c r="R47" i="12"/>
  <c r="Q47" i="12"/>
  <c r="S23" i="12"/>
  <c r="O6" i="12"/>
  <c r="S6" i="12"/>
  <c r="AF39" i="8"/>
  <c r="R39" i="12"/>
  <c r="T39" i="12"/>
  <c r="R88" i="12"/>
  <c r="AF79" i="8"/>
  <c r="T42" i="12"/>
  <c r="O26" i="12"/>
  <c r="Q26" i="12"/>
  <c r="O93" i="12"/>
  <c r="T49" i="12"/>
  <c r="AF98" i="8"/>
  <c r="T22" i="12"/>
  <c r="AF125" i="8"/>
  <c r="AH22" i="8"/>
  <c r="P52" i="12"/>
  <c r="T52" i="12"/>
  <c r="AF149" i="8"/>
  <c r="O95" i="12"/>
  <c r="AG83" i="8"/>
  <c r="S29" i="12"/>
  <c r="AH165" i="8"/>
  <c r="AF14" i="8"/>
  <c r="AH132" i="8"/>
  <c r="AF92" i="8"/>
  <c r="AG20" i="8"/>
  <c r="AF137" i="8"/>
  <c r="AG31" i="8"/>
  <c r="AG51" i="8"/>
  <c r="AF57" i="8"/>
  <c r="O43" i="12"/>
  <c r="AG41" i="8"/>
  <c r="AH100" i="8"/>
  <c r="S11" i="12"/>
  <c r="AG148" i="8"/>
  <c r="Q70" i="12"/>
  <c r="O31" i="12"/>
  <c r="R31" i="12"/>
  <c r="P67" i="12"/>
  <c r="R67" i="12"/>
  <c r="X93" i="8"/>
  <c r="AF172" i="8"/>
  <c r="T108" i="12"/>
  <c r="O108" i="12"/>
  <c r="T126" i="12"/>
  <c r="AH111" i="8"/>
  <c r="P120" i="12"/>
  <c r="S63" i="12"/>
  <c r="Q63" i="12"/>
  <c r="AF158" i="8"/>
  <c r="P59" i="12"/>
  <c r="P36" i="12"/>
  <c r="AF46" i="8"/>
  <c r="T102" i="12"/>
  <c r="P102" i="12"/>
  <c r="Q155" i="12"/>
  <c r="T144" i="12"/>
  <c r="P144" i="12"/>
  <c r="R103" i="12"/>
  <c r="T18" i="12"/>
  <c r="Q18" i="12"/>
  <c r="R172" i="12"/>
  <c r="AF151" i="8"/>
  <c r="AG153" i="8"/>
  <c r="P148" i="12"/>
  <c r="T122" i="12"/>
  <c r="O122" i="12"/>
  <c r="AF80" i="8"/>
  <c r="K107" i="9"/>
  <c r="L83" i="4"/>
  <c r="K29" i="4"/>
  <c r="N29" i="4"/>
  <c r="K64" i="4"/>
  <c r="L64" i="4"/>
  <c r="M51" i="4"/>
  <c r="M64" i="4"/>
  <c r="L51" i="4"/>
  <c r="K22" i="4"/>
  <c r="M83" i="4"/>
  <c r="L79" i="4"/>
  <c r="N64" i="4"/>
  <c r="K51" i="4"/>
  <c r="M22" i="4"/>
  <c r="N79" i="4"/>
  <c r="L22" i="4"/>
  <c r="N22" i="4"/>
  <c r="M79" i="4"/>
  <c r="K83" i="4"/>
  <c r="L29" i="4"/>
  <c r="N51" i="4"/>
  <c r="K79" i="4"/>
  <c r="N83" i="4"/>
  <c r="M29" i="4"/>
  <c r="O51" i="4"/>
  <c r="O29" i="4"/>
  <c r="O64" i="4"/>
  <c r="E174" i="4"/>
  <c r="R174" i="4" s="1"/>
  <c r="S174" i="4" s="1"/>
  <c r="O79" i="4"/>
  <c r="O22" i="4"/>
  <c r="O83" i="4"/>
  <c r="R85" i="4"/>
  <c r="S85" i="4" s="1"/>
  <c r="AG52" i="8"/>
  <c r="R147" i="12"/>
  <c r="AH27" i="8"/>
  <c r="S112" i="12"/>
  <c r="R112" i="12"/>
  <c r="Q5" i="12"/>
  <c r="S150" i="12"/>
  <c r="Q150" i="12"/>
  <c r="K48" i="4"/>
  <c r="O64" i="12"/>
  <c r="S64" i="12"/>
  <c r="AF10" i="8"/>
  <c r="T58" i="12"/>
  <c r="S58" i="12"/>
  <c r="Q142" i="12"/>
  <c r="T101" i="12"/>
  <c r="R69" i="12"/>
  <c r="O69" i="12"/>
  <c r="K18" i="4"/>
  <c r="AG29" i="8"/>
  <c r="R109" i="12"/>
  <c r="O109" i="12"/>
  <c r="R62" i="12"/>
  <c r="R41" i="12"/>
  <c r="AH19" i="8"/>
  <c r="N127" i="4"/>
  <c r="N112" i="4"/>
  <c r="K110" i="4"/>
  <c r="O110" i="4"/>
  <c r="R173" i="4"/>
  <c r="S173" i="4" s="1"/>
  <c r="O112" i="4"/>
  <c r="M110" i="4"/>
  <c r="M112" i="4"/>
  <c r="K112" i="4"/>
  <c r="N110" i="4"/>
  <c r="L110" i="4"/>
  <c r="L112" i="4"/>
  <c r="M53" i="4"/>
  <c r="AH105" i="8"/>
  <c r="P153" i="12"/>
  <c r="L128" i="4"/>
  <c r="K128" i="4"/>
  <c r="S128" i="12"/>
  <c r="K164" i="4"/>
  <c r="AF134" i="8"/>
  <c r="O25" i="12"/>
  <c r="R25" i="12"/>
  <c r="L36" i="4"/>
  <c r="AH143" i="8"/>
  <c r="P87" i="12"/>
  <c r="T87" i="12"/>
  <c r="T165" i="12"/>
  <c r="S28" i="12"/>
  <c r="P28" i="12"/>
  <c r="T9" i="12"/>
  <c r="AF63" i="8"/>
  <c r="AF67" i="8"/>
  <c r="AF9" i="8"/>
  <c r="O76" i="4"/>
  <c r="M76" i="4"/>
  <c r="S76" i="12"/>
  <c r="AH42" i="8"/>
  <c r="AG109" i="8"/>
  <c r="AF6" i="8"/>
  <c r="AG8" i="8"/>
  <c r="AG118" i="8"/>
  <c r="AF126" i="8"/>
  <c r="S130" i="12"/>
  <c r="P77" i="12"/>
  <c r="R77" i="12"/>
  <c r="K154" i="4"/>
  <c r="AH103" i="8"/>
  <c r="AF163" i="8"/>
  <c r="AF168" i="8"/>
  <c r="AH66" i="8"/>
  <c r="AH70" i="8"/>
  <c r="AF74" i="8"/>
  <c r="AF97" i="8"/>
  <c r="M70" i="4"/>
  <c r="AB20" i="13"/>
  <c r="AD39" i="13"/>
  <c r="AD23" i="13"/>
  <c r="AD40" i="13"/>
  <c r="AD36" i="13"/>
  <c r="AC45" i="13"/>
  <c r="AC8" i="13"/>
  <c r="AC31" i="13"/>
  <c r="AC47" i="13"/>
  <c r="AC48" i="13"/>
  <c r="AD22" i="13"/>
  <c r="AB36" i="13"/>
  <c r="AD20" i="13"/>
  <c r="AB9" i="13"/>
  <c r="AD33" i="13"/>
  <c r="AD32" i="13"/>
  <c r="AC40" i="13"/>
  <c r="AB37" i="13"/>
  <c r="AD37" i="13"/>
  <c r="AD31" i="13"/>
  <c r="AC22" i="13"/>
  <c r="AC49" i="13"/>
  <c r="AD47" i="13"/>
  <c r="AC37" i="13"/>
  <c r="AD8" i="13"/>
  <c r="AC23" i="13"/>
  <c r="AB43" i="13"/>
  <c r="AD44" i="13"/>
  <c r="AD30" i="13"/>
  <c r="AC20" i="13"/>
  <c r="AB23" i="13"/>
  <c r="AD43" i="13"/>
  <c r="AB11" i="13"/>
  <c r="AC32" i="13"/>
  <c r="AC43" i="13"/>
  <c r="AC36" i="13"/>
  <c r="AC39" i="13"/>
  <c r="AD49" i="13"/>
  <c r="AB32" i="13"/>
  <c r="AD45" i="13"/>
  <c r="AB49" i="13"/>
  <c r="AC11" i="13"/>
  <c r="AB31" i="13"/>
  <c r="AB44" i="13"/>
  <c r="AB40" i="13"/>
  <c r="AB30" i="13"/>
  <c r="AB8" i="13"/>
  <c r="AB39" i="13"/>
  <c r="AB45" i="13"/>
  <c r="AC30" i="13"/>
  <c r="AC33" i="13"/>
  <c r="AC9" i="13"/>
  <c r="AB22" i="13"/>
  <c r="AC44" i="13"/>
  <c r="AD48" i="13"/>
  <c r="AB48" i="13"/>
  <c r="AD11" i="13"/>
  <c r="AB33" i="13"/>
  <c r="AB47" i="13"/>
  <c r="AD9" i="13"/>
  <c r="AB19" i="13"/>
  <c r="AD18" i="13"/>
  <c r="AD26" i="13"/>
  <c r="AC5" i="13"/>
  <c r="AC51" i="13" s="1"/>
  <c r="V51" i="13" s="1"/>
  <c r="AD10" i="13"/>
  <c r="AD6" i="13"/>
  <c r="AC17" i="13"/>
  <c r="AC38" i="13"/>
  <c r="AC16" i="13"/>
  <c r="AC34" i="13"/>
  <c r="AB41" i="13"/>
  <c r="AC7" i="13"/>
  <c r="AD28" i="13"/>
  <c r="AD42" i="13"/>
  <c r="AC19" i="13"/>
  <c r="AC15" i="13"/>
  <c r="AC18" i="13"/>
  <c r="AB5" i="13"/>
  <c r="AB51" i="13" s="1"/>
  <c r="U51" i="13" s="1"/>
  <c r="AD46" i="13"/>
  <c r="AB16" i="13"/>
  <c r="AB34" i="13"/>
  <c r="AD41" i="13"/>
  <c r="AC28" i="13"/>
  <c r="AC42" i="13"/>
  <c r="AD19" i="13"/>
  <c r="AB15" i="13"/>
  <c r="AB18" i="13"/>
  <c r="AB26" i="13"/>
  <c r="AD5" i="13"/>
  <c r="AD51" i="13" s="1"/>
  <c r="W51" i="13" s="1"/>
  <c r="AB10" i="13"/>
  <c r="AC6" i="13"/>
  <c r="AD17" i="13"/>
  <c r="AB38" i="13"/>
  <c r="AB46" i="13"/>
  <c r="AD34" i="13"/>
  <c r="AB7" i="13"/>
  <c r="AD15" i="13"/>
  <c r="AC26" i="13"/>
  <c r="AC10" i="13"/>
  <c r="AB6" i="13"/>
  <c r="AB17" i="13"/>
  <c r="AD38" i="13"/>
  <c r="AC46" i="13"/>
  <c r="AD16" i="13"/>
  <c r="AC41" i="13"/>
  <c r="AD7" i="13"/>
  <c r="AB28" i="13"/>
  <c r="AB42" i="13"/>
  <c r="S45" i="12"/>
  <c r="AF89" i="8"/>
  <c r="R75" i="12"/>
  <c r="S75" i="12"/>
  <c r="Q17" i="12"/>
  <c r="AF160" i="8"/>
  <c r="O16" i="4"/>
  <c r="M16" i="4"/>
  <c r="P123" i="12"/>
  <c r="N54" i="4"/>
  <c r="L26" i="4"/>
  <c r="AF139" i="8"/>
  <c r="O77" i="4"/>
  <c r="M77" i="4"/>
  <c r="O156" i="12"/>
  <c r="T156" i="12"/>
  <c r="Q161" i="12"/>
  <c r="R161" i="12"/>
  <c r="N124" i="4"/>
  <c r="O115" i="12"/>
  <c r="O130" i="4"/>
  <c r="N130" i="4"/>
  <c r="M140" i="4"/>
  <c r="AH50" i="8"/>
  <c r="N63" i="4"/>
  <c r="P125" i="12"/>
  <c r="S125" i="12"/>
  <c r="K40" i="4"/>
  <c r="AG78" i="8"/>
  <c r="AG82" i="8"/>
  <c r="AA175" i="8"/>
  <c r="AE175" i="8"/>
  <c r="O34" i="12"/>
  <c r="O45" i="4"/>
  <c r="K45" i="4"/>
  <c r="K90" i="4"/>
  <c r="L151" i="4"/>
  <c r="N139" i="4"/>
  <c r="O86" i="4"/>
  <c r="K35" i="4"/>
  <c r="K120" i="4"/>
  <c r="AF130" i="8"/>
  <c r="AG15" i="8"/>
  <c r="AG21" i="8"/>
  <c r="AH93" i="8"/>
  <c r="AH28" i="8"/>
  <c r="AF32" i="8"/>
  <c r="T79" i="12"/>
  <c r="O79" i="12"/>
  <c r="AD13" i="13"/>
  <c r="O118" i="4"/>
  <c r="M156" i="4"/>
  <c r="T116" i="12"/>
  <c r="O116" i="12"/>
  <c r="O48" i="12"/>
  <c r="AH136" i="8"/>
  <c r="O65" i="12"/>
  <c r="R143" i="12"/>
  <c r="AF129" i="8"/>
  <c r="Q107" i="12"/>
  <c r="N146" i="4"/>
  <c r="N135" i="4"/>
  <c r="M8" i="4"/>
  <c r="X116" i="8"/>
  <c r="X110" i="8"/>
  <c r="X128" i="8"/>
  <c r="AH76" i="8"/>
  <c r="AF17" i="8"/>
  <c r="AG58" i="8"/>
  <c r="AH17" i="8"/>
  <c r="X17" i="8"/>
  <c r="AF76" i="8"/>
  <c r="AF58" i="8"/>
  <c r="X54" i="8"/>
  <c r="AG54" i="8"/>
  <c r="AG84" i="8"/>
  <c r="X69" i="8"/>
  <c r="X58" i="8"/>
  <c r="X84" i="8"/>
  <c r="AG76" i="8"/>
  <c r="AF84" i="8"/>
  <c r="AF69" i="8"/>
  <c r="AF54" i="8"/>
  <c r="AG69" i="8"/>
  <c r="AH54" i="8"/>
  <c r="AH84" i="8"/>
  <c r="AG17" i="8"/>
  <c r="AH58" i="8"/>
  <c r="AH69" i="8"/>
  <c r="X72" i="8"/>
  <c r="X18" i="8"/>
  <c r="X36" i="8"/>
  <c r="X49" i="8"/>
  <c r="X57" i="8"/>
  <c r="X74" i="8"/>
  <c r="X20" i="8"/>
  <c r="X67" i="8"/>
  <c r="X24" i="8"/>
  <c r="X50" i="8"/>
  <c r="X44" i="8"/>
  <c r="X76" i="8"/>
  <c r="X71" i="8"/>
  <c r="X56" i="8"/>
  <c r="X79" i="8"/>
  <c r="X10" i="8"/>
  <c r="X34" i="8"/>
  <c r="X70" i="8"/>
  <c r="X39" i="8"/>
  <c r="X63" i="8"/>
  <c r="X11" i="8"/>
  <c r="X41" i="8"/>
  <c r="X38" i="8"/>
  <c r="X68" i="8"/>
  <c r="X81" i="8"/>
  <c r="X73" i="8"/>
  <c r="X45" i="8"/>
  <c r="X29" i="8"/>
  <c r="X66" i="8"/>
  <c r="X8" i="8"/>
  <c r="X31" i="8"/>
  <c r="X61" i="8"/>
  <c r="X33" i="8"/>
  <c r="X48" i="8"/>
  <c r="X7" i="8"/>
  <c r="X55" i="8"/>
  <c r="X78" i="8"/>
  <c r="X83" i="8"/>
  <c r="X77" i="8"/>
  <c r="X62" i="8"/>
  <c r="X46" i="8"/>
  <c r="X65" i="8"/>
  <c r="X60" i="8"/>
  <c r="X5" i="8"/>
  <c r="X13" i="8"/>
  <c r="X23" i="8"/>
  <c r="X40" i="8"/>
  <c r="X6" i="8"/>
  <c r="X14" i="8"/>
  <c r="X37" i="8"/>
  <c r="X51" i="8"/>
  <c r="X9" i="8"/>
  <c r="X16" i="8"/>
  <c r="X26" i="8"/>
  <c r="X52" i="8"/>
  <c r="X75" i="8"/>
  <c r="X64" i="8"/>
  <c r="X42" i="8"/>
  <c r="X47" i="8"/>
  <c r="X19" i="8"/>
  <c r="AF18" i="8"/>
  <c r="AF25" i="8"/>
  <c r="AF61" i="8"/>
  <c r="O101" i="12"/>
  <c r="O105" i="12"/>
  <c r="T105" i="12"/>
  <c r="R104" i="12"/>
  <c r="R105" i="12"/>
  <c r="T104" i="12"/>
  <c r="S104" i="12"/>
  <c r="P105" i="12"/>
  <c r="P104" i="12"/>
  <c r="Q105" i="12"/>
  <c r="S105" i="12"/>
  <c r="O104" i="12"/>
  <c r="Q104" i="12"/>
  <c r="S89" i="12"/>
  <c r="AF7" i="8"/>
  <c r="R91" i="12"/>
  <c r="AG81" i="8"/>
  <c r="T96" i="12"/>
  <c r="Q88" i="12"/>
  <c r="AG33" i="8"/>
  <c r="S93" i="12"/>
  <c r="AF34" i="8"/>
  <c r="AG49" i="8"/>
  <c r="AG60" i="8"/>
  <c r="AH51" i="8"/>
  <c r="N174" i="9"/>
  <c r="N175" i="9" s="1"/>
  <c r="Q102" i="12"/>
  <c r="AG19" i="8"/>
  <c r="AF71" i="8"/>
  <c r="AF66" i="8"/>
  <c r="AH45" i="8"/>
  <c r="AF23" i="8"/>
  <c r="R94" i="12"/>
  <c r="P94" i="12"/>
  <c r="AF56" i="8"/>
  <c r="AF30" i="8"/>
  <c r="AG102" i="8"/>
  <c r="Q100" i="12"/>
  <c r="S100" i="12"/>
  <c r="S66" i="12"/>
  <c r="O83" i="12"/>
  <c r="Q46" i="12"/>
  <c r="T68" i="12"/>
  <c r="Q35" i="12"/>
  <c r="O35" i="12"/>
  <c r="R46" i="12"/>
  <c r="R68" i="12"/>
  <c r="O46" i="12"/>
  <c r="S82" i="12"/>
  <c r="P83" i="12"/>
  <c r="T82" i="12"/>
  <c r="P35" i="12"/>
  <c r="O68" i="12"/>
  <c r="O57" i="12"/>
  <c r="S68" i="12"/>
  <c r="Q82" i="12"/>
  <c r="O82" i="12"/>
  <c r="S57" i="12"/>
  <c r="P57" i="12"/>
  <c r="S46" i="12"/>
  <c r="Q68" i="12"/>
  <c r="P46" i="12"/>
  <c r="T57" i="12"/>
  <c r="P68" i="12"/>
  <c r="S35" i="12"/>
  <c r="R82" i="12"/>
  <c r="P82" i="12"/>
  <c r="Q57" i="12"/>
  <c r="R35" i="12"/>
  <c r="R57" i="12"/>
  <c r="T35" i="12"/>
  <c r="T46" i="12"/>
  <c r="T7" i="12"/>
  <c r="P7" i="12"/>
  <c r="Q33" i="12"/>
  <c r="AH47" i="8"/>
  <c r="P30" i="12"/>
  <c r="S30" i="12"/>
  <c r="O97" i="12"/>
  <c r="T97" i="12"/>
  <c r="AG65" i="8"/>
  <c r="AH16" i="8"/>
  <c r="AH24" i="8"/>
  <c r="AG75" i="8"/>
  <c r="Q175" i="9"/>
  <c r="P20" i="12"/>
  <c r="AH62" i="8"/>
  <c r="O14" i="12"/>
  <c r="Q14" i="12"/>
  <c r="Q15" i="12"/>
  <c r="S12" i="12"/>
  <c r="T12" i="12"/>
  <c r="R44" i="12"/>
  <c r="T44" i="12"/>
  <c r="S74" i="12"/>
  <c r="AF68" i="8"/>
  <c r="AG5" i="8"/>
  <c r="O37" i="12"/>
  <c r="Q37" i="12"/>
  <c r="AH13" i="8"/>
  <c r="AF91" i="8"/>
  <c r="AG18" i="8"/>
  <c r="O72" i="12"/>
  <c r="AH40" i="8"/>
  <c r="AG72" i="8"/>
  <c r="T53" i="12"/>
  <c r="Q53" i="12"/>
  <c r="S71" i="12"/>
  <c r="R92" i="12"/>
  <c r="Q92" i="12"/>
  <c r="AH104" i="8"/>
  <c r="AG53" i="8"/>
  <c r="AH61" i="8"/>
  <c r="Q66" i="12"/>
  <c r="O66" i="12"/>
  <c r="Q24" i="12"/>
  <c r="T16" i="12"/>
  <c r="P16" i="12"/>
  <c r="T81" i="12"/>
  <c r="T27" i="12"/>
  <c r="O50" i="12"/>
  <c r="S50" i="12"/>
  <c r="O90" i="12"/>
  <c r="S80" i="12"/>
  <c r="S73" i="12"/>
  <c r="P73" i="12"/>
  <c r="S10" i="12"/>
  <c r="S86" i="12"/>
  <c r="R86" i="12"/>
  <c r="AG11" i="8"/>
  <c r="T89" i="12"/>
  <c r="Q89" i="12"/>
  <c r="AF26" i="8"/>
  <c r="AG7" i="8"/>
  <c r="AG88" i="8"/>
  <c r="O91" i="12"/>
  <c r="X28" i="8"/>
  <c r="O99" i="12"/>
  <c r="P99" i="12"/>
  <c r="P55" i="12"/>
  <c r="S55" i="12"/>
  <c r="T60" i="12"/>
  <c r="R8" i="12"/>
  <c r="Q8" i="12"/>
  <c r="T19" i="12"/>
  <c r="R21" i="12"/>
  <c r="P54" i="12"/>
  <c r="Q54" i="12"/>
  <c r="Q96" i="12"/>
  <c r="S47" i="12"/>
  <c r="P47" i="12"/>
  <c r="P23" i="12"/>
  <c r="P6" i="12"/>
  <c r="T6" i="12"/>
  <c r="AG39" i="8"/>
  <c r="P39" i="12"/>
  <c r="S39" i="12"/>
  <c r="O88" i="12"/>
  <c r="AH79" i="8"/>
  <c r="AH33" i="8"/>
  <c r="R42" i="12"/>
  <c r="O42" i="12"/>
  <c r="P175" i="9"/>
  <c r="R26" i="12"/>
  <c r="S26" i="12"/>
  <c r="P93" i="12"/>
  <c r="Q49" i="12"/>
  <c r="AG34" i="8"/>
  <c r="AG36" i="8"/>
  <c r="AH49" i="8"/>
  <c r="AH60" i="8"/>
  <c r="P22" i="12"/>
  <c r="AG124" i="8"/>
  <c r="AH145" i="8"/>
  <c r="AG145" i="8"/>
  <c r="AF155" i="8"/>
  <c r="AD174" i="8"/>
  <c r="AG155" i="8"/>
  <c r="AH155" i="8"/>
  <c r="AF145" i="8"/>
  <c r="J175" i="8"/>
  <c r="X124" i="8"/>
  <c r="X157" i="8"/>
  <c r="X109" i="8"/>
  <c r="X126" i="8"/>
  <c r="X152" i="8"/>
  <c r="X163" i="8"/>
  <c r="X139" i="8"/>
  <c r="X113" i="8"/>
  <c r="X111" i="8"/>
  <c r="X123" i="8"/>
  <c r="X158" i="8"/>
  <c r="X170" i="8"/>
  <c r="X144" i="8"/>
  <c r="X147" i="8"/>
  <c r="X159" i="8"/>
  <c r="X118" i="8"/>
  <c r="X145" i="8"/>
  <c r="X136" i="8"/>
  <c r="X140" i="8"/>
  <c r="X119" i="8"/>
  <c r="X122" i="8"/>
  <c r="X164" i="8"/>
  <c r="X146" i="8"/>
  <c r="X166" i="8"/>
  <c r="X161" i="8"/>
  <c r="X172" i="8"/>
  <c r="X154" i="8"/>
  <c r="X171" i="8"/>
  <c r="X115" i="8"/>
  <c r="X131" i="8"/>
  <c r="X132" i="8"/>
  <c r="X156" i="8"/>
  <c r="X162" i="8"/>
  <c r="X160" i="8"/>
  <c r="X155" i="8"/>
  <c r="X148" i="8"/>
  <c r="X150" i="8"/>
  <c r="X168" i="8"/>
  <c r="X137" i="8"/>
  <c r="X142" i="8"/>
  <c r="X117" i="8"/>
  <c r="X135" i="8"/>
  <c r="X129" i="8"/>
  <c r="X121" i="8"/>
  <c r="X167" i="8"/>
  <c r="X173" i="8"/>
  <c r="X165" i="8"/>
  <c r="AG125" i="8"/>
  <c r="AF22" i="8"/>
  <c r="O52" i="12"/>
  <c r="T95" i="12"/>
  <c r="AF83" i="8"/>
  <c r="O29" i="12"/>
  <c r="AF165" i="8"/>
  <c r="Q43" i="12"/>
  <c r="P43" i="12"/>
  <c r="AF41" i="8"/>
  <c r="AG100" i="8"/>
  <c r="O11" i="12"/>
  <c r="O70" i="12"/>
  <c r="P31" i="12"/>
  <c r="Q31" i="12"/>
  <c r="O67" i="12"/>
  <c r="AH140" i="8"/>
  <c r="AF162" i="8"/>
  <c r="AH164" i="8"/>
  <c r="Q108" i="12"/>
  <c r="T130" i="12"/>
  <c r="O114" i="12"/>
  <c r="S160" i="12"/>
  <c r="T114" i="12"/>
  <c r="R114" i="12"/>
  <c r="P114" i="12"/>
  <c r="S114" i="12"/>
  <c r="O160" i="12"/>
  <c r="P160" i="12"/>
  <c r="Q114" i="12"/>
  <c r="Q160" i="12"/>
  <c r="R160" i="12"/>
  <c r="N174" i="12"/>
  <c r="T160" i="12"/>
  <c r="R126" i="12"/>
  <c r="AG111" i="8"/>
  <c r="T120" i="12"/>
  <c r="O120" i="12"/>
  <c r="O63" i="12"/>
  <c r="T63" i="12"/>
  <c r="T59" i="12"/>
  <c r="H175" i="9"/>
  <c r="AF73" i="8"/>
  <c r="O36" i="12"/>
  <c r="R36" i="12"/>
  <c r="AH46" i="8"/>
  <c r="R102" i="12"/>
  <c r="O155" i="12"/>
  <c r="S155" i="12"/>
  <c r="Q144" i="12"/>
  <c r="P103" i="12"/>
  <c r="O103" i="12"/>
  <c r="S18" i="12"/>
  <c r="T172" i="12"/>
  <c r="P172" i="12"/>
  <c r="AG151" i="8"/>
  <c r="AH153" i="8"/>
  <c r="AH59" i="8"/>
  <c r="R148" i="12"/>
  <c r="Q148" i="12"/>
  <c r="P122" i="12"/>
  <c r="AH80" i="8"/>
  <c r="J107" i="9"/>
  <c r="P147" i="12"/>
  <c r="AG27" i="8"/>
  <c r="T112" i="12"/>
  <c r="Q112" i="12"/>
  <c r="T5" i="12"/>
  <c r="O150" i="12"/>
  <c r="P150" i="12"/>
  <c r="P64" i="12"/>
  <c r="AH10" i="8"/>
  <c r="P58" i="12"/>
  <c r="P142" i="12"/>
  <c r="R142" i="12"/>
  <c r="R101" i="12"/>
  <c r="T69" i="12"/>
  <c r="P69" i="12"/>
  <c r="M18" i="4"/>
  <c r="AF29" i="8"/>
  <c r="P109" i="12"/>
  <c r="O62" i="12"/>
  <c r="S62" i="12"/>
  <c r="AG171" i="8"/>
  <c r="Q41" i="12"/>
  <c r="O41" i="12"/>
  <c r="AF19" i="8"/>
  <c r="AH71" i="8"/>
  <c r="O53" i="4"/>
  <c r="L53" i="4"/>
  <c r="R153" i="12"/>
  <c r="AG120" i="8"/>
  <c r="O128" i="12"/>
  <c r="R128" i="12"/>
  <c r="AG134" i="8"/>
  <c r="T25" i="12"/>
  <c r="S25" i="12"/>
  <c r="K36" i="4"/>
  <c r="AF143" i="8"/>
  <c r="Q87" i="12"/>
  <c r="O165" i="12"/>
  <c r="S165" i="12"/>
  <c r="R28" i="12"/>
  <c r="O28" i="12"/>
  <c r="Q9" i="12"/>
  <c r="AH63" i="8"/>
  <c r="AG67" i="8"/>
  <c r="AG9" i="8"/>
  <c r="K76" i="4"/>
  <c r="P76" i="12"/>
  <c r="O76" i="12"/>
  <c r="AG42" i="8"/>
  <c r="AF109" i="8"/>
  <c r="AH6" i="8"/>
  <c r="AF8" i="8"/>
  <c r="AH118" i="8"/>
  <c r="AG126" i="8"/>
  <c r="P130" i="12"/>
  <c r="T77" i="12"/>
  <c r="Q77" i="12"/>
  <c r="AG103" i="8"/>
  <c r="AG163" i="8"/>
  <c r="AG168" i="8"/>
  <c r="AG66" i="8"/>
  <c r="AG70" i="8"/>
  <c r="AG74" i="8"/>
  <c r="AG97" i="8"/>
  <c r="L70" i="4"/>
  <c r="O45" i="12"/>
  <c r="AG89" i="8"/>
  <c r="O75" i="12"/>
  <c r="P75" i="12"/>
  <c r="T17" i="12"/>
  <c r="AG160" i="8"/>
  <c r="L16" i="4"/>
  <c r="Q123" i="12"/>
  <c r="F175" i="9"/>
  <c r="M54" i="4"/>
  <c r="K26" i="4"/>
  <c r="AG139" i="8"/>
  <c r="K77" i="4"/>
  <c r="R98" i="12"/>
  <c r="T98" i="12"/>
  <c r="P156" i="12"/>
  <c r="AG95" i="8"/>
  <c r="X35" i="8"/>
  <c r="T161" i="12"/>
  <c r="AF96" i="8"/>
  <c r="L124" i="4"/>
  <c r="M124" i="4"/>
  <c r="T115" i="12"/>
  <c r="K130" i="4"/>
  <c r="AG38" i="8"/>
  <c r="K140" i="4"/>
  <c r="L140" i="4"/>
  <c r="K63" i="4"/>
  <c r="R125" i="12"/>
  <c r="O40" i="4"/>
  <c r="M40" i="4"/>
  <c r="S34" i="12"/>
  <c r="L45" i="4"/>
  <c r="N151" i="4"/>
  <c r="K139" i="4"/>
  <c r="N105" i="4"/>
  <c r="M105" i="4"/>
  <c r="N91" i="4"/>
  <c r="O105" i="4"/>
  <c r="K91" i="4"/>
  <c r="K105" i="4"/>
  <c r="L91" i="4"/>
  <c r="M91" i="4"/>
  <c r="L105" i="4"/>
  <c r="R106" i="4"/>
  <c r="S106" i="4" s="1"/>
  <c r="O91" i="4"/>
  <c r="L35" i="4"/>
  <c r="O120" i="4"/>
  <c r="AH130" i="8"/>
  <c r="AF15" i="8"/>
  <c r="AH21" i="8"/>
  <c r="AF93" i="8"/>
  <c r="AG28" i="8"/>
  <c r="AH32" i="8"/>
  <c r="AF35" i="8"/>
  <c r="S79" i="12"/>
  <c r="Q79" i="12"/>
  <c r="AH43" i="8"/>
  <c r="N118" i="4"/>
  <c r="K118" i="4"/>
  <c r="N156" i="4"/>
  <c r="S116" i="12"/>
  <c r="AG159" i="8"/>
  <c r="P48" i="12"/>
  <c r="R48" i="12"/>
  <c r="AG136" i="8"/>
  <c r="Q65" i="12"/>
  <c r="AF48" i="8"/>
  <c r="O143" i="12"/>
  <c r="P143" i="12"/>
  <c r="AH129" i="8"/>
  <c r="R107" i="12"/>
  <c r="M146" i="4"/>
  <c r="O146" i="4"/>
  <c r="O135" i="4"/>
  <c r="K8" i="4"/>
  <c r="I175" i="9"/>
  <c r="X133" i="8"/>
  <c r="X12" i="8"/>
  <c r="X25" i="8"/>
  <c r="X59" i="8"/>
  <c r="X127" i="8"/>
  <c r="AF5" i="8"/>
  <c r="AG26" i="8"/>
  <c r="Q99" i="12"/>
  <c r="AG79" i="8"/>
  <c r="AG45" i="8"/>
  <c r="X90" i="8"/>
  <c r="AG94" i="8"/>
  <c r="AF101" i="8"/>
  <c r="AG101" i="8"/>
  <c r="AH94" i="8"/>
  <c r="AF94" i="8"/>
  <c r="AH101" i="8"/>
  <c r="AD107" i="8"/>
  <c r="X94" i="8"/>
  <c r="X105" i="8"/>
  <c r="X98" i="8"/>
  <c r="X91" i="8"/>
  <c r="X102" i="8"/>
  <c r="X101" i="8"/>
  <c r="X92" i="8"/>
  <c r="X95" i="8"/>
  <c r="X99" i="8"/>
  <c r="X96" i="8"/>
  <c r="X89" i="8"/>
  <c r="X88" i="8"/>
  <c r="X100" i="8"/>
  <c r="X87" i="8"/>
  <c r="X97" i="8"/>
  <c r="AH23" i="8"/>
  <c r="S94" i="12"/>
  <c r="T94" i="12"/>
  <c r="X22" i="8"/>
  <c r="X53" i="8"/>
  <c r="AH56" i="8"/>
  <c r="AH30" i="8"/>
  <c r="AH102" i="8"/>
  <c r="AG77" i="8"/>
  <c r="O100" i="12"/>
  <c r="R100" i="12"/>
  <c r="S97" i="12"/>
  <c r="AF55" i="8"/>
  <c r="X80" i="8"/>
  <c r="AF65" i="8"/>
  <c r="AG16" i="8"/>
  <c r="AG24" i="8"/>
  <c r="X32" i="8"/>
  <c r="AG44" i="8"/>
  <c r="AF75" i="8"/>
  <c r="AF62" i="8"/>
  <c r="AG99" i="8"/>
  <c r="AF90" i="8"/>
  <c r="AG12" i="8"/>
  <c r="AG68" i="8"/>
  <c r="AG40" i="8"/>
  <c r="AF72" i="8"/>
  <c r="X103" i="8"/>
  <c r="O92" i="12"/>
  <c r="S92" i="12"/>
  <c r="AG25" i="8"/>
  <c r="AG104" i="8"/>
  <c r="AH53" i="8"/>
  <c r="AG61" i="8"/>
  <c r="AB174" i="8"/>
  <c r="W175" i="8"/>
  <c r="AB175" i="8" s="1"/>
  <c r="AG64" i="8"/>
  <c r="AF37" i="8"/>
  <c r="Q90" i="12"/>
  <c r="P90" i="12"/>
  <c r="T86" i="12"/>
  <c r="Q86" i="12"/>
  <c r="AH11" i="8"/>
  <c r="P89" i="12"/>
  <c r="O89" i="12"/>
  <c r="AH88" i="8"/>
  <c r="T91" i="12"/>
  <c r="S99" i="12"/>
  <c r="T99" i="12"/>
  <c r="Q55" i="12"/>
  <c r="S60" i="12"/>
  <c r="O60" i="12"/>
  <c r="T8" i="12"/>
  <c r="S8" i="12"/>
  <c r="R19" i="12"/>
  <c r="S19" i="12"/>
  <c r="AH81" i="8"/>
  <c r="T21" i="12"/>
  <c r="P21" i="12"/>
  <c r="O54" i="12"/>
  <c r="R96" i="12"/>
  <c r="O96" i="12"/>
  <c r="O47" i="12"/>
  <c r="O23" i="12"/>
  <c r="R23" i="12"/>
  <c r="R6" i="12"/>
  <c r="AH39" i="8"/>
  <c r="Q39" i="12"/>
  <c r="P88" i="12"/>
  <c r="T88" i="12"/>
  <c r="AF33" i="8"/>
  <c r="Q42" i="12"/>
  <c r="P42" i="12"/>
  <c r="T26" i="12"/>
  <c r="R93" i="12"/>
  <c r="T93" i="12"/>
  <c r="O49" i="12"/>
  <c r="R49" i="12"/>
  <c r="AH34" i="8"/>
  <c r="AF36" i="8"/>
  <c r="AG150" i="8"/>
  <c r="AF49" i="8"/>
  <c r="AF60" i="8"/>
  <c r="AH98" i="8"/>
  <c r="S22" i="12"/>
  <c r="O22" i="12"/>
  <c r="AH108" i="8"/>
  <c r="AH125" i="8"/>
  <c r="Q52" i="12"/>
  <c r="AH149" i="8"/>
  <c r="P95" i="12"/>
  <c r="Q95" i="12"/>
  <c r="Q29" i="12"/>
  <c r="R29" i="12"/>
  <c r="AG165" i="8"/>
  <c r="AH14" i="8"/>
  <c r="AG132" i="8"/>
  <c r="AG92" i="8"/>
  <c r="AF20" i="8"/>
  <c r="AH137" i="8"/>
  <c r="AF31" i="8"/>
  <c r="AF51" i="8"/>
  <c r="AG57" i="8"/>
  <c r="T43" i="12"/>
  <c r="R43" i="12"/>
  <c r="AF100" i="8"/>
  <c r="T11" i="12"/>
  <c r="R11" i="12"/>
  <c r="AF148" i="8"/>
  <c r="P70" i="12"/>
  <c r="T70" i="12"/>
  <c r="S31" i="12"/>
  <c r="T67" i="12"/>
  <c r="AF140" i="8"/>
  <c r="AG162" i="8"/>
  <c r="AG164" i="8"/>
  <c r="X151" i="8"/>
  <c r="AG172" i="8"/>
  <c r="P108" i="12"/>
  <c r="Q126" i="12"/>
  <c r="S126" i="12"/>
  <c r="AF111" i="8"/>
  <c r="S120" i="12"/>
  <c r="Q120" i="12"/>
  <c r="R63" i="12"/>
  <c r="AG158" i="8"/>
  <c r="R59" i="12"/>
  <c r="S59" i="12"/>
  <c r="AH73" i="8"/>
  <c r="S36" i="12"/>
  <c r="T36" i="12"/>
  <c r="S102" i="12"/>
  <c r="R155" i="12"/>
  <c r="P155" i="12"/>
  <c r="O144" i="12"/>
  <c r="T103" i="12"/>
  <c r="Q103" i="12"/>
  <c r="R18" i="12"/>
  <c r="O172" i="12"/>
  <c r="S172" i="12"/>
  <c r="AF59" i="8"/>
  <c r="O148" i="12"/>
  <c r="S148" i="12"/>
  <c r="S122" i="12"/>
  <c r="AG80" i="8"/>
  <c r="K4" i="4"/>
  <c r="AH52" i="8"/>
  <c r="T147" i="12"/>
  <c r="O147" i="12"/>
  <c r="AF27" i="8"/>
  <c r="O112" i="12"/>
  <c r="R5" i="12"/>
  <c r="P5" i="12"/>
  <c r="R150" i="12"/>
  <c r="O48" i="4"/>
  <c r="L48" i="4"/>
  <c r="T64" i="12"/>
  <c r="O58" i="12"/>
  <c r="T142" i="12"/>
  <c r="O142" i="12"/>
  <c r="Q101" i="12"/>
  <c r="Q69" i="12"/>
  <c r="O18" i="4"/>
  <c r="N18" i="4"/>
  <c r="S109" i="12"/>
  <c r="T62" i="12"/>
  <c r="P62" i="12"/>
  <c r="AH171" i="8"/>
  <c r="P41" i="12"/>
  <c r="S41" i="12"/>
  <c r="X82" i="8"/>
  <c r="O107" i="4"/>
  <c r="AG71" i="8"/>
  <c r="K53" i="4"/>
  <c r="AF105" i="8"/>
  <c r="O153" i="12"/>
  <c r="Q153" i="12"/>
  <c r="O128" i="4"/>
  <c r="AF120" i="8"/>
  <c r="P128" i="12"/>
  <c r="T128" i="12"/>
  <c r="O164" i="4"/>
  <c r="AH134" i="8"/>
  <c r="P25" i="12"/>
  <c r="O36" i="4"/>
  <c r="N36" i="4"/>
  <c r="R87" i="12"/>
  <c r="R165" i="12"/>
  <c r="Q165" i="12"/>
  <c r="Q28" i="12"/>
  <c r="R9" i="12"/>
  <c r="P9" i="12"/>
  <c r="AG63" i="8"/>
  <c r="AH67" i="8"/>
  <c r="AH9" i="8"/>
  <c r="N76" i="4"/>
  <c r="Q76" i="12"/>
  <c r="T76" i="12"/>
  <c r="R130" i="12"/>
  <c r="S77" i="12"/>
  <c r="M154" i="4"/>
  <c r="O154" i="4"/>
  <c r="N70" i="4"/>
  <c r="T45" i="12"/>
  <c r="R45" i="12"/>
  <c r="AH89" i="8"/>
  <c r="Q75" i="12"/>
  <c r="S17" i="12"/>
  <c r="R17" i="12"/>
  <c r="AH160" i="8"/>
  <c r="K16" i="4"/>
  <c r="S123" i="12"/>
  <c r="O123" i="12"/>
  <c r="O54" i="4"/>
  <c r="K54" i="4"/>
  <c r="N26" i="4"/>
  <c r="AH139" i="8"/>
  <c r="L77" i="4"/>
  <c r="O98" i="12"/>
  <c r="S98" i="12"/>
  <c r="S156" i="12"/>
  <c r="AF95" i="8"/>
  <c r="S161" i="12"/>
  <c r="AG96" i="8"/>
  <c r="O124" i="4"/>
  <c r="S115" i="12"/>
  <c r="P115" i="12"/>
  <c r="M130" i="4"/>
  <c r="AH38" i="8"/>
  <c r="O140" i="4"/>
  <c r="AG50" i="8"/>
  <c r="O63" i="4"/>
  <c r="L63" i="4"/>
  <c r="T125" i="12"/>
  <c r="N40" i="4"/>
  <c r="AF78" i="8"/>
  <c r="AH82" i="8"/>
  <c r="R34" i="12"/>
  <c r="P34" i="12"/>
  <c r="N45" i="4"/>
  <c r="L90" i="4"/>
  <c r="M151" i="4"/>
  <c r="K151" i="4"/>
  <c r="L139" i="4"/>
  <c r="K86" i="4"/>
  <c r="O35" i="4"/>
  <c r="N35" i="4"/>
  <c r="L120" i="4"/>
  <c r="AG130" i="8"/>
  <c r="AH15" i="8"/>
  <c r="AF21" i="8"/>
  <c r="AG93" i="8"/>
  <c r="AF28" i="8"/>
  <c r="AG32" i="8"/>
  <c r="AG35" i="8"/>
  <c r="R79" i="12"/>
  <c r="AC13" i="13"/>
  <c r="AF43" i="8"/>
  <c r="AG106" i="8"/>
  <c r="M118" i="4"/>
  <c r="L156" i="4"/>
  <c r="K156" i="4"/>
  <c r="P116" i="12"/>
  <c r="AF159" i="8"/>
  <c r="T48" i="12"/>
  <c r="Q48" i="12"/>
  <c r="R65" i="12"/>
  <c r="AH48" i="8"/>
  <c r="T143" i="12"/>
  <c r="Q143" i="12"/>
  <c r="O107" i="12"/>
  <c r="L146" i="4"/>
  <c r="L135" i="4"/>
  <c r="K135" i="4"/>
  <c r="N8" i="4"/>
  <c r="M175" i="9"/>
  <c r="X30" i="8"/>
  <c r="X138" i="8"/>
  <c r="X104" i="8"/>
  <c r="X27" i="8"/>
  <c r="X169" i="8"/>
  <c r="J175" i="9" l="1"/>
  <c r="S85" i="12"/>
  <c r="L85" i="12" s="1"/>
  <c r="Q85" i="12"/>
  <c r="H85" i="12" s="1"/>
  <c r="R85" i="12"/>
  <c r="K85" i="12" s="1"/>
  <c r="T85" i="12"/>
  <c r="M85" i="12" s="1"/>
  <c r="O85" i="12"/>
  <c r="F85" i="12" s="1"/>
  <c r="P85" i="12"/>
  <c r="G85" i="12" s="1"/>
  <c r="K175" i="9"/>
  <c r="M173" i="4"/>
  <c r="H173" i="4" s="1"/>
  <c r="N106" i="4"/>
  <c r="I106" i="4" s="1"/>
  <c r="AF174" i="8"/>
  <c r="P174" i="8" s="1"/>
  <c r="L173" i="4"/>
  <c r="G173" i="4" s="1"/>
  <c r="N85" i="4"/>
  <c r="I85" i="4" s="1"/>
  <c r="AF107" i="8"/>
  <c r="P107" i="8" s="1"/>
  <c r="X174" i="8"/>
  <c r="T174" i="8" s="1"/>
  <c r="V174" i="8" s="1"/>
  <c r="AC174" i="8" s="1"/>
  <c r="O85" i="4"/>
  <c r="J85" i="4" s="1"/>
  <c r="AH107" i="8"/>
  <c r="R107" i="8" s="1"/>
  <c r="K173" i="4"/>
  <c r="F173" i="4" s="1"/>
  <c r="T173" i="4" s="1"/>
  <c r="AG174" i="8"/>
  <c r="Q174" i="8" s="1"/>
  <c r="K106" i="4"/>
  <c r="F106" i="4" s="1"/>
  <c r="T106" i="4" s="1"/>
  <c r="L106" i="4"/>
  <c r="G106" i="4" s="1"/>
  <c r="N173" i="4"/>
  <c r="I173" i="4" s="1"/>
  <c r="M106" i="4"/>
  <c r="H106" i="4" s="1"/>
  <c r="L85" i="4"/>
  <c r="G85" i="4" s="1"/>
  <c r="M85" i="4"/>
  <c r="T106" i="12"/>
  <c r="M106" i="12" s="1"/>
  <c r="X107" i="8"/>
  <c r="T107" i="8" s="1"/>
  <c r="V107" i="8" s="1"/>
  <c r="AC107" i="8" s="1"/>
  <c r="AG107" i="8"/>
  <c r="Q107" i="8" s="1"/>
  <c r="S173" i="12"/>
  <c r="L173" i="12" s="1"/>
  <c r="P106" i="12"/>
  <c r="G106" i="12" s="1"/>
  <c r="O173" i="4"/>
  <c r="J173" i="4" s="1"/>
  <c r="AD175" i="8"/>
  <c r="Y69" i="8"/>
  <c r="Y58" i="8"/>
  <c r="Y94" i="8"/>
  <c r="Y54" i="8"/>
  <c r="Y17" i="8"/>
  <c r="Y60" i="8"/>
  <c r="Y5" i="8"/>
  <c r="Y87" i="8"/>
  <c r="Y13" i="8"/>
  <c r="Y23" i="8"/>
  <c r="Y150" i="8"/>
  <c r="Y40" i="8"/>
  <c r="Y168" i="8"/>
  <c r="Y6" i="8"/>
  <c r="Y14" i="8"/>
  <c r="Y137" i="8"/>
  <c r="Y37" i="8"/>
  <c r="Y51" i="8"/>
  <c r="Y9" i="8"/>
  <c r="Y16" i="8"/>
  <c r="Y142" i="8"/>
  <c r="Y117" i="8"/>
  <c r="Y129" i="8"/>
  <c r="Y26" i="8"/>
  <c r="Y121" i="8"/>
  <c r="Y167" i="8"/>
  <c r="Y75" i="8"/>
  <c r="Y173" i="8"/>
  <c r="Y64" i="8"/>
  <c r="Y165" i="8"/>
  <c r="Y42" i="8"/>
  <c r="Y97" i="8"/>
  <c r="Y47" i="8"/>
  <c r="Y19" i="8"/>
  <c r="Y72" i="8"/>
  <c r="Y124" i="8"/>
  <c r="Y18" i="8"/>
  <c r="Y36" i="8"/>
  <c r="Y49" i="8"/>
  <c r="Y157" i="8"/>
  <c r="Y57" i="8"/>
  <c r="Y74" i="8"/>
  <c r="Y109" i="8"/>
  <c r="Y126" i="8"/>
  <c r="Y20" i="8"/>
  <c r="Y152" i="8"/>
  <c r="Y163" i="8"/>
  <c r="Y67" i="8"/>
  <c r="Y139" i="8"/>
  <c r="Y24" i="8"/>
  <c r="Y113" i="8"/>
  <c r="Y111" i="8"/>
  <c r="Y141" i="8"/>
  <c r="Y50" i="8"/>
  <c r="Y44" i="8"/>
  <c r="Y123" i="8"/>
  <c r="Y158" i="8"/>
  <c r="Y170" i="8"/>
  <c r="Y76" i="8"/>
  <c r="Y144" i="8"/>
  <c r="Y71" i="8"/>
  <c r="Y56" i="8"/>
  <c r="Y105" i="8"/>
  <c r="Y147" i="8"/>
  <c r="Y159" i="8"/>
  <c r="Y79" i="8"/>
  <c r="Y98" i="8"/>
  <c r="Y10" i="8"/>
  <c r="Y91" i="8"/>
  <c r="Y34" i="8"/>
  <c r="Y102" i="8"/>
  <c r="Y101" i="8"/>
  <c r="Y70" i="8"/>
  <c r="Y118" i="8"/>
  <c r="Y92" i="8"/>
  <c r="Y145" i="8"/>
  <c r="Y39" i="8"/>
  <c r="Y63" i="8"/>
  <c r="Y136" i="8"/>
  <c r="Y11" i="8"/>
  <c r="Y41" i="8"/>
  <c r="Y140" i="8"/>
  <c r="Y38" i="8"/>
  <c r="Y119" i="8"/>
  <c r="Y122" i="8"/>
  <c r="Y164" i="8"/>
  <c r="Y95" i="8"/>
  <c r="Y68" i="8"/>
  <c r="Y146" i="8"/>
  <c r="Y81" i="8"/>
  <c r="Y73" i="8"/>
  <c r="Y166" i="8"/>
  <c r="Y45" i="8"/>
  <c r="Y99" i="8"/>
  <c r="Y161" i="8"/>
  <c r="Y172" i="8"/>
  <c r="Y154" i="8"/>
  <c r="Y171" i="8"/>
  <c r="Y115" i="8"/>
  <c r="Y131" i="8"/>
  <c r="Y29" i="8"/>
  <c r="Y66" i="8"/>
  <c r="Y8" i="8"/>
  <c r="Y132" i="8"/>
  <c r="Y31" i="8"/>
  <c r="Y156" i="8"/>
  <c r="Y61" i="8"/>
  <c r="Y96" i="8"/>
  <c r="Y33" i="8"/>
  <c r="Y48" i="8"/>
  <c r="Y89" i="8"/>
  <c r="Y88" i="8"/>
  <c r="Y162" i="8"/>
  <c r="Y7" i="8"/>
  <c r="Y100" i="8"/>
  <c r="Y160" i="8"/>
  <c r="Y55" i="8"/>
  <c r="Y78" i="8"/>
  <c r="Y83" i="8"/>
  <c r="Y77" i="8"/>
  <c r="Y62" i="8"/>
  <c r="Y46" i="8"/>
  <c r="Y155" i="8"/>
  <c r="Y148" i="8"/>
  <c r="Y65" i="8"/>
  <c r="Y43" i="8"/>
  <c r="Y127" i="8"/>
  <c r="Y120" i="8"/>
  <c r="Y32" i="8"/>
  <c r="Y52" i="8"/>
  <c r="Y22" i="8"/>
  <c r="Y114" i="8"/>
  <c r="Y30" i="8"/>
  <c r="Y28" i="8"/>
  <c r="Y103" i="8"/>
  <c r="Y149" i="8"/>
  <c r="Y125" i="8"/>
  <c r="Y21" i="8"/>
  <c r="Y59" i="8"/>
  <c r="Y104" i="8"/>
  <c r="Y128" i="8"/>
  <c r="Y90" i="8"/>
  <c r="Y116" i="8"/>
  <c r="Y130" i="8"/>
  <c r="Y134" i="8"/>
  <c r="Y80" i="8"/>
  <c r="Y53" i="8"/>
  <c r="Y12" i="8"/>
  <c r="Y112" i="8"/>
  <c r="Y153" i="8"/>
  <c r="Y93" i="8"/>
  <c r="Y110" i="8"/>
  <c r="Y169" i="8"/>
  <c r="Y133" i="8"/>
  <c r="Y106" i="8"/>
  <c r="Y138" i="8"/>
  <c r="Y143" i="8"/>
  <c r="Y15" i="8"/>
  <c r="Y135" i="8"/>
  <c r="Y151" i="8"/>
  <c r="Y35" i="8"/>
  <c r="Y82" i="8"/>
  <c r="Y108" i="8"/>
  <c r="Y27" i="8"/>
  <c r="Y25" i="8"/>
  <c r="O106" i="4"/>
  <c r="J106" i="4" s="1"/>
  <c r="P173" i="12"/>
  <c r="G173" i="12" s="1"/>
  <c r="AH174" i="8"/>
  <c r="R174" i="8" s="1"/>
  <c r="Q173" i="12"/>
  <c r="H173" i="12" s="1"/>
  <c r="R106" i="12"/>
  <c r="K106" i="12" s="1"/>
  <c r="AG86" i="8"/>
  <c r="Q86" i="8" s="1"/>
  <c r="X86" i="8"/>
  <c r="T86" i="8" s="1"/>
  <c r="V86" i="8" s="1"/>
  <c r="O173" i="12"/>
  <c r="F173" i="12" s="1"/>
  <c r="K85" i="4"/>
  <c r="Q106" i="12"/>
  <c r="H106" i="12" s="1"/>
  <c r="AF86" i="8"/>
  <c r="P86" i="8" s="1"/>
  <c r="S106" i="12"/>
  <c r="L106" i="12" s="1"/>
  <c r="T173" i="12"/>
  <c r="M173" i="12" s="1"/>
  <c r="O106" i="12"/>
  <c r="F106" i="12" s="1"/>
  <c r="AH86" i="8"/>
  <c r="R86" i="8" s="1"/>
  <c r="R173" i="12"/>
  <c r="K173" i="12" s="1"/>
  <c r="P174" i="12" l="1"/>
  <c r="G174" i="12" s="1"/>
  <c r="S174" i="12"/>
  <c r="L174" i="12" s="1"/>
  <c r="L174" i="4"/>
  <c r="G174" i="4" s="1"/>
  <c r="N174" i="4"/>
  <c r="I174" i="4" s="1"/>
  <c r="O174" i="12"/>
  <c r="F174" i="12" s="1"/>
  <c r="Q174" i="12"/>
  <c r="H174" i="12" s="1"/>
  <c r="M174" i="4"/>
  <c r="H174" i="4" s="1"/>
  <c r="P175" i="8"/>
  <c r="H85" i="4"/>
  <c r="R174" i="12"/>
  <c r="K174" i="12" s="1"/>
  <c r="T174" i="12"/>
  <c r="M174" i="12" s="1"/>
  <c r="Q175" i="8"/>
  <c r="P173" i="4"/>
  <c r="V173" i="4" s="1"/>
  <c r="P106" i="4"/>
  <c r="V106" i="4" s="1"/>
  <c r="R175" i="8"/>
  <c r="Y175" i="8"/>
  <c r="T175" i="8" s="1"/>
  <c r="F85" i="4"/>
  <c r="T85" i="4" s="1"/>
  <c r="K174" i="4"/>
  <c r="F174" i="4" s="1"/>
  <c r="T174" i="4" s="1"/>
  <c r="P85" i="4"/>
  <c r="V85" i="4" s="1"/>
  <c r="O174" i="4"/>
  <c r="J174" i="4" s="1"/>
  <c r="X175" i="8" l="1"/>
  <c r="V175" i="8"/>
  <c r="AC175" i="8" s="1"/>
  <c r="P174" i="4"/>
  <c r="V174" i="4" s="1"/>
</calcChain>
</file>

<file path=xl/sharedStrings.xml><?xml version="1.0" encoding="utf-8"?>
<sst xmlns="http://schemas.openxmlformats.org/spreadsheetml/2006/main" count="1857" uniqueCount="651">
  <si>
    <t>رديف</t>
  </si>
  <si>
    <t>نام صندوق سرمایه گذاری</t>
  </si>
  <si>
    <t>نام مدیر</t>
  </si>
  <si>
    <t>نوع صندوق</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</si>
  <si>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</si>
  <si>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</si>
  <si>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</si>
  <si>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</si>
  <si>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</si>
  <si>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</si>
  <si>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</si>
  <si>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</si>
  <si>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</si>
  <si>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</si>
  <si>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</si>
  <si>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</si>
  <si>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تأمین سرمایه امین</t>
  </si>
  <si>
    <t>تأمین سرمایه نوین</t>
  </si>
  <si>
    <t>کارگزاری بانک کشاورزی</t>
  </si>
  <si>
    <t>کارگزاری بانک پارسیان</t>
  </si>
  <si>
    <t>کارگزاری آگاه</t>
  </si>
  <si>
    <t>تامین سرمایه بانک ملت</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</si>
  <si>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</si>
  <si>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</si>
  <si>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</si>
  <si>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</si>
  <si>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</si>
  <si>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</si>
  <si>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</si>
  <si>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</si>
  <si>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بانک تجارت</t>
  </si>
  <si>
    <t>کارگزاری بانک صنعت و معدن</t>
  </si>
  <si>
    <t>کارگزاری بورسیران</t>
  </si>
  <si>
    <t>کارگزاری فارابی</t>
  </si>
  <si>
    <t>کارگزاری بانک مسکن</t>
  </si>
  <si>
    <t>کارگزاری تأمین سرمایه نوین</t>
  </si>
  <si>
    <t>کارگزاری نواندیشان بازارسرمایه</t>
  </si>
  <si>
    <t>کارگزاری بانک رفاه</t>
  </si>
  <si>
    <t>کارگزاری تدبیرگران فردا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</si>
  <si>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</si>
  <si>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</si>
  <si>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</si>
  <si>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</si>
  <si>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</si>
  <si>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</si>
  <si>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</si>
  <si>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</si>
  <si>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</si>
  <si>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</si>
  <si>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</si>
  <si>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</si>
  <si>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</si>
  <si>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</si>
  <si>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</si>
  <si>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</si>
  <si>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</si>
  <si>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</si>
  <si>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</si>
  <si>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</si>
  <si>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</si>
  <si>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</si>
  <si>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</si>
  <si>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</si>
  <si>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</si>
  <si>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</si>
  <si>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</si>
  <si>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</si>
  <si>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</si>
  <si>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</si>
  <si>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</si>
  <si>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</si>
  <si>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</si>
  <si>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</si>
  <si>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</si>
  <si>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</si>
  <si>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</si>
  <si>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</si>
  <si>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</si>
  <si>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</si>
  <si>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</si>
  <si>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</si>
  <si>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</si>
  <si>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</si>
  <si>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</si>
  <si>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</si>
  <si>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</si>
  <si>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</si>
  <si>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</si>
  <si>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</si>
  <si>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</si>
  <si>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</si>
  <si>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</si>
  <si>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</si>
  <si>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</si>
  <si>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</si>
  <si>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</si>
  <si>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</si>
  <si>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</si>
  <si>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</si>
  <si>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</si>
  <si>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</si>
  <si>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</si>
  <si>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</si>
  <si>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</si>
  <si>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</si>
  <si>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</si>
  <si>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</si>
  <si>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</si>
  <si>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</si>
  <si>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</si>
  <si>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</si>
  <si>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</si>
  <si>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</si>
  <si>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</si>
  <si>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</si>
  <si>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</si>
  <si>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</si>
  <si>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</si>
  <si>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</si>
  <si>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</si>
  <si>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</si>
  <si>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</si>
  <si>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</si>
  <si>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</si>
  <si>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</si>
  <si>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1388/09/02</t>
  </si>
  <si>
    <t>1388/11/28</t>
  </si>
  <si>
    <t>1388/12/16</t>
  </si>
  <si>
    <t>1389/02/13</t>
  </si>
  <si>
    <t>1389/04/16</t>
  </si>
  <si>
    <t>1389/04/20</t>
  </si>
  <si>
    <t>1389/05/24</t>
  </si>
  <si>
    <t>1389/07/20</t>
  </si>
  <si>
    <t>1389/09/09</t>
  </si>
  <si>
    <t>1389/11/11</t>
  </si>
  <si>
    <t>1389/12/06</t>
  </si>
  <si>
    <t>1390/01/28</t>
  </si>
  <si>
    <t>1390/02/24</t>
  </si>
  <si>
    <t>1390/05/24</t>
  </si>
  <si>
    <t>1391/03/03</t>
  </si>
  <si>
    <t>1391/06/13</t>
  </si>
  <si>
    <t>1391/07/18</t>
  </si>
  <si>
    <t>1391/08/01</t>
  </si>
  <si>
    <t>1391/12/12</t>
  </si>
  <si>
    <t>1392/02/23</t>
  </si>
  <si>
    <t>1392/03/20</t>
  </si>
  <si>
    <t>1392/04/25</t>
  </si>
  <si>
    <t>1392/07/28</t>
  </si>
  <si>
    <t>1392/09/19</t>
  </si>
  <si>
    <t>1392/12/27</t>
  </si>
  <si>
    <t>1392/06/13</t>
  </si>
  <si>
    <t>1392/09/23</t>
  </si>
  <si>
    <t>1392/10/04</t>
  </si>
  <si>
    <t>کارگزاری فیروزه آسیا</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</si>
  <si>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</si>
  <si>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</si>
  <si>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</si>
  <si>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</si>
  <si>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</si>
  <si>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</si>
  <si>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</si>
  <si>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</si>
  <si>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</si>
  <si>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</si>
  <si>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</si>
  <si>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</si>
  <si>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</si>
  <si>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</si>
  <si>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</si>
  <si>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</si>
  <si>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</si>
  <si>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</si>
  <si>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</si>
  <si>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</si>
  <si>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</si>
  <si>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</si>
  <si>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</si>
  <si>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</si>
  <si>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</si>
  <si>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</si>
  <si>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</si>
  <si>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</si>
  <si>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</si>
  <si>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</si>
  <si>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</si>
  <si>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</si>
  <si>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</si>
  <si>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</si>
  <si>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</si>
  <si>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</si>
  <si>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</si>
  <si>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</si>
  <si>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</si>
  <si>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</si>
  <si>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</si>
  <si>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</si>
  <si>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</si>
  <si>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</si>
  <si>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1394/04/09</t>
  </si>
  <si>
    <t>1394/04/02</t>
  </si>
  <si>
    <t>1394/04/30</t>
  </si>
  <si>
    <t>کارگزاری سرمایه و دانش</t>
  </si>
  <si>
    <t>کارگزاری خبرگان سهام</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</si>
  <si>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</si>
  <si>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</si>
  <si>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</si>
  <si>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</si>
  <si>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</si>
  <si>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</si>
  <si>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</si>
  <si>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</si>
  <si>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</si>
  <si>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</si>
  <si>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</si>
  <si>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</si>
  <si>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</si>
  <si>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</si>
  <si>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</si>
  <si>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</si>
  <si>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</si>
  <si>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</si>
  <si>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</si>
  <si>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</si>
  <si>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</si>
  <si>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</si>
  <si>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</si>
  <si>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</si>
  <si>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</si>
  <si>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</si>
  <si>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</si>
  <si>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</si>
  <si>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</si>
  <si>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</si>
  <si>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</si>
  <si>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مشاور سرمایه کذاری ارزش پرداز آریان</t>
  </si>
  <si>
    <t xml:space="preserve"> کارگزاری آبان</t>
  </si>
  <si>
    <t>کارگزاری بانک پاسارگاد</t>
  </si>
  <si>
    <t>1395/01/17</t>
  </si>
  <si>
    <t>1395/01/24</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</si>
  <si>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</si>
  <si>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</si>
  <si>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</si>
  <si>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</si>
  <si>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</si>
  <si>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</si>
  <si>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</si>
  <si>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</si>
  <si>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</si>
  <si>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</si>
  <si>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</si>
  <si>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</si>
  <si>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</si>
  <si>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</si>
  <si>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</si>
  <si>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</si>
  <si>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</si>
  <si>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</si>
  <si>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</si>
  <si>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</si>
  <si>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</si>
  <si>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</si>
  <si>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</si>
  <si>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</si>
  <si>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</si>
  <si>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</si>
  <si>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</si>
  <si>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کنترل سقف واحدها</t>
  </si>
  <si>
    <t>کنترل تعداد سرمایه گذاران</t>
  </si>
  <si>
    <t>1395/06/08</t>
  </si>
  <si>
    <t>1395/07/03</t>
  </si>
  <si>
    <t>1395/07/17</t>
  </si>
  <si>
    <t>سبدگردان تصمیم نگار ارزش آفرینان</t>
  </si>
  <si>
    <t>1395/08/29</t>
  </si>
  <si>
    <t>1395/08/23</t>
  </si>
  <si>
    <t>1395/09/24</t>
  </si>
  <si>
    <t>1395/09/28</t>
  </si>
  <si>
    <t>در اوراق بهادار با درآمد ثابت و با پیش بینی سود</t>
  </si>
  <si>
    <t>تنها در اوراق بهادار با درآمد ثابت و قابل معامله</t>
  </si>
  <si>
    <t>در اوراق بهادار با درامد ثابت و قابل معامله</t>
  </si>
  <si>
    <t>در اوارق بهادار با درآمد ثابت</t>
  </si>
  <si>
    <t>تامین سرمایه امین</t>
  </si>
  <si>
    <t>1395/10/04</t>
  </si>
  <si>
    <t>1395/10/06</t>
  </si>
  <si>
    <t>ارزش سهام ابتدای ماه - میلیون ریال</t>
  </si>
  <si>
    <t>ارزش سهام انتهای ماه- میلیون ریال</t>
  </si>
  <si>
    <t>ارزش صندوق- میلیون ریال</t>
  </si>
  <si>
    <t>بازدهی صندوق%</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</si>
  <si>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</si>
  <si>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</si>
  <si>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</si>
  <si>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</si>
  <si>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</si>
  <si>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</si>
  <si>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</si>
  <si>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</si>
  <si>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</si>
  <si>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</si>
  <si>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</si>
  <si>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</si>
  <si>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</si>
  <si>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</si>
  <si>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</si>
  <si>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</si>
  <si>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</si>
  <si>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</si>
  <si>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</si>
  <si>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</si>
  <si>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</si>
  <si>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</si>
  <si>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</si>
  <si>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</si>
  <si>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1396/08/10</t>
  </si>
  <si>
    <t>جدول شماره 5)</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</si>
  <si>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</si>
  <si>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</si>
  <si>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</si>
  <si>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</si>
  <si>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</si>
  <si>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</si>
  <si>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</si>
  <si>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</si>
  <si>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</si>
  <si>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</si>
  <si>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</si>
  <si>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</si>
  <si>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</si>
  <si>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سبدگردان سهم آشنا</t>
  </si>
  <si>
    <t>1397/04/04</t>
  </si>
  <si>
    <t>1397/05/06</t>
  </si>
  <si>
    <t>1397/03/21</t>
  </si>
  <si>
    <t>1397/03/06</t>
  </si>
  <si>
    <t>1397/07/11</t>
  </si>
  <si>
    <t>1397/07/28</t>
  </si>
  <si>
    <t>سرمایه گذاری توسعه گوهران امید</t>
  </si>
  <si>
    <t>سبدگردان الگوریتم</t>
  </si>
  <si>
    <t>بازده ماهانه</t>
  </si>
  <si>
    <t>بازده سه ماهه</t>
  </si>
  <si>
    <t xml:space="preserve">بازده سالانه </t>
  </si>
  <si>
    <t>کنترل سهام پایان دوره</t>
  </si>
  <si>
    <t>کل ص س در اوراق بهادار با درآمد ثابت(جمع/ میانگین وزنی)</t>
  </si>
  <si>
    <t>نرخ سود پیش بینی شده</t>
  </si>
  <si>
    <t>1397/09/25</t>
  </si>
  <si>
    <t>1397/09/14</t>
  </si>
  <si>
    <t>مشاور سرمایه گذاری پرتو آفتاب کیان</t>
  </si>
  <si>
    <t>سبدگردان امید نهایت نگر</t>
  </si>
  <si>
    <t>1397/10/23</t>
  </si>
  <si>
    <t>1397/10/02</t>
  </si>
  <si>
    <t>1397/11/30</t>
  </si>
  <si>
    <t>مشاور سرمایه گذاری امین نیکان آفاق</t>
  </si>
  <si>
    <t>سبدگردان آسال</t>
  </si>
  <si>
    <t>1397/12/14</t>
  </si>
  <si>
    <t>سبدگردان ایساتیس پویا کیش</t>
  </si>
  <si>
    <t xml:space="preserve"> عملکرد سایر صندوق های سرمایه گذاری </t>
  </si>
  <si>
    <t>1397/12/29</t>
  </si>
  <si>
    <t>زمین و ساختمان نسیم</t>
  </si>
  <si>
    <t>زمین و ساختمان مسکن شمال غرب</t>
  </si>
  <si>
    <t>زمین و ساختمان نارون</t>
  </si>
  <si>
    <t>زمین و ساختمان نگین شهرری</t>
  </si>
  <si>
    <t>پروژه آرمان پرند مپنا</t>
  </si>
  <si>
    <t>زمین و ساختمان</t>
  </si>
  <si>
    <t>1393/07/01</t>
  </si>
  <si>
    <t>1394/08/03</t>
  </si>
  <si>
    <t>1395/07/06</t>
  </si>
  <si>
    <t>1395/12/01</t>
  </si>
  <si>
    <t>تأمین سرمایه بانک مسکن</t>
  </si>
  <si>
    <t>گروه سرمایه گذاری مسکن</t>
  </si>
  <si>
    <t>پشتوانه طلای لوتوس</t>
  </si>
  <si>
    <t>1396/04/21</t>
  </si>
  <si>
    <t>پشتوانه سکه طلای زرافشان امید ایرانیان</t>
  </si>
  <si>
    <t>در اوراق بهادار مبتنی بر سکه طلای کیان</t>
  </si>
  <si>
    <t>در اوراق بهادار مبتنی بر سکه طلای مفید</t>
  </si>
  <si>
    <t>پروژه ای</t>
  </si>
  <si>
    <t>در اوراق بهادار مبتنی بر سکه طلا</t>
  </si>
  <si>
    <t>1396/08/17</t>
  </si>
  <si>
    <t>1396/11/12</t>
  </si>
  <si>
    <t>1397/03/30</t>
  </si>
  <si>
    <t>جسورانه رویش لوتوس</t>
  </si>
  <si>
    <t>جسورانه یکم آرمان آتی</t>
  </si>
  <si>
    <t>جسورانه توسعه فناوری آرمانی</t>
  </si>
  <si>
    <t>جسورانه یکم دانشگاه تهران</t>
  </si>
  <si>
    <t>جسورانه ایده نو تک آشنا</t>
  </si>
  <si>
    <t>جسورانه</t>
  </si>
  <si>
    <t>1395/11/26</t>
  </si>
  <si>
    <t>1396/08/04</t>
  </si>
  <si>
    <t>1397/04/06</t>
  </si>
  <si>
    <t>1397/07/01</t>
  </si>
  <si>
    <t>شرکت توسعه سرمایه گذاری دانشگاه تهران</t>
  </si>
  <si>
    <t>1396/05/02</t>
  </si>
  <si>
    <t>مشاور سرمایه گذاری تامین سرمایه نوین</t>
  </si>
  <si>
    <t>جسورانه فناوری بازنشستگی</t>
  </si>
  <si>
    <t>شرکت سرمایه گذاری و خدمات مدیریت صندوق بازنشستگی کشوری</t>
  </si>
  <si>
    <t>1398/03/11</t>
  </si>
  <si>
    <t>مشاور سرمایه گذاری مدبران هما</t>
  </si>
  <si>
    <t>1398/04/02</t>
  </si>
  <si>
    <t>سبدگردان آگاه</t>
  </si>
  <si>
    <t>1398/05/12</t>
  </si>
  <si>
    <t>سه ماه گذشته</t>
  </si>
  <si>
    <t>شماره ثبت</t>
  </si>
  <si>
    <t>30*</t>
  </si>
  <si>
    <t>مشاور سرمایه گذاری فراز ایده نوآفرین تک</t>
  </si>
  <si>
    <t>1398/06/16</t>
  </si>
  <si>
    <t>سرمایه گذاری مدبران اقتصاد</t>
  </si>
  <si>
    <t>1398/06/17</t>
  </si>
  <si>
    <t>سبدگردان آبان</t>
  </si>
  <si>
    <t>گنجینه زرین شهر</t>
  </si>
  <si>
    <t>درآمد ثابت سرآمد</t>
  </si>
  <si>
    <t>صندوقهای سرمایه گذاری مختلط</t>
  </si>
  <si>
    <t>صندوقهای سرمایه گذاری در سهام</t>
  </si>
  <si>
    <t>سبدگردان نو ویرا</t>
  </si>
  <si>
    <t>1398/07/02</t>
  </si>
  <si>
    <t>1398/07/17</t>
  </si>
  <si>
    <t>1398/07/03</t>
  </si>
  <si>
    <t>1398/07/18</t>
  </si>
  <si>
    <t>سرمايه گذاري مهرگان تامين پارس</t>
  </si>
  <si>
    <t>مشاور سرمایه گذاری معیار</t>
  </si>
  <si>
    <t>اندوخته توسعه صادرات آرمانی</t>
  </si>
  <si>
    <t>1398/08/26</t>
  </si>
  <si>
    <t>مشترک کارگزاری کارآفرین</t>
  </si>
  <si>
    <t>مشترک یکم ایرانیان</t>
  </si>
  <si>
    <t>مشترک صنعت و معدن</t>
  </si>
  <si>
    <t>مشترک فراز اندیش نوین</t>
  </si>
  <si>
    <t>مشترک بانک مسکن</t>
  </si>
  <si>
    <t> مشترک آتیه نوین</t>
  </si>
  <si>
    <t>امین ملت</t>
  </si>
  <si>
    <t>حکمت آشنا ایرانیان</t>
  </si>
  <si>
    <t>یکم کارگزاری بانک کشاورزی</t>
  </si>
  <si>
    <t>آرمان کارآفرین</t>
  </si>
  <si>
    <t>بانک گردشگری</t>
  </si>
  <si>
    <t>آتیه ملت</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</si>
  <si>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</si>
  <si>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</si>
  <si>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</si>
  <si>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</si>
  <si>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</si>
  <si>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</si>
  <si>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</si>
  <si>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</si>
  <si>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</si>
  <si>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</si>
  <si>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</si>
  <si>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</si>
  <si>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</si>
  <si>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البرز</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</si>
  <si>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</si>
  <si>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</si>
  <si>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</si>
  <si>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</si>
  <si>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</si>
  <si>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</si>
  <si>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</si>
  <si>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</si>
  <si>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</si>
  <si>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</si>
  <si>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</si>
  <si>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</si>
  <si>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</si>
  <si>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</si>
  <si>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</si>
  <si>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</si>
  <si>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</si>
  <si>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</si>
  <si>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</si>
  <si>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</si>
  <si>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</si>
  <si>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</si>
  <si>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</si>
  <si>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</si>
  <si>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</si>
  <si>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</si>
  <si>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</si>
  <si>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</si>
  <si>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</si>
  <si>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</si>
  <si>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</si>
  <si>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با درآمد ثابت کیان</t>
  </si>
  <si>
    <t>امین یکم فردا</t>
  </si>
  <si>
    <t>نیکوکاری لوتوس رویان</t>
  </si>
  <si>
    <t>با درآمد ثابت نگین سامان</t>
  </si>
  <si>
    <t>گنجینه یکم آوید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</si>
  <si>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</si>
  <si>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</si>
  <si>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</si>
  <si>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</si>
  <si>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</si>
  <si>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</si>
  <si>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با درآمد ثابت تصمیم</t>
  </si>
  <si>
    <t>اندیشه ورزان صبا تامین</t>
  </si>
  <si>
    <t>گنجینه الماس بیمه دی</t>
  </si>
  <si>
    <t>مشترک آسمان امید</t>
  </si>
  <si>
    <t>پسشگامان سرمایه نوآفرین</t>
  </si>
  <si>
    <t>دارا الگوریتم</t>
  </si>
  <si>
    <t>با درآمد ثابت نو ویرا ذوب آهن</t>
  </si>
  <si>
    <t>با درآمد ثابت معیار</t>
  </si>
  <si>
    <t>توسعه ممتاز</t>
  </si>
  <si>
    <t>مشترک پارس</t>
  </si>
  <si>
    <t>مشترک نواندیشان </t>
  </si>
  <si>
    <t>تجربه ایرانیان</t>
  </si>
  <si>
    <t>ارمغان یکم ملل</t>
  </si>
  <si>
    <t>یکم نیکوکاری آگاه</t>
  </si>
  <si>
    <t> نیکوکاری بانک گردشگری</t>
  </si>
  <si>
    <t>مشترک کوثر</t>
  </si>
  <si>
    <t>مشترک آسمان خاورمیانه</t>
  </si>
  <si>
    <t>آرمان سپهر آشنا</t>
  </si>
  <si>
    <t>مختلط گوهر نفیس تمدن</t>
  </si>
  <si>
    <t>سپهر اندیشه نوین</t>
  </si>
  <si>
    <t>مشترک گنجینه مهر</t>
  </si>
  <si>
    <t>مشترک نیکی گستران</t>
  </si>
  <si>
    <t>نیکوکاری ایتام برکت </t>
  </si>
  <si>
    <t>توسعه پست بانک</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</si>
  <si>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</si>
  <si>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</si>
  <si>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</si>
  <si>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</si>
  <si>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</si>
  <si>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</si>
  <si>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</si>
  <si>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</si>
  <si>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</si>
  <si>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</si>
  <si>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</si>
  <si>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یکم اکسیر فارابی</t>
  </si>
  <si>
    <t>مشترک ایساتیس پویای یزد</t>
  </si>
  <si>
    <t>باران کارگزاری بانک کشاورزی </t>
  </si>
  <si>
    <t>مشترک صبا</t>
  </si>
  <si>
    <t>مشترک نوین پایدار</t>
  </si>
  <si>
    <t>گنجینه رفاه</t>
  </si>
  <si>
    <t>فیروزه موفقیت</t>
  </si>
  <si>
    <t>مشترك نقش جهان</t>
  </si>
  <si>
    <t>مشترک تدبیرگران فردا</t>
  </si>
  <si>
    <t>مشترک سینا</t>
  </si>
  <si>
    <t>مشترک عقیق</t>
  </si>
  <si>
    <t>مشترك شاخصي كار آفرين</t>
  </si>
  <si>
    <t>کارگزاری پارسیان</t>
  </si>
  <si>
    <t>مشترک پیشرو</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</si>
  <si>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</si>
  <si>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</si>
  <si>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</si>
  <si>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</si>
  <si>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</si>
  <si>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</si>
  <si>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</si>
  <si>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</si>
  <si>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ثروت آفرین تمدن</t>
  </si>
  <si>
    <t>مشترک امید توسعه</t>
  </si>
  <si>
    <t>مشترک نوید انصار</t>
  </si>
  <si>
    <t>مشترك سبحان</t>
  </si>
  <si>
    <t>مشترك امين آويد</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</si>
  <si>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</si>
  <si>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</si>
  <si>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</si>
  <si>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</si>
  <si>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</si>
  <si>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</si>
  <si>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</si>
  <si>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</si>
  <si>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</si>
  <si>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سهم آشنا</t>
  </si>
  <si>
    <t>مشترک ذوب آهن نوویرا</t>
  </si>
  <si>
    <t>همیان سپهر</t>
  </si>
  <si>
    <t>امین تدبیرگران فردا</t>
  </si>
  <si>
    <t>مشترک میعاد ایرانیان</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</si>
  <si>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</si>
  <si>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</si>
  <si>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</si>
  <si>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</si>
  <si>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</si>
  <si>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</si>
  <si>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</si>
  <si>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مبین سرمایه</t>
  </si>
  <si>
    <t>هستی بخش آگاه</t>
  </si>
  <si>
    <t>آرمان آتیه درخشان مس</t>
  </si>
  <si>
    <t>مشترک گنجینه ارمغان الماس</t>
  </si>
  <si>
    <t>مشترک افق روشن کارگزاری بانک خاورمیانه</t>
  </si>
  <si>
    <t>پاداش سرمایه پارس</t>
  </si>
  <si>
    <t>مشترک سرمایه دنیا</t>
  </si>
  <si>
    <t>آوای سهام کیان</t>
  </si>
  <si>
    <t>افق ملت</t>
  </si>
  <si>
    <t>سرو سودمند مدبران</t>
  </si>
  <si>
    <r>
      <t>خرید</t>
    </r>
    <r>
      <rPr>
        <b/>
        <sz val="10"/>
        <rFont val="Calibri"/>
        <family val="2"/>
      </rPr>
      <t>↓</t>
    </r>
  </si>
  <si>
    <r>
      <t>سهام</t>
    </r>
    <r>
      <rPr>
        <b/>
        <sz val="12"/>
        <rFont val="Calibri"/>
        <family val="2"/>
      </rPr>
      <t>↓</t>
    </r>
  </si>
  <si>
    <r>
      <t>عمر صندوق (به ماه)</t>
    </r>
    <r>
      <rPr>
        <b/>
        <sz val="20"/>
        <rFont val="Calibri"/>
        <family val="2"/>
      </rPr>
      <t>↓</t>
    </r>
  </si>
  <si>
    <r>
      <t xml:space="preserve">نسبت فعالیت </t>
    </r>
    <r>
      <rPr>
        <b/>
        <sz val="10"/>
        <rFont val="Calibri"/>
        <family val="2"/>
      </rPr>
      <t>↓</t>
    </r>
    <r>
      <rPr>
        <b/>
        <sz val="10"/>
        <rFont val="B Nazanin"/>
        <charset val="178"/>
      </rPr>
      <t>معاملاتی</t>
    </r>
  </si>
  <si>
    <t>در اوراق بهادار با درامد ثابت و با پیش بینی سود و قابل معامله</t>
  </si>
  <si>
    <t>مشاور سرمایه‌گذاری مدبران هما</t>
  </si>
  <si>
    <t>1398/12/01</t>
  </si>
  <si>
    <t>1398/10/11</t>
  </si>
  <si>
    <t>1398/12/21</t>
  </si>
  <si>
    <t>ثروت ستارگان</t>
  </si>
  <si>
    <t>مشاور سرمایه گذاری دیدگاهان نوین</t>
  </si>
  <si>
    <t>1398/12/04</t>
  </si>
  <si>
    <t>صندوق در صندوق</t>
  </si>
  <si>
    <t>افرا نماد پایدار</t>
  </si>
  <si>
    <t>درصد سهم</t>
  </si>
  <si>
    <r>
      <t>عمر صندوق (به ماه)</t>
    </r>
    <r>
      <rPr>
        <b/>
        <sz val="22"/>
        <rFont val="B Nazanin"/>
        <charset val="178"/>
      </rPr>
      <t>↓</t>
    </r>
  </si>
  <si>
    <t>* صندوق‌ سرمایه‌گذاری اختصاصی بازارگردانی با NAV جداگانه</t>
  </si>
  <si>
    <t>شرکت کارگزاری فارابی</t>
  </si>
  <si>
    <t>شرکت سبدگردان ایساتیس پویا</t>
  </si>
  <si>
    <t>گزارش عملکرد صندوق های سرمایه گذاری در پایان سال 1398 و</t>
  </si>
  <si>
    <t>1398/12/29</t>
  </si>
  <si>
    <t>1399/01/24</t>
  </si>
  <si>
    <t>1399/01/20</t>
  </si>
  <si>
    <t>1399/01/31</t>
  </si>
  <si>
    <t>پیشگامان سرمایه نوآفرین</t>
  </si>
  <si>
    <t>یاقوت آگاه</t>
  </si>
  <si>
    <t>آهنگ سهام کیان</t>
  </si>
  <si>
    <t>اختصاصی بازارگردانی آرمان اندیش*</t>
  </si>
  <si>
    <t>مشترك توسعه بازار سرمايه</t>
  </si>
  <si>
    <t>اختصاصی بازارگردانی افتخار حافظ</t>
  </si>
  <si>
    <t>بازارگردانی نوین پیشرو*</t>
  </si>
  <si>
    <t>اختصاصی بازارگرداني اميد لوتوس پارسيان*</t>
  </si>
  <si>
    <t>اختصاصی بازارگردانی گنجینه سپهر صادرات</t>
  </si>
  <si>
    <t>اختصاصی بازارگرداني حكمت ايرانيان يكم*</t>
  </si>
  <si>
    <t>اختصاصی بازارگردان گروه توسعۀ بهشهر</t>
  </si>
  <si>
    <t>اختصاصی بازارگردانی گسترش صنعت دارو</t>
  </si>
  <si>
    <t>اختصاصی بازارگردانی بهمن گستر</t>
  </si>
  <si>
    <t>اختصاصی  بازارگردانی مپنا ایرانیان</t>
  </si>
  <si>
    <t>اختصاصی بازارگردان امید ایرانیان*</t>
  </si>
  <si>
    <t xml:space="preserve">اختصاصی بازارگردان توسعۀ ملی </t>
  </si>
  <si>
    <t>اختصاصی بازارگردانی بانک سینا</t>
  </si>
  <si>
    <t>اختصاصی بازارگردان تجارت ایرانیان اعتماد</t>
  </si>
  <si>
    <t>اختصاصی بازارگردانی صبا نیک*</t>
  </si>
  <si>
    <t xml:space="preserve">اختصاصی بازارگردان آرمان انصار  </t>
  </si>
  <si>
    <t>اختصاصی بازارگردانی ملت</t>
  </si>
  <si>
    <t>اختصاصی بازارگردانی کوشا الگوریتم*</t>
  </si>
  <si>
    <t>اختصاصی بازارگردانی سپهر بازار سرمایه*</t>
  </si>
  <si>
    <t>اختصاصی بازارگردانی گروه گردشگری ایرانیان</t>
  </si>
  <si>
    <t>اختصاصی بازارگردانی پست بانک ایران</t>
  </si>
  <si>
    <t>اختصاصی بازارگردانی صنعت مس</t>
  </si>
  <si>
    <t>اختصاصی بازارگردانی گروه دی*</t>
  </si>
  <si>
    <t>اختصاصی بازارگردانی توسعه معادن و فلزات آرمان</t>
  </si>
  <si>
    <t>اختصاصی بازارگردانی تدبیرگران فردا*</t>
  </si>
  <si>
    <t>اختصاصی بازارگردانی توسعه بازار تمدن</t>
  </si>
  <si>
    <t>اختصاصی بازارگردانی سهم آشنا یکم*</t>
  </si>
  <si>
    <t>اختصاصی بازارگردانی نماد صنعت و معدن*</t>
  </si>
  <si>
    <t>اختصاصی بازارگردانی ارزش آفرین صندوق بازنشستگی کشوری*</t>
  </si>
  <si>
    <t>اختصاصی بازارگردانی آینده نگر دانا</t>
  </si>
  <si>
    <t>اختصاصی بازارگردانی سینا بهگزین*</t>
  </si>
  <si>
    <t>صندوق تثبیت بازار سرمایه</t>
  </si>
  <si>
    <t>اختصاصی بازارگردانی گوهر فام امید*</t>
  </si>
  <si>
    <t>اختصاصی بازارگردانی صبا گستر نفت و گاز تامین*</t>
  </si>
  <si>
    <t>اختصاصی بازارگردانی اکسیر سودا*</t>
  </si>
  <si>
    <t>اختصاصی بازارگردانی مفید*</t>
  </si>
  <si>
    <t>اختصاصی بازارگردانی هوشمند آبان*</t>
  </si>
  <si>
    <t>اختصاصی بازارگردانی پاداش پشتیبان پارس*</t>
  </si>
  <si>
    <t>اختصاصی بازارگردانی مهرگان*</t>
  </si>
  <si>
    <t>اختصاصی بازارگردانی معیار</t>
  </si>
  <si>
    <t>اختصاصی بازارگردانی خلیج فارس*</t>
  </si>
  <si>
    <t>اختصاصی بازارگردانی ایساتیس پویا*</t>
  </si>
  <si>
    <t>اختصاصی بازارگردانی الگوریتمی امید فارابی*</t>
  </si>
  <si>
    <t>اختصاصی بازارگردانی توسعه فیروزه پویا*</t>
  </si>
  <si>
    <t>اختصاصی بازارگردانی خبرگان اهداف*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</si>
</sst>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1" formatCode="_(* #,##0_);_(* \(#,##0\);_(* &quot;-&quot;_);_(@_)"/>
    <numFmt numFmtId="43" formatCode="_(* #,##0.00_);_(* \(#,##0.00\);_(* &quot;-&quot;??_);_(@_)"/>
    <numFmt numFmtId="164" formatCode="#,##0_-;\(#,##0\)"/>
    <numFmt numFmtId="165" formatCode="_(* #,##0_);_(* \(#,##0\);_(* &quot;-&quot;??_);_(@_)"/>
    <numFmt numFmtId="166" formatCode="_(* #,##0.0000_);_(* \(#,##0.0000\);_(* &quot;-&quot;??_);_(@_)"/>
    <numFmt numFmtId="167" formatCode="0.0%"/>
  </numFmts>
  <fonts count="87"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sz val="28"/>
      <color theme="0"/>
      <name val="B Nazanin"/>
      <charset val="178"/>
    </font>
    <font>
      <b/>
      <sz val="11"/>
      <color theme="0"/>
      <name val="B Zar"/>
      <charset val="178"/>
    </font>
    <font>
      <b/>
      <sz val="28"/>
      <color theme="0"/>
      <name val="B Nazanin"/>
      <charset val="178"/>
    </font>
    <font>
      <b/>
      <sz val="22"/>
      <color theme="0"/>
      <name val="B Nazanin"/>
      <charset val="178"/>
    </font>
    <font>
      <sz val="14"/>
      <color theme="0"/>
      <name val="B Nazanin"/>
      <charset val="178"/>
    </font>
    <font>
      <sz val="18"/>
      <color theme="0"/>
      <name val="B Nazanin"/>
      <charset val="178"/>
    </font>
    <font>
      <b/>
      <sz val="9"/>
      <color theme="0"/>
      <name val="B Nazanin"/>
      <charset val="178"/>
    </font>
    <font>
      <sz val="9"/>
      <color theme="1"/>
      <name val="B Nazanin"/>
      <charset val="178"/>
    </font>
    <font>
      <b/>
      <sz val="19"/>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b/>
      <sz val="11"/>
      <name val="B Nazanin"/>
      <charset val="178"/>
    </font>
    <font>
      <b/>
      <sz val="36"/>
      <name val="B Nazanin"/>
      <charset val="178"/>
    </font>
    <font>
      <sz val="11"/>
      <name val="B Lotus"/>
      <charset val="178"/>
    </font>
    <font>
      <b/>
      <sz val="48"/>
      <name val="B Nazanin"/>
      <charset val="178"/>
    </font>
    <font>
      <b/>
      <sz val="26"/>
      <color rgb="FFFF0000"/>
      <name val="B Nazanin"/>
      <charset val="178"/>
    </font>
    <font>
      <sz val="28"/>
      <color rgb="FFFF0000"/>
      <name val="B Zar"/>
      <charset val="178"/>
    </font>
    <font>
      <sz val="20"/>
      <name val="B Zar"/>
      <charset val="178"/>
    </font>
    <font>
      <sz val="26"/>
      <name val="B Zar"/>
      <charset val="178"/>
    </font>
    <font>
      <sz val="10"/>
      <color theme="0"/>
      <name val="B Zar"/>
      <charset val="178"/>
    </font>
    <font>
      <sz val="9"/>
      <color theme="0"/>
      <name val="B Zar"/>
      <charset val="178"/>
    </font>
    <font>
      <sz val="36"/>
      <color theme="1"/>
      <name val="B Zar"/>
      <charset val="178"/>
    </font>
    <font>
      <sz val="19"/>
      <name val="B Nazanin"/>
      <charset val="178"/>
    </font>
    <font>
      <sz val="19"/>
      <color rgb="FF000000"/>
      <name val="B Nazanin"/>
      <charset val="178"/>
    </font>
    <font>
      <sz val="24"/>
      <color theme="1"/>
      <name val="B Nazanin"/>
      <charset val="178"/>
    </font>
    <font>
      <b/>
      <sz val="26"/>
      <color theme="0"/>
      <name val="B Nazanin"/>
      <charset val="178"/>
    </font>
    <font>
      <b/>
      <sz val="10"/>
      <name val="Calibri"/>
      <family val="2"/>
    </font>
    <font>
      <b/>
      <sz val="12"/>
      <name val="Calibri"/>
      <family val="2"/>
    </font>
    <font>
      <b/>
      <sz val="20"/>
      <name val="Calibri"/>
      <family val="2"/>
    </font>
    <font>
      <b/>
      <sz val="22"/>
      <name val="B Nazanin"/>
      <charset val="178"/>
    </font>
    <font>
      <b/>
      <sz val="18"/>
      <color theme="1"/>
      <name val="B Zar"/>
      <charset val="178"/>
    </font>
  </fonts>
  <fills count="10">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s>
  <cellStyleXfs count="8">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xf numFmtId="9" fontId="3" fillId="0" borderId="0" applyFont="0" applyFill="0" applyBorder="0" applyAlignment="0" applyProtection="0"/>
  </cellStyleXfs>
  <cellXfs count="455">
    <xf numFmtId="0" fontId="0" fillId="0" borderId="0" xfId="0"/>
    <xf numFmtId="0" fontId="0" fillId="0" borderId="0" xfId="0"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0" fontId="29" fillId="2" borderId="1" xfId="2" applyFont="1" applyFill="1" applyBorder="1" applyAlignment="1">
      <alignment horizontal="right" vertical="center"/>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165" fontId="4" fillId="0" borderId="0" xfId="0" applyNumberFormat="1" applyFont="1" applyFill="1" applyAlignment="1">
      <alignment readingOrder="1"/>
    </xf>
    <xf numFmtId="3" fontId="22" fillId="3"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6" fontId="16" fillId="0" borderId="1" xfId="5" applyNumberFormat="1" applyFont="1" applyFill="1" applyBorder="1"/>
    <xf numFmtId="166" fontId="0" fillId="0" borderId="0" xfId="5" applyNumberFormat="1" applyFont="1" applyFill="1"/>
    <xf numFmtId="41" fontId="21" fillId="8" borderId="1" xfId="6" applyFont="1" applyFill="1" applyBorder="1" applyAlignment="1">
      <alignment horizontal="right" vertical="center"/>
    </xf>
    <xf numFmtId="2" fontId="48" fillId="8" borderId="1" xfId="0" applyNumberFormat="1" applyFont="1" applyFill="1" applyBorder="1" applyAlignment="1">
      <alignment horizontal="right" vertical="center" readingOrder="2"/>
    </xf>
    <xf numFmtId="41" fontId="48" fillId="8" borderId="1" xfId="6" applyFont="1" applyFill="1" applyBorder="1" applyAlignment="1">
      <alignment horizontal="right" vertical="center" readingOrder="2"/>
    </xf>
    <xf numFmtId="41" fontId="50" fillId="8" borderId="1" xfId="6"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6" borderId="1" xfId="0" applyNumberFormat="1" applyFont="1" applyFill="1" applyBorder="1" applyAlignment="1">
      <alignment vertical="center" readingOrder="2"/>
    </xf>
    <xf numFmtId="0" fontId="52" fillId="6" borderId="1" xfId="0" applyNumberFormat="1" applyFont="1" applyFill="1" applyBorder="1" applyAlignment="1">
      <alignment horizontal="right" vertical="center" readingOrder="2"/>
    </xf>
    <xf numFmtId="165" fontId="54" fillId="6" borderId="1" xfId="5" applyNumberFormat="1" applyFont="1" applyFill="1" applyBorder="1" applyAlignment="1">
      <alignment horizontal="right" vertical="center" readingOrder="2"/>
    </xf>
    <xf numFmtId="41" fontId="54" fillId="6" borderId="1" xfId="6" applyFont="1" applyFill="1" applyBorder="1" applyAlignment="1">
      <alignment horizontal="right" vertical="center" readingOrder="2"/>
    </xf>
    <xf numFmtId="1" fontId="54" fillId="6" borderId="1" xfId="0" applyNumberFormat="1" applyFont="1" applyFill="1" applyBorder="1" applyAlignment="1">
      <alignment horizontal="right" vertical="center" readingOrder="2"/>
    </xf>
    <xf numFmtId="2" fontId="54" fillId="6" borderId="1" xfId="6" applyNumberFormat="1" applyFont="1" applyFill="1" applyBorder="1" applyAlignment="1">
      <alignment horizontal="right" vertical="center" readingOrder="1"/>
    </xf>
    <xf numFmtId="3" fontId="54" fillId="6" borderId="1" xfId="0" applyNumberFormat="1" applyFont="1" applyFill="1" applyBorder="1" applyAlignment="1">
      <alignment horizontal="right" vertical="center" readingOrder="2"/>
    </xf>
    <xf numFmtId="0" fontId="51" fillId="0" borderId="0" xfId="0" applyFont="1" applyFill="1" applyAlignment="1">
      <alignment horizontal="right" vertical="center" readingOrder="2"/>
    </xf>
    <xf numFmtId="41" fontId="56" fillId="6" borderId="1" xfId="6" applyFont="1" applyFill="1" applyBorder="1" applyAlignment="1">
      <alignment horizontal="right" vertical="center" readingOrder="2"/>
    </xf>
    <xf numFmtId="1" fontId="56" fillId="6" borderId="1" xfId="0" applyNumberFormat="1" applyFont="1" applyFill="1" applyBorder="1" applyAlignment="1">
      <alignment horizontal="right" vertical="center" readingOrder="2"/>
    </xf>
    <xf numFmtId="3" fontId="56" fillId="6" borderId="1" xfId="0" applyNumberFormat="1" applyFont="1" applyFill="1" applyBorder="1" applyAlignment="1">
      <alignment horizontal="right" vertical="center" readingOrder="2"/>
    </xf>
    <xf numFmtId="1" fontId="58" fillId="4" borderId="1" xfId="0" applyNumberFormat="1" applyFont="1" applyFill="1" applyBorder="1"/>
    <xf numFmtId="0" fontId="53" fillId="6" borderId="1" xfId="0" applyNumberFormat="1" applyFont="1" applyFill="1" applyBorder="1" applyAlignment="1">
      <alignment vertical="center" readingOrder="2"/>
    </xf>
    <xf numFmtId="0" fontId="54" fillId="6" borderId="1" xfId="0" applyFont="1" applyFill="1" applyBorder="1" applyAlignment="1">
      <alignment horizontal="center" vertical="top" readingOrder="2"/>
    </xf>
    <xf numFmtId="1" fontId="54" fillId="6" borderId="1" xfId="0" applyNumberFormat="1" applyFont="1" applyFill="1" applyBorder="1" applyAlignment="1">
      <alignment horizontal="right" readingOrder="2"/>
    </xf>
    <xf numFmtId="0" fontId="51" fillId="2" borderId="0" xfId="0" applyFont="1" applyFill="1" applyAlignment="1">
      <alignment horizontal="right" vertical="center" readingOrder="2"/>
    </xf>
    <xf numFmtId="1" fontId="19" fillId="2" borderId="1" xfId="0" applyNumberFormat="1" applyFont="1" applyFill="1" applyBorder="1"/>
    <xf numFmtId="0" fontId="55" fillId="6" borderId="1" xfId="0" applyFont="1" applyFill="1" applyBorder="1" applyAlignment="1">
      <alignment horizontal="right" vertical="center" readingOrder="2"/>
    </xf>
    <xf numFmtId="0" fontId="56" fillId="6" borderId="1" xfId="0" applyFont="1" applyFill="1" applyBorder="1" applyAlignment="1">
      <alignment horizontal="center" vertical="top" readingOrder="2"/>
    </xf>
    <xf numFmtId="2" fontId="56" fillId="6" borderId="1" xfId="0" applyNumberFormat="1" applyFont="1" applyFill="1" applyBorder="1" applyAlignment="1">
      <alignment horizontal="right" vertical="center" readingOrder="1"/>
    </xf>
    <xf numFmtId="0" fontId="55" fillId="2" borderId="0" xfId="0" applyFont="1" applyFill="1" applyAlignment="1">
      <alignment horizontal="right" vertical="center" readingOrder="2"/>
    </xf>
    <xf numFmtId="0" fontId="31" fillId="7" borderId="1" xfId="0" applyFont="1" applyFill="1" applyBorder="1" applyAlignment="1">
      <alignment horizontal="right" vertical="center" readingOrder="2"/>
    </xf>
    <xf numFmtId="164" fontId="31" fillId="7" borderId="1" xfId="2" applyNumberFormat="1" applyFont="1" applyFill="1" applyBorder="1" applyAlignment="1">
      <alignment horizontal="right" vertical="center"/>
    </xf>
    <xf numFmtId="164" fontId="31" fillId="7" borderId="1" xfId="2" applyNumberFormat="1" applyFont="1" applyFill="1" applyBorder="1" applyAlignment="1">
      <alignment vertical="center"/>
    </xf>
    <xf numFmtId="164" fontId="49" fillId="8" borderId="1" xfId="2" applyNumberFormat="1" applyFont="1" applyFill="1" applyBorder="1" applyAlignment="1">
      <alignment horizontal="right" vertical="center"/>
    </xf>
    <xf numFmtId="165" fontId="50" fillId="8" borderId="1" xfId="5" applyNumberFormat="1" applyFont="1" applyFill="1" applyBorder="1" applyAlignment="1">
      <alignment readingOrder="2"/>
    </xf>
    <xf numFmtId="0" fontId="29" fillId="7" borderId="1" xfId="2" applyFont="1" applyFill="1" applyBorder="1" applyAlignment="1">
      <alignment horizontal="right" vertical="center"/>
    </xf>
    <xf numFmtId="0" fontId="59" fillId="8" borderId="1" xfId="0" applyFont="1" applyFill="1" applyBorder="1" applyAlignment="1">
      <alignment horizontal="right" vertical="center" readingOrder="2"/>
    </xf>
    <xf numFmtId="0" fontId="48" fillId="8" borderId="1" xfId="0" applyFont="1" applyFill="1" applyBorder="1" applyAlignment="1">
      <alignment horizontal="right" vertical="center" readingOrder="2"/>
    </xf>
    <xf numFmtId="165" fontId="52" fillId="8" borderId="1" xfId="5" applyNumberFormat="1" applyFont="1" applyFill="1" applyBorder="1" applyAlignment="1">
      <alignment horizontal="right" vertical="center" wrapText="1" readingOrder="1"/>
    </xf>
    <xf numFmtId="165" fontId="57" fillId="8" borderId="1" xfId="0" applyNumberFormat="1" applyFont="1" applyFill="1" applyBorder="1" applyAlignment="1">
      <alignment horizontal="right" vertical="center" readingOrder="2"/>
    </xf>
    <xf numFmtId="164" fontId="60" fillId="8" borderId="1" xfId="2" applyNumberFormat="1" applyFont="1" applyFill="1" applyBorder="1" applyAlignment="1">
      <alignment horizontal="right" vertical="center"/>
    </xf>
    <xf numFmtId="0" fontId="61" fillId="0" borderId="0" xfId="0" applyFont="1" applyFill="1"/>
    <xf numFmtId="1" fontId="17" fillId="8" borderId="1" xfId="0" applyNumberFormat="1" applyFont="1" applyFill="1" applyBorder="1" applyAlignment="1">
      <alignment horizontal="right" vertical="center" wrapText="1" readingOrder="2"/>
    </xf>
    <xf numFmtId="1" fontId="46" fillId="8" borderId="1" xfId="0" applyNumberFormat="1" applyFont="1" applyFill="1" applyBorder="1" applyAlignment="1">
      <alignment horizontal="right"/>
    </xf>
    <xf numFmtId="1" fontId="47" fillId="8" borderId="1" xfId="0" applyNumberFormat="1" applyFont="1" applyFill="1" applyBorder="1" applyAlignment="1">
      <alignment horizontal="right"/>
    </xf>
    <xf numFmtId="165" fontId="34" fillId="7" borderId="1" xfId="5" applyNumberFormat="1" applyFont="1" applyFill="1" applyBorder="1" applyAlignment="1">
      <alignment wrapText="1"/>
    </xf>
    <xf numFmtId="165" fontId="52" fillId="8"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2" fillId="2" borderId="6" xfId="6" applyFont="1" applyFill="1" applyBorder="1" applyAlignment="1">
      <alignment horizontal="center" vertical="center" wrapText="1" readingOrder="2"/>
    </xf>
    <xf numFmtId="0" fontId="62" fillId="2" borderId="0" xfId="0" applyFont="1" applyFill="1" applyBorder="1" applyAlignment="1">
      <alignment vertical="center" wrapText="1" readingOrder="2"/>
    </xf>
    <xf numFmtId="2" fontId="62"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25" fillId="2" borderId="1" xfId="2" applyFont="1" applyFill="1" applyBorder="1" applyAlignment="1">
      <alignment horizontal="center" vertical="center" wrapText="1"/>
    </xf>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64" fillId="2" borderId="0" xfId="0" applyFont="1" applyFill="1" applyBorder="1" applyAlignment="1">
      <alignment horizontal="right" vertical="center" wrapText="1" readingOrder="2"/>
    </xf>
    <xf numFmtId="1" fontId="62" fillId="2" borderId="6" xfId="0" applyNumberFormat="1" applyFont="1" applyFill="1" applyBorder="1" applyAlignment="1">
      <alignment horizontal="center" vertical="center" wrapText="1" readingOrder="2"/>
    </xf>
    <xf numFmtId="0" fontId="62" fillId="2" borderId="9" xfId="0" applyFont="1" applyFill="1" applyBorder="1" applyAlignment="1">
      <alignment horizontal="center" vertical="center" wrapText="1" readingOrder="2"/>
    </xf>
    <xf numFmtId="41" fontId="62" fillId="2" borderId="5" xfId="6" applyFont="1" applyFill="1" applyBorder="1" applyAlignment="1">
      <alignment horizontal="center" vertical="center" wrapText="1" readingOrder="2"/>
    </xf>
    <xf numFmtId="0" fontId="64"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63" fillId="2" borderId="0" xfId="1" applyFont="1" applyFill="1" applyBorder="1" applyAlignment="1">
      <alignment vertical="center"/>
    </xf>
    <xf numFmtId="0" fontId="63" fillId="2" borderId="0" xfId="1" applyFont="1" applyFill="1" applyBorder="1" applyAlignment="1">
      <alignment horizontal="right" vertical="center"/>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7"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165" fontId="34" fillId="7" borderId="1" xfId="5" applyNumberFormat="1" applyFont="1" applyFill="1" applyBorder="1" applyAlignment="1">
      <alignment horizontal="right" readingOrder="1"/>
    </xf>
    <xf numFmtId="1" fontId="34" fillId="7" borderId="1" xfId="0" applyNumberFormat="1" applyFont="1" applyFill="1" applyBorder="1" applyAlignment="1">
      <alignment horizontal="right" readingOrder="2"/>
    </xf>
    <xf numFmtId="0" fontId="4" fillId="2" borderId="0" xfId="0" applyFont="1" applyFill="1" applyAlignment="1">
      <alignment horizontal="right"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165" fontId="48" fillId="8" borderId="1" xfId="5" applyNumberFormat="1" applyFont="1" applyFill="1" applyBorder="1" applyAlignment="1">
      <alignment readingOrder="2"/>
    </xf>
    <xf numFmtId="165" fontId="4" fillId="6"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0" fontId="25" fillId="2" borderId="0" xfId="0" applyFont="1" applyFill="1" applyBorder="1" applyAlignment="1">
      <alignment horizontal="right" vertical="center"/>
    </xf>
    <xf numFmtId="0" fontId="68" fillId="2" borderId="0" xfId="0" applyFont="1" applyFill="1" applyBorder="1" applyAlignment="1">
      <alignment horizontal="right" vertical="center" wrapText="1" readingOrder="2"/>
    </xf>
    <xf numFmtId="0" fontId="68" fillId="2" borderId="0" xfId="0" applyFont="1" applyFill="1" applyBorder="1" applyAlignment="1">
      <alignment horizontal="left" vertical="center" wrapText="1" readingOrder="2"/>
    </xf>
    <xf numFmtId="3" fontId="68"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4" fillId="6" borderId="1" xfId="6" applyNumberFormat="1" applyFont="1" applyFill="1" applyBorder="1" applyAlignment="1">
      <alignment horizontal="center" vertical="center" readingOrder="2"/>
    </xf>
    <xf numFmtId="3" fontId="56" fillId="6"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165" fontId="63" fillId="9" borderId="1" xfId="5" applyNumberFormat="1" applyFont="1" applyFill="1" applyBorder="1" applyAlignment="1">
      <alignment horizontal="right" vertical="center" wrapText="1"/>
    </xf>
    <xf numFmtId="165" fontId="63" fillId="9" borderId="1" xfId="5" applyNumberFormat="1" applyFont="1" applyFill="1" applyBorder="1" applyAlignment="1">
      <alignment horizontal="right" vertical="center" readingOrder="2"/>
    </xf>
    <xf numFmtId="164" fontId="30" fillId="0" borderId="0" xfId="0" applyNumberFormat="1" applyFont="1" applyAlignment="1"/>
    <xf numFmtId="0" fontId="4" fillId="7" borderId="1" xfId="0" applyNumberFormat="1" applyFont="1" applyFill="1" applyBorder="1" applyAlignment="1">
      <alignment horizontal="right" vertical="center" readingOrder="2"/>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166" fontId="65" fillId="0" borderId="1" xfId="5" applyNumberFormat="1" applyFont="1" applyFill="1" applyBorder="1"/>
    <xf numFmtId="166" fontId="66" fillId="0" borderId="1" xfId="5" applyNumberFormat="1" applyFont="1" applyFill="1" applyBorder="1"/>
    <xf numFmtId="0" fontId="66" fillId="0" borderId="1" xfId="0" applyFont="1" applyFill="1" applyBorder="1"/>
    <xf numFmtId="166" fontId="63" fillId="0" borderId="1" xfId="5" applyNumberFormat="1" applyFont="1" applyFill="1" applyBorder="1" applyAlignment="1">
      <alignment horizontal="right" vertical="center" wrapText="1"/>
    </xf>
    <xf numFmtId="166" fontId="63" fillId="0" borderId="1" xfId="5" applyNumberFormat="1" applyFont="1" applyFill="1" applyBorder="1" applyAlignment="1">
      <alignment horizontal="right" vertical="center" wrapText="1" readingOrder="2"/>
    </xf>
    <xf numFmtId="166" fontId="63" fillId="0" borderId="1" xfId="5" applyNumberFormat="1" applyFont="1" applyFill="1" applyBorder="1" applyAlignment="1">
      <alignment horizontal="right" vertical="center" readingOrder="2"/>
    </xf>
    <xf numFmtId="43" fontId="67" fillId="0" borderId="1" xfId="5" applyNumberFormat="1" applyFont="1" applyFill="1" applyBorder="1" applyAlignment="1">
      <alignment horizontal="right" vertical="center" readingOrder="2"/>
    </xf>
    <xf numFmtId="43" fontId="67" fillId="0" borderId="1" xfId="5" applyFont="1" applyFill="1" applyBorder="1" applyAlignment="1">
      <alignment horizontal="right" vertical="center" readingOrder="2"/>
    </xf>
    <xf numFmtId="1" fontId="65"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65" fillId="0" borderId="1" xfId="0" applyNumberFormat="1" applyFont="1" applyFill="1" applyBorder="1"/>
    <xf numFmtId="1" fontId="69" fillId="0" borderId="1" xfId="0" applyNumberFormat="1" applyFont="1" applyFill="1" applyBorder="1"/>
    <xf numFmtId="3" fontId="70" fillId="2" borderId="0" xfId="6" applyNumberFormat="1" applyFont="1" applyFill="1" applyBorder="1" applyAlignment="1">
      <alignment horizontal="center" vertical="center" wrapText="1" readingOrder="2"/>
    </xf>
    <xf numFmtId="0" fontId="70" fillId="2" borderId="0" xfId="0" applyFont="1" applyFill="1" applyBorder="1" applyAlignment="1">
      <alignment horizontal="right" vertical="center" readingOrder="2"/>
    </xf>
    <xf numFmtId="0" fontId="70" fillId="2" borderId="0" xfId="0" applyFont="1" applyFill="1" applyBorder="1" applyAlignment="1">
      <alignment vertical="center" wrapText="1" readingOrder="2"/>
    </xf>
    <xf numFmtId="165" fontId="50" fillId="8"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43" fontId="22" fillId="3" borderId="1" xfId="5" applyFont="1" applyFill="1" applyBorder="1" applyAlignment="1">
      <alignment horizontal="right" vertical="center" readingOrder="2"/>
    </xf>
    <xf numFmtId="43" fontId="65" fillId="0" borderId="1" xfId="5" applyFont="1" applyFill="1" applyBorder="1"/>
    <xf numFmtId="43" fontId="66" fillId="0" borderId="1" xfId="5" applyFont="1" applyFill="1" applyBorder="1"/>
    <xf numFmtId="43" fontId="66"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0" fontId="71" fillId="3" borderId="1" xfId="0" applyNumberFormat="1" applyFont="1" applyFill="1" applyBorder="1" applyAlignment="1">
      <alignment horizontal="right" vertical="center" readingOrder="2"/>
    </xf>
    <xf numFmtId="0" fontId="72" fillId="6" borderId="1" xfId="0" applyFont="1" applyFill="1" applyBorder="1" applyAlignment="1">
      <alignment horizontal="right" vertical="center" readingOrder="2"/>
    </xf>
    <xf numFmtId="165" fontId="34" fillId="7" borderId="1" xfId="5" applyNumberFormat="1" applyFont="1" applyFill="1" applyBorder="1" applyAlignment="1">
      <alignment readingOrder="1"/>
    </xf>
    <xf numFmtId="1" fontId="28" fillId="2" borderId="1" xfId="0" applyNumberFormat="1" applyFont="1" applyFill="1" applyBorder="1"/>
    <xf numFmtId="43" fontId="22" fillId="2" borderId="1" xfId="5" applyFont="1" applyFill="1" applyBorder="1" applyAlignment="1">
      <alignment horizontal="right" vertical="center" readingOrder="2"/>
    </xf>
    <xf numFmtId="3" fontId="22" fillId="2" borderId="1" xfId="0" applyNumberFormat="1" applyFont="1" applyFill="1" applyBorder="1" applyAlignment="1">
      <alignment horizontal="right" vertical="center"/>
    </xf>
    <xf numFmtId="43" fontId="10" fillId="0" borderId="0" xfId="5" applyFont="1" applyFill="1" applyAlignment="1">
      <alignment horizontal="right" vertical="center" readingOrder="2"/>
    </xf>
    <xf numFmtId="43" fontId="10" fillId="0" borderId="0" xfId="5" applyFont="1" applyFill="1" applyAlignment="1">
      <alignment horizontal="right" vertical="center" wrapText="1" readingOrder="2"/>
    </xf>
    <xf numFmtId="43" fontId="45" fillId="0" borderId="1" xfId="5" applyFont="1" applyFill="1" applyBorder="1" applyAlignment="1">
      <alignment horizontal="right" vertical="center" readingOrder="2"/>
    </xf>
    <xf numFmtId="43" fontId="24" fillId="0" borderId="0" xfId="5" applyFont="1" applyFill="1" applyAlignment="1">
      <alignment horizontal="right" vertical="center" readingOrder="2"/>
    </xf>
    <xf numFmtId="43" fontId="6" fillId="0" borderId="0" xfId="5" applyFont="1" applyFill="1" applyBorder="1" applyAlignment="1">
      <alignment horizontal="right" vertical="center" readingOrder="2"/>
    </xf>
    <xf numFmtId="43" fontId="73" fillId="0" borderId="0" xfId="5" applyFont="1" applyFill="1" applyAlignment="1">
      <alignment horizontal="right" vertical="center" readingOrder="2"/>
    </xf>
    <xf numFmtId="43" fontId="74" fillId="0" borderId="0" xfId="5" applyFont="1" applyFill="1" applyAlignment="1">
      <alignment horizontal="right" vertical="center" readingOrder="2"/>
    </xf>
    <xf numFmtId="43" fontId="14" fillId="0" borderId="0" xfId="5" applyFont="1" applyFill="1" applyAlignment="1">
      <alignment horizontal="right" vertical="center" readingOrder="2"/>
    </xf>
    <xf numFmtId="43" fontId="54" fillId="6" borderId="1" xfId="5" applyNumberFormat="1" applyFont="1" applyFill="1" applyBorder="1" applyAlignment="1">
      <alignment horizontal="right" vertical="center" readingOrder="1"/>
    </xf>
    <xf numFmtId="43" fontId="29" fillId="2" borderId="1" xfId="5" applyNumberFormat="1" applyFont="1" applyFill="1" applyBorder="1" applyAlignment="1">
      <alignment horizontal="right" vertical="center"/>
    </xf>
    <xf numFmtId="43" fontId="29" fillId="2" borderId="1" xfId="5" applyNumberFormat="1" applyFont="1" applyFill="1" applyBorder="1" applyAlignment="1">
      <alignment horizontal="center" vertical="center"/>
    </xf>
    <xf numFmtId="43" fontId="25" fillId="2" borderId="1" xfId="5" applyNumberFormat="1" applyFont="1" applyFill="1" applyBorder="1" applyAlignment="1">
      <alignment horizontal="center" vertical="center" wrapText="1" readingOrder="1"/>
    </xf>
    <xf numFmtId="43" fontId="25" fillId="2" borderId="1" xfId="5" applyNumberFormat="1" applyFont="1" applyFill="1" applyBorder="1" applyAlignment="1">
      <alignment horizontal="center" vertical="center" wrapText="1"/>
    </xf>
    <xf numFmtId="43" fontId="31" fillId="2" borderId="1" xfId="5" applyNumberFormat="1" applyFont="1" applyFill="1" applyBorder="1" applyAlignment="1">
      <alignment horizontal="right" vertical="center" readingOrder="2"/>
    </xf>
    <xf numFmtId="43" fontId="4" fillId="2" borderId="1" xfId="5" applyNumberFormat="1" applyFont="1" applyFill="1" applyBorder="1"/>
    <xf numFmtId="43" fontId="4" fillId="2" borderId="0" xfId="5" applyNumberFormat="1" applyFont="1" applyFill="1"/>
    <xf numFmtId="10" fontId="4" fillId="6" borderId="1" xfId="0" applyNumberFormat="1" applyFont="1" applyFill="1" applyBorder="1" applyAlignment="1">
      <alignment readingOrder="2"/>
    </xf>
    <xf numFmtId="3" fontId="32" fillId="2" borderId="1" xfId="0" applyNumberFormat="1" applyFont="1" applyFill="1" applyBorder="1" applyAlignment="1">
      <alignment horizontal="right" vertical="center"/>
    </xf>
    <xf numFmtId="3" fontId="29" fillId="2" borderId="1" xfId="2" applyNumberFormat="1" applyFont="1" applyFill="1" applyBorder="1" applyAlignment="1">
      <alignment horizontal="right" vertical="center"/>
    </xf>
    <xf numFmtId="3" fontId="4" fillId="2" borderId="0" xfId="0" applyNumberFormat="1" applyFont="1" applyFill="1" applyAlignment="1">
      <alignment horizontal="right"/>
    </xf>
    <xf numFmtId="0" fontId="0" fillId="0" borderId="0" xfId="0" applyFill="1" applyBorder="1"/>
    <xf numFmtId="0" fontId="16" fillId="0" borderId="0" xfId="0" applyFont="1" applyFill="1" applyBorder="1"/>
    <xf numFmtId="165" fontId="16" fillId="0" borderId="0" xfId="5" applyNumberFormat="1" applyFont="1" applyFill="1"/>
    <xf numFmtId="0" fontId="63" fillId="2" borderId="1" xfId="0" applyFont="1" applyFill="1" applyBorder="1" applyAlignment="1">
      <alignment horizontal="right" vertical="center"/>
    </xf>
    <xf numFmtId="165" fontId="16" fillId="0" borderId="1" xfId="5" applyNumberFormat="1" applyFont="1" applyFill="1" applyBorder="1"/>
    <xf numFmtId="165" fontId="16" fillId="0" borderId="1" xfId="5" applyNumberFormat="1" applyFont="1" applyFill="1" applyBorder="1" applyAlignment="1">
      <alignment vertical="center"/>
    </xf>
    <xf numFmtId="0" fontId="28" fillId="2" borderId="0" xfId="0" applyFont="1" applyFill="1" applyAlignment="1">
      <alignment horizontal="right" readingOrder="2"/>
    </xf>
    <xf numFmtId="0" fontId="42" fillId="0" borderId="1" xfId="0" applyFont="1" applyBorder="1" applyAlignment="1">
      <alignment horizontal="right" vertical="center" readingOrder="2"/>
    </xf>
    <xf numFmtId="0" fontId="4" fillId="0" borderId="1" xfId="0" applyFont="1" applyBorder="1" applyAlignment="1">
      <alignment horizontal="right" vertical="center" readingOrder="2"/>
    </xf>
    <xf numFmtId="0" fontId="41" fillId="0" borderId="1" xfId="0" applyFont="1" applyBorder="1" applyAlignment="1">
      <alignment horizontal="right" vertical="center" readingOrder="2"/>
    </xf>
    <xf numFmtId="0" fontId="49" fillId="0" borderId="2" xfId="0" applyFont="1" applyFill="1" applyBorder="1"/>
    <xf numFmtId="0" fontId="49" fillId="0" borderId="1" xfId="0" applyNumberFormat="1" applyFont="1" applyFill="1" applyBorder="1" applyAlignment="1">
      <alignment horizontal="right" vertical="center" readingOrder="2"/>
    </xf>
    <xf numFmtId="3" fontId="75" fillId="0" borderId="1" xfId="0" applyNumberFormat="1" applyFont="1" applyFill="1" applyBorder="1" applyAlignment="1">
      <alignment horizontal="right" vertical="center" readingOrder="2"/>
    </xf>
    <xf numFmtId="3" fontId="76" fillId="0" borderId="1" xfId="0" applyNumberFormat="1" applyFont="1" applyFill="1" applyBorder="1" applyAlignment="1">
      <alignment horizontal="right" vertical="center" readingOrder="2"/>
    </xf>
    <xf numFmtId="0" fontId="49" fillId="0" borderId="0" xfId="0" applyFont="1" applyFill="1"/>
    <xf numFmtId="165" fontId="34" fillId="0" borderId="0" xfId="0" applyNumberFormat="1" applyFont="1" applyAlignment="1">
      <alignment horizontal="right" vertical="center" readingOrder="2"/>
    </xf>
    <xf numFmtId="3" fontId="27" fillId="0" borderId="1" xfId="0" applyNumberFormat="1" applyFont="1" applyFill="1" applyBorder="1" applyAlignment="1">
      <alignment horizontal="right" vertical="center" readingOrder="2"/>
    </xf>
    <xf numFmtId="2" fontId="0" fillId="0" borderId="0" xfId="0" applyNumberFormat="1" applyFill="1" applyBorder="1"/>
    <xf numFmtId="165" fontId="52" fillId="8" borderId="1" xfId="5" applyNumberFormat="1" applyFont="1" applyFill="1" applyBorder="1" applyAlignment="1">
      <alignment horizontal="right" vertical="center"/>
    </xf>
    <xf numFmtId="41" fontId="45" fillId="0" borderId="0" xfId="6" applyFont="1" applyFill="1" applyBorder="1" applyAlignment="1">
      <alignment horizontal="right" vertical="center" readingOrder="2"/>
    </xf>
    <xf numFmtId="0" fontId="12" fillId="2" borderId="6" xfId="0" applyFont="1" applyFill="1" applyBorder="1" applyAlignment="1">
      <alignment horizontal="right" vertical="center" wrapText="1" readingOrder="2"/>
    </xf>
    <xf numFmtId="0" fontId="59" fillId="8" borderId="1" xfId="0" applyFont="1" applyFill="1" applyBorder="1" applyAlignment="1">
      <alignment horizontal="right" vertical="center"/>
    </xf>
    <xf numFmtId="0" fontId="12" fillId="2" borderId="5" xfId="0" applyFont="1" applyFill="1" applyBorder="1" applyAlignment="1">
      <alignment horizontal="right" vertical="center" wrapText="1" readingOrder="2"/>
    </xf>
    <xf numFmtId="1" fontId="34" fillId="2" borderId="6" xfId="0" applyNumberFormat="1" applyFont="1" applyFill="1" applyBorder="1" applyAlignment="1">
      <alignment horizontal="center" vertical="center" wrapText="1" readingOrder="2"/>
    </xf>
    <xf numFmtId="1" fontId="64" fillId="2" borderId="0" xfId="0" applyNumberFormat="1" applyFont="1" applyFill="1" applyBorder="1" applyAlignment="1">
      <alignment horizontal="center" vertical="center" wrapText="1" readingOrder="2"/>
    </xf>
    <xf numFmtId="1" fontId="48" fillId="8" borderId="1" xfId="0" applyNumberFormat="1" applyFont="1" applyFill="1" applyBorder="1" applyAlignment="1">
      <alignment horizontal="center" vertical="center" readingOrder="2"/>
    </xf>
    <xf numFmtId="1" fontId="4" fillId="0" borderId="0" xfId="0" applyNumberFormat="1" applyFont="1" applyAlignment="1">
      <alignment horizontal="center" vertical="center" readingOrder="2"/>
    </xf>
    <xf numFmtId="0" fontId="12" fillId="2" borderId="1" xfId="0" applyFont="1" applyFill="1" applyBorder="1" applyAlignment="1">
      <alignment horizontal="center" vertical="center" wrapText="1" readingOrder="2"/>
    </xf>
    <xf numFmtId="43" fontId="24" fillId="0" borderId="0" xfId="0" applyNumberFormat="1" applyFont="1" applyFill="1" applyBorder="1" applyAlignment="1">
      <alignment horizontal="right" readingOrder="2"/>
    </xf>
    <xf numFmtId="43" fontId="24" fillId="0" borderId="0" xfId="5" applyFont="1" applyFill="1" applyBorder="1" applyAlignment="1">
      <alignment horizontal="right" readingOrder="2"/>
    </xf>
    <xf numFmtId="1" fontId="43" fillId="0" borderId="0" xfId="0" applyNumberFormat="1" applyFont="1" applyFill="1" applyBorder="1" applyAlignment="1">
      <alignment horizontal="right" vertical="center" readingOrder="2"/>
    </xf>
    <xf numFmtId="1" fontId="45" fillId="0" borderId="0" xfId="0" applyNumberFormat="1" applyFont="1" applyFill="1" applyBorder="1" applyAlignment="1">
      <alignment horizontal="right" vertical="center" readingOrder="2"/>
    </xf>
    <xf numFmtId="1" fontId="19" fillId="0" borderId="0" xfId="0" applyNumberFormat="1" applyFont="1" applyFill="1" applyBorder="1"/>
    <xf numFmtId="0" fontId="55" fillId="0" borderId="8" xfId="0" applyFont="1" applyFill="1" applyBorder="1" applyAlignment="1">
      <alignment horizontal="right" vertical="center" readingOrder="2"/>
    </xf>
    <xf numFmtId="0" fontId="53" fillId="0" borderId="8" xfId="0" applyNumberFormat="1" applyFont="1" applyFill="1" applyBorder="1" applyAlignment="1">
      <alignment vertical="center" readingOrder="2"/>
    </xf>
    <xf numFmtId="0" fontId="52" fillId="0" borderId="8" xfId="0" applyNumberFormat="1" applyFont="1" applyFill="1" applyBorder="1" applyAlignment="1">
      <alignment vertical="center" readingOrder="2"/>
    </xf>
    <xf numFmtId="0" fontId="52" fillId="0" borderId="8" xfId="0" applyNumberFormat="1" applyFont="1" applyFill="1" applyBorder="1" applyAlignment="1">
      <alignment horizontal="right" vertical="center" readingOrder="2"/>
    </xf>
    <xf numFmtId="0" fontId="56" fillId="0" borderId="8" xfId="0" applyFont="1" applyFill="1" applyBorder="1" applyAlignment="1">
      <alignment horizontal="center" vertical="top" readingOrder="2"/>
    </xf>
    <xf numFmtId="41" fontId="56" fillId="0" borderId="8" xfId="6" applyFont="1" applyFill="1" applyBorder="1" applyAlignment="1">
      <alignment horizontal="right" vertical="center" readingOrder="2"/>
    </xf>
    <xf numFmtId="1" fontId="56" fillId="0" borderId="8" xfId="0" applyNumberFormat="1" applyFont="1" applyFill="1" applyBorder="1" applyAlignment="1">
      <alignment horizontal="right" vertical="center" readingOrder="2"/>
    </xf>
    <xf numFmtId="3" fontId="56" fillId="0" borderId="8" xfId="6" applyNumberFormat="1" applyFont="1" applyFill="1" applyBorder="1" applyAlignment="1">
      <alignment horizontal="center" vertical="center" readingOrder="2"/>
    </xf>
    <xf numFmtId="3" fontId="56" fillId="0" borderId="8" xfId="0" applyNumberFormat="1" applyFont="1" applyFill="1" applyBorder="1" applyAlignment="1">
      <alignment horizontal="right" vertical="center" readingOrder="2"/>
    </xf>
    <xf numFmtId="2" fontId="56" fillId="0" borderId="8" xfId="0" applyNumberFormat="1" applyFont="1" applyFill="1" applyBorder="1" applyAlignment="1">
      <alignment horizontal="right" vertical="center" readingOrder="1"/>
    </xf>
    <xf numFmtId="0" fontId="55" fillId="0" borderId="0" xfId="0" applyFont="1" applyFill="1" applyAlignment="1">
      <alignment horizontal="right" vertical="center" readingOrder="2"/>
    </xf>
    <xf numFmtId="165" fontId="25" fillId="2" borderId="1" xfId="5" applyNumberFormat="1" applyFont="1" applyFill="1" applyBorder="1" applyAlignment="1">
      <alignment horizontal="center" vertical="center" wrapText="1"/>
    </xf>
    <xf numFmtId="165" fontId="31" fillId="7" borderId="1" xfId="5" applyNumberFormat="1" applyFont="1" applyFill="1" applyBorder="1" applyAlignment="1">
      <alignment horizontal="right" vertical="center"/>
    </xf>
    <xf numFmtId="0" fontId="22" fillId="2" borderId="0" xfId="0" applyFont="1" applyFill="1" applyBorder="1" applyAlignment="1">
      <alignment horizontal="right" vertical="center" readingOrder="2"/>
    </xf>
    <xf numFmtId="0" fontId="34" fillId="2" borderId="0" xfId="0" applyFont="1" applyFill="1" applyBorder="1" applyAlignment="1">
      <alignment horizontal="right" vertical="center" readingOrder="2"/>
    </xf>
    <xf numFmtId="0" fontId="4" fillId="2" borderId="0" xfId="0" applyFont="1" applyFill="1" applyBorder="1" applyAlignment="1">
      <alignment horizontal="right" readingOrder="2"/>
    </xf>
    <xf numFmtId="0" fontId="4" fillId="2" borderId="0" xfId="0" applyFont="1" applyFill="1" applyBorder="1" applyAlignment="1">
      <alignment horizontal="right" vertical="center" readingOrder="2"/>
    </xf>
    <xf numFmtId="165" fontId="12" fillId="2" borderId="1" xfId="5" applyNumberFormat="1" applyFont="1" applyFill="1" applyBorder="1" applyAlignment="1">
      <alignment horizontal="center" wrapText="1"/>
    </xf>
    <xf numFmtId="165" fontId="12" fillId="2" borderId="1" xfId="5" applyNumberFormat="1" applyFont="1" applyFill="1" applyBorder="1" applyAlignment="1">
      <alignment horizontal="center" vertical="center" wrapText="1"/>
    </xf>
    <xf numFmtId="165" fontId="34" fillId="2" borderId="1" xfId="5"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readingOrder="2"/>
    </xf>
    <xf numFmtId="1" fontId="34" fillId="2" borderId="6" xfId="0" applyNumberFormat="1" applyFont="1" applyFill="1" applyBorder="1" applyAlignment="1">
      <alignment horizontal="right" vertical="center" wrapText="1" readingOrder="2"/>
    </xf>
    <xf numFmtId="165" fontId="37" fillId="0" borderId="1" xfId="5" applyNumberFormat="1" applyFont="1" applyFill="1" applyBorder="1" applyAlignment="1">
      <alignment readingOrder="1"/>
    </xf>
    <xf numFmtId="165" fontId="64" fillId="2" borderId="0" xfId="5" applyNumberFormat="1" applyFont="1" applyFill="1" applyBorder="1" applyAlignment="1">
      <alignment vertical="center" wrapText="1" readingOrder="1"/>
    </xf>
    <xf numFmtId="165" fontId="34" fillId="2" borderId="6" xfId="5" applyNumberFormat="1" applyFont="1" applyFill="1" applyBorder="1" applyAlignment="1">
      <alignment vertical="center" wrapText="1" readingOrder="1"/>
    </xf>
    <xf numFmtId="165" fontId="4" fillId="0" borderId="0" xfId="5" applyNumberFormat="1" applyFont="1" applyAlignment="1">
      <alignment vertical="center" readingOrder="1"/>
    </xf>
    <xf numFmtId="9" fontId="50" fillId="8" borderId="1" xfId="5" applyNumberFormat="1" applyFont="1" applyFill="1" applyBorder="1" applyAlignment="1">
      <alignment readingOrder="2"/>
    </xf>
    <xf numFmtId="9" fontId="50" fillId="8" borderId="1" xfId="0" applyNumberFormat="1" applyFont="1" applyFill="1" applyBorder="1" applyAlignment="1">
      <alignment readingOrder="2"/>
    </xf>
    <xf numFmtId="9" fontId="48" fillId="8" borderId="1" xfId="0" applyNumberFormat="1" applyFont="1" applyFill="1" applyBorder="1" applyAlignment="1">
      <alignment readingOrder="2"/>
    </xf>
    <xf numFmtId="165" fontId="78" fillId="7" borderId="1" xfId="5" applyNumberFormat="1" applyFont="1" applyFill="1" applyBorder="1" applyAlignment="1">
      <alignment readingOrder="1"/>
    </xf>
    <xf numFmtId="0" fontId="79" fillId="7" borderId="1" xfId="0" applyFont="1" applyFill="1" applyBorder="1" applyAlignment="1"/>
    <xf numFmtId="0" fontId="79" fillId="7" borderId="1" xfId="0" applyFont="1" applyFill="1" applyBorder="1" applyAlignment="1">
      <alignment horizontal="right" wrapText="1"/>
    </xf>
    <xf numFmtId="1" fontId="78" fillId="7" borderId="1" xfId="0" applyNumberFormat="1" applyFont="1" applyFill="1" applyBorder="1" applyAlignment="1">
      <alignment horizontal="right" readingOrder="2"/>
    </xf>
    <xf numFmtId="1" fontId="78" fillId="7" borderId="1" xfId="0" applyNumberFormat="1" applyFont="1" applyFill="1" applyBorder="1" applyAlignment="1">
      <alignment horizontal="center" readingOrder="2"/>
    </xf>
    <xf numFmtId="0" fontId="78" fillId="2" borderId="6" xfId="0" applyFont="1" applyFill="1" applyBorder="1" applyAlignment="1">
      <alignment horizontal="right" vertical="center" wrapText="1" readingOrder="2"/>
    </xf>
    <xf numFmtId="0" fontId="78" fillId="2" borderId="1" xfId="0" applyFont="1" applyFill="1" applyBorder="1" applyAlignment="1">
      <alignment horizontal="right" vertical="center" wrapText="1" readingOrder="2"/>
    </xf>
    <xf numFmtId="0" fontId="78" fillId="2" borderId="1" xfId="0" applyFont="1" applyFill="1" applyBorder="1" applyAlignment="1">
      <alignment horizontal="center" vertical="center" wrapText="1" readingOrder="2"/>
    </xf>
    <xf numFmtId="0" fontId="37" fillId="2" borderId="0" xfId="0" applyFont="1" applyFill="1" applyAlignment="1">
      <alignment horizontal="right" readingOrder="2"/>
    </xf>
    <xf numFmtId="0" fontId="37" fillId="2" borderId="0" xfId="0" applyFont="1" applyFill="1" applyAlignment="1">
      <alignment horizontal="right" vertical="center" readingOrder="2"/>
    </xf>
    <xf numFmtId="165" fontId="80" fillId="2" borderId="0" xfId="5" applyNumberFormat="1" applyFont="1" applyFill="1" applyAlignment="1">
      <alignment horizontal="right" readingOrder="2"/>
    </xf>
    <xf numFmtId="1" fontId="0" fillId="0" borderId="0" xfId="0" applyNumberFormat="1" applyFill="1" applyBorder="1"/>
    <xf numFmtId="43" fontId="0" fillId="0" borderId="0" xfId="0" applyNumberFormat="1" applyFill="1" applyBorder="1"/>
    <xf numFmtId="0" fontId="12" fillId="2" borderId="5" xfId="0" applyFont="1" applyFill="1" applyBorder="1" applyAlignment="1">
      <alignment horizontal="right" vertical="center" wrapText="1" readingOrder="2"/>
    </xf>
    <xf numFmtId="0" fontId="64" fillId="2" borderId="8" xfId="0" applyFont="1" applyFill="1" applyBorder="1" applyAlignment="1">
      <alignment horizontal="right" vertical="center" wrapText="1" readingOrder="2"/>
    </xf>
    <xf numFmtId="0" fontId="64" fillId="2" borderId="12" xfId="0" applyFont="1" applyFill="1" applyBorder="1" applyAlignment="1">
      <alignment horizontal="right" vertical="center" wrapText="1" readingOrder="2"/>
    </xf>
    <xf numFmtId="0" fontId="64" fillId="2" borderId="11" xfId="0" applyFont="1" applyFill="1" applyBorder="1" applyAlignment="1">
      <alignment horizontal="right" vertical="center" wrapText="1" readingOrder="2"/>
    </xf>
    <xf numFmtId="0" fontId="64" fillId="2" borderId="10" xfId="0" applyFont="1" applyFill="1" applyBorder="1" applyAlignment="1">
      <alignment horizontal="right" vertical="center" wrapText="1" readingOrder="2"/>
    </xf>
    <xf numFmtId="165" fontId="12" fillId="2" borderId="8" xfId="5" applyNumberFormat="1" applyFont="1" applyFill="1" applyBorder="1" applyAlignment="1">
      <alignment horizontal="right" wrapText="1"/>
    </xf>
    <xf numFmtId="1" fontId="12" fillId="2" borderId="6" xfId="0" applyNumberFormat="1" applyFont="1" applyFill="1" applyBorder="1" applyAlignment="1">
      <alignment horizontal="right" vertical="center" wrapText="1" readingOrder="2"/>
    </xf>
    <xf numFmtId="165" fontId="12" fillId="2" borderId="7" xfId="5" applyNumberFormat="1" applyFont="1" applyFill="1" applyBorder="1" applyAlignment="1">
      <alignment horizontal="right" vertical="center" wrapText="1"/>
    </xf>
    <xf numFmtId="1" fontId="38" fillId="5" borderId="1" xfId="0" applyNumberFormat="1" applyFont="1" applyFill="1" applyBorder="1" applyAlignment="1">
      <alignment horizontal="right"/>
    </xf>
    <xf numFmtId="0" fontId="35" fillId="2" borderId="0" xfId="0" applyFont="1" applyFill="1" applyAlignment="1">
      <alignment horizontal="right"/>
    </xf>
    <xf numFmtId="165" fontId="34" fillId="0" borderId="1" xfId="5" applyNumberFormat="1" applyFont="1" applyFill="1" applyBorder="1" applyAlignment="1">
      <alignment horizontal="right" readingOrder="1"/>
    </xf>
    <xf numFmtId="165" fontId="35" fillId="0" borderId="1" xfId="5" applyNumberFormat="1" applyFont="1" applyBorder="1" applyAlignment="1">
      <alignment horizontal="right" vertical="center"/>
    </xf>
    <xf numFmtId="0" fontId="4" fillId="0" borderId="0" xfId="0" applyFont="1" applyAlignment="1">
      <alignment horizontal="right" vertical="center" readingOrder="1"/>
    </xf>
    <xf numFmtId="165" fontId="4" fillId="0" borderId="0" xfId="5" applyNumberFormat="1" applyFont="1" applyAlignment="1">
      <alignment horizontal="right" vertical="center"/>
    </xf>
    <xf numFmtId="165" fontId="37" fillId="0" borderId="0" xfId="5" applyNumberFormat="1" applyFont="1" applyAlignment="1">
      <alignment horizontal="right" vertical="center"/>
    </xf>
    <xf numFmtId="0" fontId="4" fillId="0" borderId="0" xfId="0" applyFont="1" applyFill="1" applyAlignment="1">
      <alignment vertical="center" readingOrder="2"/>
    </xf>
    <xf numFmtId="0" fontId="4" fillId="0" borderId="1" xfId="0" applyFont="1" applyFill="1" applyBorder="1" applyAlignment="1">
      <alignment horizontal="center"/>
    </xf>
    <xf numFmtId="0" fontId="49" fillId="8" borderId="1" xfId="0" applyFont="1" applyFill="1" applyBorder="1" applyAlignment="1">
      <alignment vertical="center" readingOrder="2"/>
    </xf>
    <xf numFmtId="0" fontId="30" fillId="6" borderId="1" xfId="0" applyFont="1" applyFill="1" applyBorder="1" applyAlignment="1">
      <alignment vertical="center" readingOrder="2"/>
    </xf>
    <xf numFmtId="0" fontId="81" fillId="6" borderId="1" xfId="0" applyNumberFormat="1" applyFont="1" applyFill="1" applyBorder="1" applyAlignment="1">
      <alignment horizontal="right" vertical="center" readingOrder="2"/>
    </xf>
    <xf numFmtId="0" fontId="81" fillId="6" borderId="1" xfId="0" applyFont="1" applyFill="1" applyBorder="1" applyAlignment="1">
      <alignment horizontal="center" vertical="center" readingOrder="2"/>
    </xf>
    <xf numFmtId="165" fontId="81" fillId="6" borderId="1" xfId="5" applyNumberFormat="1" applyFont="1" applyFill="1" applyBorder="1" applyAlignment="1">
      <alignment horizontal="right" vertical="center" readingOrder="2"/>
    </xf>
    <xf numFmtId="41" fontId="81" fillId="6" borderId="1" xfId="6" applyFont="1" applyFill="1" applyBorder="1" applyAlignment="1">
      <alignment horizontal="right" vertical="center" readingOrder="2"/>
    </xf>
    <xf numFmtId="1" fontId="81" fillId="6" borderId="1" xfId="0" applyNumberFormat="1" applyFont="1" applyFill="1" applyBorder="1" applyAlignment="1">
      <alignment horizontal="right" vertical="center" readingOrder="2"/>
    </xf>
    <xf numFmtId="2" fontId="81" fillId="6" borderId="1" xfId="6" applyNumberFormat="1" applyFont="1" applyFill="1" applyBorder="1" applyAlignment="1">
      <alignment horizontal="right" vertical="center" readingOrder="1"/>
    </xf>
    <xf numFmtId="3" fontId="81" fillId="6" borderId="1" xfId="0" applyNumberFormat="1" applyFont="1" applyFill="1" applyBorder="1" applyAlignment="1">
      <alignment horizontal="right" vertical="center" readingOrder="2"/>
    </xf>
    <xf numFmtId="0" fontId="52" fillId="6" borderId="1" xfId="0" applyNumberFormat="1" applyFont="1" applyFill="1" applyBorder="1" applyAlignment="1">
      <alignment horizontal="center" vertical="center" wrapText="1" readingOrder="2"/>
    </xf>
    <xf numFmtId="41" fontId="4" fillId="0" borderId="1" xfId="6" applyFont="1" applyFill="1" applyBorder="1" applyAlignment="1">
      <alignment horizontal="center" vertical="center" readingOrder="2"/>
    </xf>
    <xf numFmtId="2" fontId="4" fillId="0" borderId="1" xfId="5" applyNumberFormat="1" applyFont="1" applyFill="1" applyBorder="1" applyAlignment="1">
      <alignment horizontal="center" vertical="center" readingOrder="2"/>
    </xf>
    <xf numFmtId="41" fontId="4" fillId="7" borderId="1" xfId="6" applyFont="1" applyFill="1" applyBorder="1" applyAlignment="1">
      <alignment horizontal="center" vertical="center" readingOrder="2"/>
    </xf>
    <xf numFmtId="2" fontId="4" fillId="7" borderId="1" xfId="5" applyNumberFormat="1" applyFont="1" applyFill="1" applyBorder="1" applyAlignment="1">
      <alignment horizontal="center" vertical="center" readingOrder="2"/>
    </xf>
    <xf numFmtId="43" fontId="50" fillId="8" borderId="1" xfId="5" applyFont="1" applyFill="1" applyBorder="1" applyAlignment="1">
      <alignment horizontal="center" vertical="center" readingOrder="2"/>
    </xf>
    <xf numFmtId="2" fontId="50" fillId="8" borderId="1" xfId="5" applyNumberFormat="1" applyFont="1" applyFill="1" applyBorder="1" applyAlignment="1">
      <alignment horizontal="center" vertical="center" readingOrder="2"/>
    </xf>
    <xf numFmtId="2" fontId="21" fillId="8" borderId="1" xfId="5" applyNumberFormat="1" applyFont="1" applyFill="1" applyBorder="1" applyAlignment="1">
      <alignment horizontal="center"/>
    </xf>
    <xf numFmtId="2" fontId="21" fillId="8" borderId="1" xfId="5" applyNumberFormat="1" applyFont="1" applyFill="1" applyBorder="1" applyAlignment="1">
      <alignment horizontal="center" readingOrder="2"/>
    </xf>
    <xf numFmtId="9" fontId="29" fillId="7" borderId="1" xfId="2" applyNumberFormat="1" applyFont="1" applyFill="1" applyBorder="1" applyAlignment="1">
      <alignment horizontal="center" vertical="center"/>
    </xf>
    <xf numFmtId="165" fontId="29" fillId="7" borderId="1" xfId="5" applyNumberFormat="1" applyFont="1" applyFill="1" applyBorder="1" applyAlignment="1">
      <alignment horizontal="center" vertical="center"/>
    </xf>
    <xf numFmtId="9" fontId="29" fillId="0" borderId="1" xfId="2" applyNumberFormat="1" applyFont="1" applyFill="1" applyBorder="1" applyAlignment="1">
      <alignment horizontal="center" vertical="center"/>
    </xf>
    <xf numFmtId="165" fontId="29" fillId="0" borderId="1" xfId="5" applyNumberFormat="1" applyFont="1" applyFill="1" applyBorder="1" applyAlignment="1">
      <alignment horizontal="center" vertical="center"/>
    </xf>
    <xf numFmtId="167" fontId="48" fillId="8" borderId="1" xfId="7" applyNumberFormat="1" applyFont="1" applyFill="1" applyBorder="1" applyAlignment="1">
      <alignment readingOrder="2"/>
    </xf>
    <xf numFmtId="0" fontId="4" fillId="0" borderId="1" xfId="0" applyFont="1" applyFill="1" applyBorder="1" applyAlignment="1">
      <alignment horizontal="center"/>
    </xf>
    <xf numFmtId="3" fontId="81" fillId="6" borderId="1" xfId="0" applyNumberFormat="1" applyFont="1" applyFill="1" applyBorder="1" applyAlignment="1">
      <alignment horizontal="center" vertical="center" readingOrder="2"/>
    </xf>
    <xf numFmtId="1" fontId="63" fillId="9" borderId="1" xfId="5" applyNumberFormat="1" applyFont="1" applyFill="1" applyBorder="1" applyAlignment="1">
      <alignment horizontal="center" vertical="center"/>
    </xf>
    <xf numFmtId="10" fontId="25" fillId="2" borderId="1" xfId="2" applyNumberFormat="1" applyFont="1" applyFill="1" applyBorder="1" applyAlignment="1">
      <alignment horizontal="center" vertical="center" wrapText="1" readingOrder="1"/>
    </xf>
    <xf numFmtId="9" fontId="25" fillId="2" borderId="1" xfId="2" applyNumberFormat="1" applyFont="1" applyFill="1" applyBorder="1" applyAlignment="1">
      <alignment horizontal="center" vertical="center" wrapText="1"/>
    </xf>
    <xf numFmtId="10" fontId="25" fillId="2" borderId="1" xfId="2" applyNumberFormat="1" applyFont="1" applyFill="1" applyBorder="1" applyAlignment="1">
      <alignment horizontal="center" vertical="center" wrapText="1"/>
    </xf>
    <xf numFmtId="0" fontId="38" fillId="7" borderId="6" xfId="0" applyFont="1" applyFill="1" applyBorder="1" applyAlignment="1">
      <alignment horizontal="right"/>
    </xf>
    <xf numFmtId="0" fontId="39" fillId="7" borderId="6" xfId="0" applyFont="1" applyFill="1" applyBorder="1" applyAlignment="1">
      <alignment horizontal="right" wrapText="1"/>
    </xf>
    <xf numFmtId="165" fontId="34" fillId="7" borderId="6" xfId="5" applyNumberFormat="1" applyFont="1" applyFill="1" applyBorder="1" applyAlignment="1">
      <alignment horizontal="right" wrapText="1" readingOrder="1"/>
    </xf>
    <xf numFmtId="165" fontId="34" fillId="7" borderId="6" xfId="5" applyNumberFormat="1" applyFont="1" applyFill="1" applyBorder="1" applyAlignment="1">
      <alignment horizontal="right" readingOrder="1"/>
    </xf>
    <xf numFmtId="165" fontId="34" fillId="7" borderId="7" xfId="5" applyNumberFormat="1" applyFont="1" applyFill="1" applyBorder="1" applyAlignment="1">
      <alignment horizontal="right" wrapText="1"/>
    </xf>
    <xf numFmtId="9" fontId="34" fillId="7" borderId="6" xfId="7" applyFont="1" applyFill="1" applyBorder="1" applyAlignment="1">
      <alignment horizontal="center" vertical="center" wrapText="1"/>
    </xf>
    <xf numFmtId="2" fontId="34" fillId="7" borderId="6" xfId="5" applyNumberFormat="1" applyFont="1" applyFill="1" applyBorder="1" applyAlignment="1">
      <alignment wrapText="1" readingOrder="1"/>
    </xf>
    <xf numFmtId="43" fontId="29" fillId="2" borderId="1" xfId="7" applyNumberFormat="1" applyFont="1" applyFill="1" applyBorder="1" applyAlignment="1">
      <alignment horizontal="right" vertical="center"/>
    </xf>
    <xf numFmtId="43" fontId="57" fillId="8" borderId="1" xfId="0" applyNumberFormat="1" applyFont="1" applyFill="1" applyBorder="1" applyAlignment="1">
      <alignment horizontal="right" vertical="center" readingOrder="2"/>
    </xf>
    <xf numFmtId="165" fontId="34" fillId="2" borderId="1" xfId="5" applyNumberFormat="1" applyFont="1" applyFill="1" applyBorder="1" applyAlignment="1">
      <alignment horizontal="right" readingOrder="1"/>
    </xf>
    <xf numFmtId="0" fontId="38" fillId="2" borderId="1" xfId="0" applyFont="1" applyFill="1" applyBorder="1" applyAlignment="1">
      <alignment horizontal="right"/>
    </xf>
    <xf numFmtId="0" fontId="39" fillId="2" borderId="1" xfId="0" applyFont="1" applyFill="1" applyBorder="1" applyAlignment="1">
      <alignment horizontal="right" wrapText="1"/>
    </xf>
    <xf numFmtId="1" fontId="34" fillId="2" borderId="1" xfId="0" applyNumberFormat="1" applyFont="1" applyFill="1" applyBorder="1" applyAlignment="1">
      <alignment horizontal="right" readingOrder="2"/>
    </xf>
    <xf numFmtId="165" fontId="34" fillId="2" borderId="1" xfId="5" applyNumberFormat="1" applyFont="1" applyFill="1" applyBorder="1" applyAlignment="1">
      <alignment horizontal="right" wrapText="1" readingOrder="1"/>
    </xf>
    <xf numFmtId="165" fontId="34" fillId="2" borderId="1" xfId="5" applyNumberFormat="1" applyFont="1" applyFill="1" applyBorder="1" applyAlignment="1">
      <alignment horizontal="right" wrapText="1"/>
    </xf>
    <xf numFmtId="9" fontId="34" fillId="2" borderId="1" xfId="7" applyFont="1" applyFill="1" applyBorder="1" applyAlignment="1">
      <alignment horizontal="center" vertical="center" wrapText="1"/>
    </xf>
    <xf numFmtId="2" fontId="34" fillId="2" borderId="1" xfId="5" applyNumberFormat="1" applyFont="1" applyFill="1" applyBorder="1" applyAlignment="1">
      <alignment wrapText="1" readingOrder="1"/>
    </xf>
    <xf numFmtId="2" fontId="86" fillId="0" borderId="0" xfId="7" applyNumberFormat="1" applyFont="1" applyFill="1" applyAlignment="1">
      <alignment horizontal="right" vertical="center" readingOrder="2"/>
    </xf>
    <xf numFmtId="165" fontId="58" fillId="2" borderId="0" xfId="5" applyNumberFormat="1" applyFont="1" applyFill="1" applyAlignment="1">
      <alignment horizontal="right" vertical="center"/>
    </xf>
    <xf numFmtId="0" fontId="48" fillId="2" borderId="0" xfId="0" applyFont="1" applyFill="1" applyAlignment="1">
      <alignment horizontal="right" vertical="center" readingOrder="2"/>
    </xf>
    <xf numFmtId="43" fontId="50" fillId="8" borderId="1" xfId="5" applyNumberFormat="1" applyFont="1" applyFill="1" applyBorder="1" applyAlignment="1">
      <alignment vertical="center" readingOrder="2"/>
    </xf>
    <xf numFmtId="0" fontId="4" fillId="0" borderId="1" xfId="0" applyFont="1" applyFill="1" applyBorder="1" applyAlignment="1">
      <alignment horizontal="center"/>
    </xf>
    <xf numFmtId="0" fontId="50" fillId="8" borderId="1" xfId="6" applyNumberFormat="1" applyFont="1" applyFill="1" applyBorder="1" applyAlignment="1">
      <alignment horizontal="right" vertical="center" readingOrder="2"/>
    </xf>
    <xf numFmtId="0" fontId="70" fillId="2" borderId="0" xfId="0" applyFont="1" applyFill="1" applyBorder="1" applyAlignment="1">
      <alignment horizontal="left" vertical="center" wrapText="1" readingOrder="2"/>
    </xf>
    <xf numFmtId="0" fontId="62" fillId="2" borderId="1" xfId="0" applyFont="1" applyFill="1" applyBorder="1" applyAlignment="1">
      <alignment horizontal="center" vertical="center" textRotation="90" wrapText="1" readingOrder="2"/>
    </xf>
    <xf numFmtId="0" fontId="62" fillId="2" borderId="1" xfId="0" applyFont="1" applyFill="1" applyBorder="1" applyAlignment="1">
      <alignment horizontal="center" vertical="center" wrapText="1" readingOrder="2"/>
    </xf>
    <xf numFmtId="0" fontId="62" fillId="2" borderId="2" xfId="0" applyFont="1" applyFill="1" applyBorder="1" applyAlignment="1">
      <alignment horizontal="center" vertical="center" wrapText="1" readingOrder="2"/>
    </xf>
    <xf numFmtId="0" fontId="62" fillId="2" borderId="4" xfId="0" applyFont="1" applyFill="1" applyBorder="1" applyAlignment="1">
      <alignment horizontal="center" vertical="center" wrapText="1" readingOrder="2"/>
    </xf>
    <xf numFmtId="0" fontId="62" fillId="2" borderId="5" xfId="0" applyFont="1" applyFill="1" applyBorder="1" applyAlignment="1">
      <alignment horizontal="center" vertical="center" wrapText="1" readingOrder="2"/>
    </xf>
    <xf numFmtId="0" fontId="62" fillId="2" borderId="6" xfId="0" applyFont="1" applyFill="1" applyBorder="1" applyAlignment="1">
      <alignment horizontal="center" vertical="center" wrapText="1" readingOrder="2"/>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77" fillId="0" borderId="8" xfId="0" applyFont="1" applyFill="1" applyBorder="1" applyAlignment="1">
      <alignment horizontal="right" vertical="center" readingOrder="2"/>
    </xf>
    <xf numFmtId="3" fontId="62" fillId="2" borderId="1" xfId="0" applyNumberFormat="1" applyFont="1" applyFill="1" applyBorder="1" applyAlignment="1">
      <alignment horizontal="center" vertical="center" wrapText="1" readingOrder="2"/>
    </xf>
    <xf numFmtId="2" fontId="62" fillId="2" borderId="1" xfId="0" applyNumberFormat="1" applyFont="1" applyFill="1" applyBorder="1" applyAlignment="1">
      <alignment horizontal="center" vertical="center" wrapText="1" readingOrder="1"/>
    </xf>
    <xf numFmtId="3" fontId="12" fillId="2" borderId="1" xfId="6" applyNumberFormat="1" applyFont="1" applyFill="1" applyBorder="1" applyAlignment="1">
      <alignment horizontal="center" vertical="center" wrapText="1" readingOrder="2"/>
    </xf>
    <xf numFmtId="0" fontId="63" fillId="2" borderId="2" xfId="0" applyFont="1" applyFill="1" applyBorder="1" applyAlignment="1">
      <alignment horizontal="center" vertical="center"/>
    </xf>
    <xf numFmtId="0" fontId="63" fillId="2" borderId="3" xfId="0" applyFont="1" applyFill="1" applyBorder="1" applyAlignment="1">
      <alignment horizontal="center" vertical="center"/>
    </xf>
    <xf numFmtId="0" fontId="63" fillId="2" borderId="4" xfId="0" applyFont="1" applyFill="1" applyBorder="1" applyAlignment="1">
      <alignment horizontal="center" vertical="center"/>
    </xf>
    <xf numFmtId="0" fontId="63" fillId="2" borderId="2" xfId="0" applyFont="1" applyFill="1" applyBorder="1" applyAlignment="1">
      <alignment horizontal="left" vertical="center"/>
    </xf>
    <xf numFmtId="0" fontId="63" fillId="2" borderId="3" xfId="0" applyFont="1" applyFill="1" applyBorder="1" applyAlignment="1">
      <alignment horizontal="left" vertical="center"/>
    </xf>
    <xf numFmtId="0" fontId="63" fillId="2" borderId="4" xfId="0" applyFont="1" applyFill="1" applyBorder="1" applyAlignment="1">
      <alignment horizontal="left" vertical="center"/>
    </xf>
    <xf numFmtId="1" fontId="0" fillId="0" borderId="13" xfId="0" applyNumberFormat="1" applyFill="1" applyBorder="1" applyAlignment="1">
      <alignment horizontal="center" vertical="center"/>
    </xf>
    <xf numFmtId="0" fontId="63" fillId="0" borderId="1" xfId="0" applyFont="1" applyFill="1" applyBorder="1" applyAlignment="1">
      <alignment horizontal="right" vertical="center" readingOrder="2"/>
    </xf>
    <xf numFmtId="1" fontId="63" fillId="9" borderId="1" xfId="0" applyNumberFormat="1" applyFont="1" applyFill="1" applyBorder="1" applyAlignment="1">
      <alignment horizontal="right" vertical="center" readingOrder="2"/>
    </xf>
    <xf numFmtId="41" fontId="63" fillId="9" borderId="1" xfId="6" applyFont="1" applyFill="1" applyBorder="1" applyAlignment="1">
      <alignment horizontal="center" vertical="center" wrapText="1"/>
    </xf>
    <xf numFmtId="0" fontId="30" fillId="0" borderId="1" xfId="0" applyFont="1" applyBorder="1" applyAlignment="1">
      <alignment horizontal="right" wrapText="1" readingOrder="2"/>
    </xf>
    <xf numFmtId="2" fontId="18" fillId="8" borderId="1" xfId="0" applyNumberFormat="1" applyFont="1" applyFill="1" applyBorder="1" applyAlignment="1">
      <alignment horizontal="right" vertical="center"/>
    </xf>
    <xf numFmtId="0" fontId="20" fillId="0" borderId="1" xfId="0" applyFont="1" applyBorder="1" applyAlignment="1">
      <alignment horizontal="right" readingOrder="2"/>
    </xf>
    <xf numFmtId="0" fontId="63" fillId="9" borderId="1" xfId="0" applyFont="1" applyFill="1" applyBorder="1" applyAlignment="1">
      <alignment horizontal="center" vertical="center"/>
    </xf>
    <xf numFmtId="2" fontId="63" fillId="9" borderId="1" xfId="5" applyNumberFormat="1" applyFont="1" applyFill="1" applyBorder="1" applyAlignment="1">
      <alignment horizontal="center" vertical="center"/>
    </xf>
    <xf numFmtId="0" fontId="67" fillId="2" borderId="0" xfId="1" applyFont="1" applyFill="1" applyBorder="1" applyAlignment="1">
      <alignment horizontal="center" vertical="center"/>
    </xf>
    <xf numFmtId="0" fontId="25" fillId="2" borderId="1" xfId="2" applyFont="1" applyFill="1" applyBorder="1" applyAlignment="1">
      <alignment horizontal="center" vertical="center"/>
    </xf>
    <xf numFmtId="0" fontId="25" fillId="2" borderId="0" xfId="2" applyFont="1" applyFill="1" applyBorder="1" applyAlignment="1">
      <alignment horizontal="left" vertical="center"/>
    </xf>
    <xf numFmtId="0" fontId="49" fillId="0" borderId="1" xfId="0" applyFont="1" applyFill="1" applyBorder="1" applyAlignment="1">
      <alignment horizontal="center" vertical="center"/>
    </xf>
    <xf numFmtId="0" fontId="60" fillId="8" borderId="1" xfId="0" applyFont="1" applyFill="1" applyBorder="1" applyAlignment="1">
      <alignment horizontal="right" vertical="center" readingOrder="2"/>
    </xf>
    <xf numFmtId="0" fontId="49" fillId="8" borderId="1" xfId="0" applyFont="1" applyFill="1" applyBorder="1" applyAlignment="1">
      <alignment horizontal="right" vertical="center" wrapText="1" readingOrder="2"/>
    </xf>
    <xf numFmtId="0" fontId="49" fillId="8"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0" borderId="1" xfId="0" applyFont="1" applyFill="1" applyBorder="1" applyAlignment="1">
      <alignment horizontal="center"/>
    </xf>
    <xf numFmtId="0" fontId="17" fillId="8" borderId="1" xfId="0" applyFont="1" applyFill="1" applyBorder="1" applyAlignment="1">
      <alignment horizontal="right" vertical="center" readingOrder="2"/>
    </xf>
    <xf numFmtId="0" fontId="25" fillId="2" borderId="1" xfId="0" applyFont="1" applyFill="1" applyBorder="1" applyAlignment="1">
      <alignment horizontal="center" vertical="center"/>
    </xf>
    <xf numFmtId="0" fontId="64" fillId="2" borderId="9" xfId="0" applyFont="1" applyFill="1" applyBorder="1" applyAlignment="1">
      <alignment horizontal="left" vertical="center" wrapText="1" readingOrder="2"/>
    </xf>
    <xf numFmtId="0" fontId="64" fillId="2" borderId="8" xfId="0" applyFont="1" applyFill="1" applyBorder="1" applyAlignment="1">
      <alignment horizontal="left" vertical="center" wrapText="1" readingOrder="2"/>
    </xf>
    <xf numFmtId="0" fontId="64" fillId="2" borderId="9" xfId="0" applyFont="1" applyFill="1" applyBorder="1" applyAlignment="1">
      <alignment horizontal="right" vertical="center" wrapText="1" readingOrder="2"/>
    </xf>
    <xf numFmtId="0" fontId="64" fillId="2" borderId="8" xfId="0" applyFont="1" applyFill="1" applyBorder="1" applyAlignment="1">
      <alignment horizontal="right" vertical="center" wrapText="1" readingOrder="2"/>
    </xf>
    <xf numFmtId="0" fontId="12" fillId="2" borderId="1" xfId="0" applyFont="1" applyFill="1" applyBorder="1" applyAlignment="1">
      <alignment horizontal="right" vertical="center" textRotation="90" wrapText="1" readingOrder="1"/>
    </xf>
    <xf numFmtId="0" fontId="12" fillId="2" borderId="5" xfId="0" applyFont="1" applyFill="1" applyBorder="1" applyAlignment="1">
      <alignment horizontal="right" vertical="center" wrapText="1" readingOrder="2"/>
    </xf>
    <xf numFmtId="0" fontId="12" fillId="2" borderId="6" xfId="0" applyFont="1" applyFill="1" applyBorder="1" applyAlignment="1">
      <alignment horizontal="right" vertical="center" wrapText="1" readingOrder="2"/>
    </xf>
    <xf numFmtId="2" fontId="12" fillId="2" borderId="5" xfId="0" applyNumberFormat="1" applyFont="1" applyFill="1" applyBorder="1" applyAlignment="1">
      <alignment horizontal="right" vertical="center" wrapText="1" readingOrder="2"/>
    </xf>
    <xf numFmtId="2" fontId="12" fillId="2" borderId="6" xfId="0" applyNumberFormat="1" applyFont="1" applyFill="1" applyBorder="1" applyAlignment="1">
      <alignment horizontal="right" vertical="center" wrapText="1" readingOrder="2"/>
    </xf>
    <xf numFmtId="165" fontId="12" fillId="2" borderId="5" xfId="5" applyNumberFormat="1" applyFont="1" applyFill="1" applyBorder="1" applyAlignment="1">
      <alignment horizontal="right" vertical="center" wrapText="1"/>
    </xf>
    <xf numFmtId="165" fontId="12" fillId="2" borderId="6" xfId="5" applyNumberFormat="1" applyFont="1" applyFill="1" applyBorder="1" applyAlignment="1">
      <alignment horizontal="right" vertical="center" wrapText="1"/>
    </xf>
    <xf numFmtId="0" fontId="64" fillId="2" borderId="1" xfId="0" applyFont="1" applyFill="1" applyBorder="1" applyAlignment="1">
      <alignment vertical="top" wrapText="1" readingOrder="2"/>
    </xf>
    <xf numFmtId="2" fontId="12" fillId="2" borderId="5" xfId="0" applyNumberFormat="1" applyFont="1" applyFill="1" applyBorder="1" applyAlignment="1">
      <alignment vertical="center" wrapText="1" readingOrder="2"/>
    </xf>
    <xf numFmtId="2" fontId="12" fillId="2" borderId="6" xfId="0" applyNumberFormat="1" applyFont="1" applyFill="1" applyBorder="1" applyAlignment="1">
      <alignment vertical="center" wrapText="1" readingOrder="2"/>
    </xf>
    <xf numFmtId="165" fontId="4" fillId="0" borderId="2" xfId="5" applyNumberFormat="1" applyFont="1" applyBorder="1" applyAlignment="1">
      <alignment horizontal="right" vertical="center"/>
    </xf>
    <xf numFmtId="165" fontId="4" fillId="0" borderId="3" xfId="5" applyNumberFormat="1" applyFont="1" applyBorder="1" applyAlignment="1">
      <alignment horizontal="right" vertical="center"/>
    </xf>
    <xf numFmtId="0" fontId="12" fillId="2" borderId="1" xfId="0" applyFont="1" applyFill="1" applyBorder="1" applyAlignment="1">
      <alignment horizontal="right" vertical="center" wrapText="1" readingOrder="2"/>
    </xf>
    <xf numFmtId="0" fontId="64" fillId="2" borderId="9" xfId="0" applyFont="1" applyFill="1" applyBorder="1" applyAlignment="1">
      <alignment horizontal="center" vertical="center" wrapText="1" readingOrder="2"/>
    </xf>
    <xf numFmtId="0" fontId="64" fillId="2" borderId="8" xfId="0" applyFont="1" applyFill="1" applyBorder="1" applyAlignment="1">
      <alignment horizontal="center" vertical="center" wrapText="1" readingOrder="2"/>
    </xf>
    <xf numFmtId="165" fontId="12" fillId="2" borderId="1" xfId="5" applyNumberFormat="1" applyFont="1" applyFill="1" applyBorder="1" applyAlignment="1">
      <alignment vertical="center" textRotation="90" wrapText="1" readingOrder="1"/>
    </xf>
    <xf numFmtId="1" fontId="12" fillId="2" borderId="5" xfId="0" applyNumberFormat="1" applyFont="1" applyFill="1" applyBorder="1" applyAlignment="1">
      <alignment horizontal="center" vertical="center" wrapText="1" readingOrder="2"/>
    </xf>
    <xf numFmtId="1" fontId="12" fillId="2" borderId="6" xfId="0" applyNumberFormat="1" applyFont="1" applyFill="1" applyBorder="1" applyAlignment="1">
      <alignment horizontal="center" vertical="center" wrapText="1" readingOrder="2"/>
    </xf>
  </cellXfs>
  <cellStyles count="8">
    <cellStyle name="Comma" xfId="5" builtinId="3"/>
    <cellStyle name="Comma [0]" xfId="6" builtinId="6"/>
    <cellStyle name="Normal" xfId="0" builtinId="0"/>
    <cellStyle name="Normal 2" xfId="3"/>
    <cellStyle name="Normal 2 2" xfId="1"/>
    <cellStyle name="Normal 2 3" xfId="2"/>
    <cellStyle name="Normal 3" xfId="4"/>
    <cellStyle name="Percent" xfId="7" builtinId="5"/>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00"/>
      <color rgb="FFF8F8F8"/>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83"/>
  <sheetViews>
    <sheetView rightToLeft="1" tabSelected="1" view="pageBreakPreview" zoomScale="40" zoomScaleNormal="48" zoomScaleSheetLayoutView="40" workbookViewId="0">
      <pane xSplit="5" ySplit="4" topLeftCell="F5" activePane="bottomRight" state="frozen"/>
      <selection pane="topRight" activeCell="F1" sqref="F1"/>
      <selection pane="bottomLeft" activeCell="A4" sqref="A4"/>
      <selection pane="bottomRight" activeCell="L5" sqref="L5"/>
    </sheetView>
  </sheetViews>
  <sheetFormatPr defaultColWidth="42.28515625" defaultRowHeight="47.25" x14ac:dyDescent="0.25"/>
  <cols>
    <col min="1" max="1" width="42.28515625" style="37" hidden="1" customWidth="1"/>
    <col min="2" max="2" width="34.28515625" style="37" hidden="1" customWidth="1"/>
    <col min="3" max="3" width="5.140625" style="36" hidden="1" customWidth="1"/>
    <col min="4" max="4" width="9.28515625" style="37" bestFit="1" customWidth="1"/>
    <col min="5" max="5" width="47.42578125" style="39" customWidth="1"/>
    <col min="6" max="6" width="40.5703125" style="39" customWidth="1"/>
    <col min="7" max="7" width="54.140625" style="40" customWidth="1"/>
    <col min="8" max="8" width="37" style="41" customWidth="1"/>
    <col min="9" max="9" width="51.5703125" style="38" customWidth="1"/>
    <col min="10" max="10" width="50.140625" style="72" customWidth="1"/>
    <col min="11" max="11" width="32" style="37" customWidth="1"/>
    <col min="12" max="12" width="47.5703125" style="183" customWidth="1"/>
    <col min="13" max="13" width="45.85546875" style="37" customWidth="1"/>
    <col min="14" max="14" width="50.140625" style="37" customWidth="1"/>
    <col min="15" max="15" width="46.85546875" style="42" customWidth="1"/>
    <col min="16" max="16" width="33" style="87" customWidth="1"/>
    <col min="17" max="17" width="32" style="87" customWidth="1"/>
    <col min="18" max="18" width="29.42578125" style="87" customWidth="1"/>
    <col min="19" max="19" width="31.5703125" style="43" customWidth="1"/>
    <col min="20" max="20" width="26.140625" style="43" customWidth="1"/>
    <col min="21" max="21" width="27.7109375" style="43" customWidth="1"/>
    <col min="22" max="22" width="25.85546875" style="37" customWidth="1"/>
    <col min="23" max="23" width="31.140625" style="37" customWidth="1"/>
    <col min="24" max="24" width="28" style="44" hidden="1" customWidth="1"/>
    <col min="25" max="25" width="27.7109375" style="59" hidden="1" customWidth="1"/>
    <col min="26" max="26" width="30.85546875" style="45" hidden="1" customWidth="1"/>
    <col min="27" max="27" width="36.5703125" style="61" hidden="1" customWidth="1"/>
    <col min="28" max="28" width="48.42578125" style="60" hidden="1" customWidth="1"/>
    <col min="29" max="29" width="35.140625" style="37" hidden="1" customWidth="1"/>
    <col min="30" max="30" width="23.42578125" style="37" hidden="1" customWidth="1"/>
    <col min="31" max="31" width="32.28515625" style="37" hidden="1" customWidth="1"/>
    <col min="32" max="34" width="42.28515625" style="229" hidden="1" customWidth="1"/>
    <col min="35" max="36" width="42.28515625" style="37" hidden="1" customWidth="1"/>
    <col min="37" max="37" width="42.28515625" style="37" customWidth="1"/>
    <col min="38" max="16384" width="42.28515625" style="37"/>
  </cols>
  <sheetData>
    <row r="1" spans="1:36" s="6" customFormat="1" ht="78" x14ac:dyDescent="0.25">
      <c r="C1" s="139"/>
      <c r="D1" s="389" t="s">
        <v>597</v>
      </c>
      <c r="E1" s="389"/>
      <c r="F1" s="389"/>
      <c r="G1" s="389"/>
      <c r="H1" s="389"/>
      <c r="I1" s="389"/>
      <c r="J1" s="389"/>
      <c r="K1" s="389"/>
      <c r="L1" s="206" t="s">
        <v>601</v>
      </c>
      <c r="M1" s="207" t="s">
        <v>313</v>
      </c>
      <c r="N1" s="208"/>
      <c r="O1" s="137"/>
      <c r="P1" s="138"/>
      <c r="Q1" s="138"/>
      <c r="R1" s="138"/>
      <c r="S1" s="137"/>
      <c r="T1" s="137"/>
      <c r="U1" s="137"/>
      <c r="V1" s="137"/>
      <c r="W1" s="137"/>
      <c r="X1" s="135"/>
      <c r="Y1" s="88"/>
      <c r="Z1" s="75"/>
      <c r="AA1" s="76"/>
      <c r="AB1" s="77"/>
      <c r="AF1" s="225"/>
      <c r="AG1" s="225"/>
      <c r="AH1" s="225"/>
    </row>
    <row r="2" spans="1:36" s="6" customFormat="1" ht="59.25" x14ac:dyDescent="0.25">
      <c r="C2" s="139"/>
      <c r="D2" s="177"/>
      <c r="E2" s="177"/>
      <c r="F2" s="177"/>
      <c r="G2" s="177"/>
      <c r="H2" s="177"/>
      <c r="I2" s="177"/>
      <c r="J2" s="177"/>
      <c r="K2" s="177"/>
      <c r="L2" s="178"/>
      <c r="M2" s="176"/>
      <c r="N2" s="137"/>
      <c r="O2" s="137"/>
      <c r="P2" s="138"/>
      <c r="Q2" s="138"/>
      <c r="R2" s="138"/>
      <c r="S2" s="137"/>
      <c r="T2" s="137"/>
      <c r="U2" s="137"/>
      <c r="V2" s="137"/>
      <c r="W2" s="137"/>
      <c r="X2" s="135"/>
      <c r="Y2" s="88"/>
      <c r="Z2" s="75"/>
      <c r="AA2" s="76"/>
      <c r="AB2" s="77"/>
      <c r="AF2" s="225"/>
      <c r="AG2" s="225"/>
      <c r="AH2" s="225"/>
    </row>
    <row r="3" spans="1:36" s="58" customFormat="1" ht="47.25" customHeight="1" x14ac:dyDescent="0.25">
      <c r="C3" s="396" t="s">
        <v>162</v>
      </c>
      <c r="D3" s="390" t="s">
        <v>48</v>
      </c>
      <c r="E3" s="391" t="s">
        <v>1</v>
      </c>
      <c r="F3" s="391" t="s">
        <v>2</v>
      </c>
      <c r="G3" s="394" t="s">
        <v>3</v>
      </c>
      <c r="H3" s="392" t="s">
        <v>340</v>
      </c>
      <c r="I3" s="149" t="s">
        <v>258</v>
      </c>
      <c r="J3" s="150" t="s">
        <v>258</v>
      </c>
      <c r="K3" s="393" t="s">
        <v>4</v>
      </c>
      <c r="L3" s="401" t="s">
        <v>580</v>
      </c>
      <c r="M3" s="391" t="s">
        <v>6</v>
      </c>
      <c r="N3" s="391" t="s">
        <v>7</v>
      </c>
      <c r="O3" s="391" t="s">
        <v>8</v>
      </c>
      <c r="P3" s="400" t="s">
        <v>9</v>
      </c>
      <c r="Q3" s="400" t="s">
        <v>42</v>
      </c>
      <c r="R3" s="400" t="s">
        <v>240</v>
      </c>
      <c r="S3" s="399" t="s">
        <v>10</v>
      </c>
      <c r="T3" s="399" t="s">
        <v>11</v>
      </c>
      <c r="U3" s="399" t="s">
        <v>12</v>
      </c>
      <c r="V3" s="399" t="s">
        <v>13</v>
      </c>
      <c r="W3" s="399" t="s">
        <v>14</v>
      </c>
      <c r="X3" s="78"/>
      <c r="Y3" s="79"/>
      <c r="Z3" s="80"/>
      <c r="AA3" s="81"/>
      <c r="AB3" s="77"/>
      <c r="AF3" s="226"/>
      <c r="AG3" s="226"/>
      <c r="AH3" s="226"/>
    </row>
    <row r="4" spans="1:36" s="7" customFormat="1" ht="47.25" customHeight="1" x14ac:dyDescent="0.25">
      <c r="C4" s="397"/>
      <c r="D4" s="390"/>
      <c r="E4" s="391"/>
      <c r="F4" s="391"/>
      <c r="G4" s="395"/>
      <c r="H4" s="391"/>
      <c r="I4" s="148" t="s">
        <v>598</v>
      </c>
      <c r="J4" s="136" t="s">
        <v>601</v>
      </c>
      <c r="K4" s="391"/>
      <c r="L4" s="401"/>
      <c r="M4" s="391"/>
      <c r="N4" s="391"/>
      <c r="O4" s="391"/>
      <c r="P4" s="400"/>
      <c r="Q4" s="400"/>
      <c r="R4" s="400"/>
      <c r="S4" s="399"/>
      <c r="T4" s="399"/>
      <c r="U4" s="399"/>
      <c r="V4" s="399"/>
      <c r="W4" s="399"/>
      <c r="X4" s="73" t="s">
        <v>185</v>
      </c>
      <c r="Y4" s="74" t="s">
        <v>186</v>
      </c>
      <c r="Z4" s="73" t="s">
        <v>231</v>
      </c>
      <c r="AA4" s="82" t="s">
        <v>266</v>
      </c>
      <c r="AB4" s="77" t="s">
        <v>267</v>
      </c>
      <c r="AC4" s="77" t="s">
        <v>288</v>
      </c>
      <c r="AD4" s="77" t="s">
        <v>306</v>
      </c>
      <c r="AE4" s="77" t="s">
        <v>307</v>
      </c>
      <c r="AF4" s="227" t="s">
        <v>335</v>
      </c>
      <c r="AG4" s="227" t="s">
        <v>336</v>
      </c>
      <c r="AH4" s="227" t="s">
        <v>337</v>
      </c>
    </row>
    <row r="5" spans="1:36" s="5" customFormat="1" x14ac:dyDescent="1.25">
      <c r="A5" s="83">
        <v>7</v>
      </c>
      <c r="B5" s="68">
        <v>10581</v>
      </c>
      <c r="C5" s="83">
        <v>7</v>
      </c>
      <c r="D5" s="16">
        <v>1</v>
      </c>
      <c r="E5" s="68" t="s">
        <v>417</v>
      </c>
      <c r="F5" s="10" t="s">
        <v>15</v>
      </c>
      <c r="G5" s="10" t="s">
        <v>322</v>
      </c>
      <c r="H5" s="11">
        <v>17</v>
      </c>
      <c r="I5" s="12">
        <v>16756307.301031001</v>
      </c>
      <c r="J5" s="12">
        <v>18432441.489739001</v>
      </c>
      <c r="K5" s="12" t="s">
        <v>72</v>
      </c>
      <c r="L5" s="179">
        <v>154.9</v>
      </c>
      <c r="M5" s="54">
        <v>18164734</v>
      </c>
      <c r="N5" s="54">
        <v>20000000</v>
      </c>
      <c r="O5" s="54">
        <v>1014737</v>
      </c>
      <c r="P5" s="212">
        <v>3.38</v>
      </c>
      <c r="Q5" s="212">
        <v>8.32</v>
      </c>
      <c r="R5" s="212">
        <v>24.67</v>
      </c>
      <c r="S5" s="53">
        <v>6658</v>
      </c>
      <c r="T5" s="53">
        <v>69</v>
      </c>
      <c r="U5" s="53">
        <v>44</v>
      </c>
      <c r="V5" s="53">
        <v>31</v>
      </c>
      <c r="W5" s="12">
        <f>S5+U5</f>
        <v>6702</v>
      </c>
      <c r="X5" s="84">
        <f t="shared" ref="X5:X36" si="0">T5*J5/$J$86</f>
        <v>0.66037471860526287</v>
      </c>
      <c r="Y5" s="85">
        <f t="shared" ref="Y5:Y36" si="1">T5*J5/$J$175</f>
        <v>0.60790394762496669</v>
      </c>
      <c r="Z5" s="86">
        <v>10581</v>
      </c>
      <c r="AA5" s="77">
        <f t="shared" ref="AA5:AA37" si="2">IF(M5&gt;N5,1,0)</f>
        <v>0</v>
      </c>
      <c r="AB5" s="77">
        <f>IF(W5=0,1,0)</f>
        <v>0</v>
      </c>
      <c r="AC5" s="160">
        <f>IF((T5+V5)=100,0,1)</f>
        <v>0</v>
      </c>
      <c r="AD5" s="160">
        <f t="shared" ref="AD5:AD37" si="3">IF(J5=0,1,0)</f>
        <v>0</v>
      </c>
      <c r="AE5" s="160">
        <f t="shared" ref="AE5:AE37" si="4">IF(M5=0,1,0)</f>
        <v>0</v>
      </c>
      <c r="AF5" s="228">
        <f t="shared" ref="AF5:AF36" si="5">$J5/$J$86*P5</f>
        <v>3.2348790563562151E-2</v>
      </c>
      <c r="AG5" s="228">
        <f t="shared" ref="AG5:AG36" si="6">$J5/$J$86*Q5</f>
        <v>7.9627792156460681E-2</v>
      </c>
      <c r="AH5" s="228">
        <f t="shared" ref="AH5:AH36" si="7">$J5/$J$86*R5</f>
        <v>0.23610788852162082</v>
      </c>
      <c r="AJ5" s="383"/>
    </row>
    <row r="6" spans="1:36" s="8" customFormat="1" x14ac:dyDescent="1.25">
      <c r="A6" s="222">
        <v>11</v>
      </c>
      <c r="B6" s="68">
        <v>10639</v>
      </c>
      <c r="C6" s="222">
        <v>11</v>
      </c>
      <c r="D6" s="19">
        <v>2</v>
      </c>
      <c r="E6" s="69" t="s">
        <v>418</v>
      </c>
      <c r="F6" s="20" t="s">
        <v>17</v>
      </c>
      <c r="G6" s="20" t="s">
        <v>276</v>
      </c>
      <c r="H6" s="21">
        <v>15</v>
      </c>
      <c r="I6" s="18">
        <v>22298498.902736001</v>
      </c>
      <c r="J6" s="18">
        <v>23030035.547401</v>
      </c>
      <c r="K6" s="18" t="s">
        <v>73</v>
      </c>
      <c r="L6" s="180">
        <v>135.93333333333334</v>
      </c>
      <c r="M6" s="56">
        <v>22606620</v>
      </c>
      <c r="N6" s="55">
        <v>40000000</v>
      </c>
      <c r="O6" s="56">
        <v>1018729</v>
      </c>
      <c r="P6" s="223">
        <v>3.72</v>
      </c>
      <c r="Q6" s="223">
        <v>7.17</v>
      </c>
      <c r="R6" s="223">
        <v>22.52</v>
      </c>
      <c r="S6" s="224">
        <v>27835</v>
      </c>
      <c r="T6" s="224">
        <v>93</v>
      </c>
      <c r="U6" s="224">
        <v>49</v>
      </c>
      <c r="V6" s="224">
        <v>7</v>
      </c>
      <c r="W6" s="18">
        <f t="shared" ref="W6:W69" si="8">S6+U6</f>
        <v>27884</v>
      </c>
      <c r="X6" s="84">
        <f t="shared" si="0"/>
        <v>1.1120800267314666</v>
      </c>
      <c r="Y6" s="85">
        <f t="shared" si="1"/>
        <v>1.0237185332484491</v>
      </c>
      <c r="Z6" s="86">
        <v>10639</v>
      </c>
      <c r="AA6" s="77">
        <f t="shared" si="2"/>
        <v>0</v>
      </c>
      <c r="AB6" s="77">
        <f t="shared" ref="AB6:AB69" si="9">IF(W6=0,1,0)</f>
        <v>0</v>
      </c>
      <c r="AC6" s="160">
        <f t="shared" ref="AC6:AC69" si="10">IF((T6+V6)=100,0,1)</f>
        <v>0</v>
      </c>
      <c r="AD6" s="160">
        <f t="shared" si="3"/>
        <v>0</v>
      </c>
      <c r="AE6" s="160">
        <f t="shared" si="4"/>
        <v>0</v>
      </c>
      <c r="AF6" s="228">
        <f t="shared" si="5"/>
        <v>4.4483201069258668E-2</v>
      </c>
      <c r="AG6" s="228">
        <f t="shared" si="6"/>
        <v>8.5737782706071131E-2</v>
      </c>
      <c r="AH6" s="228">
        <f t="shared" si="7"/>
        <v>0.26929077636551213</v>
      </c>
      <c r="AJ6" s="383"/>
    </row>
    <row r="7" spans="1:36" s="5" customFormat="1" x14ac:dyDescent="1.25">
      <c r="A7" s="83">
        <v>53</v>
      </c>
      <c r="B7" s="68">
        <v>10720</v>
      </c>
      <c r="C7" s="83">
        <v>53</v>
      </c>
      <c r="D7" s="16">
        <v>3</v>
      </c>
      <c r="E7" s="68" t="s">
        <v>419</v>
      </c>
      <c r="F7" s="10" t="s">
        <v>31</v>
      </c>
      <c r="G7" s="10" t="s">
        <v>322</v>
      </c>
      <c r="H7" s="11" t="s">
        <v>24</v>
      </c>
      <c r="I7" s="12">
        <v>3571196.860442</v>
      </c>
      <c r="J7" s="12">
        <v>3629804.2124999999</v>
      </c>
      <c r="K7" s="12" t="s">
        <v>123</v>
      </c>
      <c r="L7" s="179">
        <v>131</v>
      </c>
      <c r="M7" s="54">
        <v>2969165</v>
      </c>
      <c r="N7" s="54">
        <v>3000000</v>
      </c>
      <c r="O7" s="54">
        <v>1222500</v>
      </c>
      <c r="P7" s="212">
        <v>6.51</v>
      </c>
      <c r="Q7" s="212">
        <v>17.18</v>
      </c>
      <c r="R7" s="212">
        <v>0</v>
      </c>
      <c r="S7" s="53">
        <v>1229</v>
      </c>
      <c r="T7" s="53">
        <v>49</v>
      </c>
      <c r="U7" s="53">
        <v>24</v>
      </c>
      <c r="V7" s="53">
        <v>51</v>
      </c>
      <c r="W7" s="12">
        <f t="shared" si="8"/>
        <v>1253</v>
      </c>
      <c r="X7" s="84">
        <f t="shared" si="0"/>
        <v>9.2350183825885793E-2</v>
      </c>
      <c r="Y7" s="85">
        <f t="shared" si="1"/>
        <v>8.5012402398167639E-2</v>
      </c>
      <c r="Z7" s="86">
        <v>10720</v>
      </c>
      <c r="AA7" s="77">
        <f t="shared" si="2"/>
        <v>0</v>
      </c>
      <c r="AB7" s="77">
        <f t="shared" si="9"/>
        <v>0</v>
      </c>
      <c r="AC7" s="160">
        <f t="shared" si="10"/>
        <v>0</v>
      </c>
      <c r="AD7" s="160">
        <f t="shared" si="3"/>
        <v>0</v>
      </c>
      <c r="AE7" s="160">
        <f t="shared" si="4"/>
        <v>0</v>
      </c>
      <c r="AF7" s="228">
        <f t="shared" si="5"/>
        <v>1.2269381565439112E-2</v>
      </c>
      <c r="AG7" s="228">
        <f t="shared" si="6"/>
        <v>3.2379105267933014E-2</v>
      </c>
      <c r="AH7" s="228">
        <f t="shared" si="7"/>
        <v>0</v>
      </c>
      <c r="AJ7" s="383"/>
    </row>
    <row r="8" spans="1:36" s="8" customFormat="1" x14ac:dyDescent="1.25">
      <c r="A8" s="222">
        <v>6</v>
      </c>
      <c r="B8" s="68">
        <v>10748</v>
      </c>
      <c r="C8" s="222">
        <v>6</v>
      </c>
      <c r="D8" s="19">
        <v>4</v>
      </c>
      <c r="E8" s="69" t="s">
        <v>420</v>
      </c>
      <c r="F8" s="20" t="s">
        <v>17</v>
      </c>
      <c r="G8" s="20" t="s">
        <v>276</v>
      </c>
      <c r="H8" s="21">
        <v>15</v>
      </c>
      <c r="I8" s="18">
        <v>3667438.072309</v>
      </c>
      <c r="J8" s="18">
        <v>3643154.8692780002</v>
      </c>
      <c r="K8" s="18" t="s">
        <v>74</v>
      </c>
      <c r="L8" s="180">
        <v>124.5</v>
      </c>
      <c r="M8" s="56">
        <v>3631523</v>
      </c>
      <c r="N8" s="55">
        <v>5000000</v>
      </c>
      <c r="O8" s="56">
        <v>1003203</v>
      </c>
      <c r="P8" s="223">
        <v>1.94</v>
      </c>
      <c r="Q8" s="223">
        <v>5.47</v>
      </c>
      <c r="R8" s="223">
        <v>20.2</v>
      </c>
      <c r="S8" s="224">
        <v>2390</v>
      </c>
      <c r="T8" s="224">
        <v>78</v>
      </c>
      <c r="U8" s="224">
        <v>12</v>
      </c>
      <c r="V8" s="224">
        <v>22</v>
      </c>
      <c r="W8" s="18">
        <f t="shared" si="8"/>
        <v>2402</v>
      </c>
      <c r="X8" s="84">
        <f t="shared" si="0"/>
        <v>0.14754711425818046</v>
      </c>
      <c r="Y8" s="85">
        <f t="shared" si="1"/>
        <v>0.13582360240509833</v>
      </c>
      <c r="Z8" s="86">
        <v>10748</v>
      </c>
      <c r="AA8" s="77">
        <f t="shared" si="2"/>
        <v>0</v>
      </c>
      <c r="AB8" s="77">
        <f t="shared" si="9"/>
        <v>0</v>
      </c>
      <c r="AC8" s="160">
        <f t="shared" si="10"/>
        <v>0</v>
      </c>
      <c r="AD8" s="160">
        <f t="shared" si="3"/>
        <v>0</v>
      </c>
      <c r="AE8" s="160">
        <f t="shared" si="4"/>
        <v>0</v>
      </c>
      <c r="AF8" s="228">
        <f t="shared" si="5"/>
        <v>3.6697615597547448E-3</v>
      </c>
      <c r="AG8" s="228">
        <f t="shared" si="6"/>
        <v>1.0347214294772398E-2</v>
      </c>
      <c r="AH8" s="228">
        <f t="shared" si="7"/>
        <v>3.8210919333528784E-2</v>
      </c>
      <c r="AJ8" s="383"/>
    </row>
    <row r="9" spans="1:36" s="5" customFormat="1" x14ac:dyDescent="1.25">
      <c r="A9" s="83">
        <v>56</v>
      </c>
      <c r="B9" s="68">
        <v>10766</v>
      </c>
      <c r="C9" s="83">
        <v>56</v>
      </c>
      <c r="D9" s="16">
        <v>5</v>
      </c>
      <c r="E9" s="68" t="s">
        <v>421</v>
      </c>
      <c r="F9" s="10" t="s">
        <v>309</v>
      </c>
      <c r="G9" s="10" t="s">
        <v>276</v>
      </c>
      <c r="H9" s="11">
        <v>15</v>
      </c>
      <c r="I9" s="12">
        <v>9345656.3589069992</v>
      </c>
      <c r="J9" s="12">
        <v>9704627.5462599993</v>
      </c>
      <c r="K9" s="12" t="s">
        <v>127</v>
      </c>
      <c r="L9" s="179">
        <v>122.66666666666667</v>
      </c>
      <c r="M9" s="54">
        <v>9533335</v>
      </c>
      <c r="N9" s="54">
        <v>10000000</v>
      </c>
      <c r="O9" s="54">
        <v>1017967</v>
      </c>
      <c r="P9" s="212">
        <v>2.9</v>
      </c>
      <c r="Q9" s="212">
        <v>6.29</v>
      </c>
      <c r="R9" s="212">
        <v>14.76</v>
      </c>
      <c r="S9" s="53">
        <v>5785</v>
      </c>
      <c r="T9" s="53">
        <v>94</v>
      </c>
      <c r="U9" s="53">
        <v>12</v>
      </c>
      <c r="V9" s="53">
        <v>6</v>
      </c>
      <c r="W9" s="12">
        <f t="shared" si="8"/>
        <v>5797</v>
      </c>
      <c r="X9" s="84">
        <f t="shared" si="0"/>
        <v>0.47365836308362708</v>
      </c>
      <c r="Y9" s="85">
        <f t="shared" si="1"/>
        <v>0.43602333740494281</v>
      </c>
      <c r="Z9" s="86">
        <v>10766</v>
      </c>
      <c r="AA9" s="77">
        <f t="shared" si="2"/>
        <v>0</v>
      </c>
      <c r="AB9" s="77">
        <f>IF(W9=0,1,0)</f>
        <v>0</v>
      </c>
      <c r="AC9" s="160">
        <f>IF((T9+V9)=100,0,1)</f>
        <v>0</v>
      </c>
      <c r="AD9" s="160">
        <f t="shared" si="3"/>
        <v>0</v>
      </c>
      <c r="AE9" s="160">
        <f t="shared" si="4"/>
        <v>0</v>
      </c>
      <c r="AF9" s="228">
        <f t="shared" si="5"/>
        <v>1.4612864393005515E-2</v>
      </c>
      <c r="AG9" s="228">
        <f t="shared" si="6"/>
        <v>3.1694798976553341E-2</v>
      </c>
      <c r="AH9" s="228">
        <f t="shared" si="7"/>
        <v>7.4374440841641867E-2</v>
      </c>
      <c r="AJ9" s="383"/>
    </row>
    <row r="10" spans="1:36" s="8" customFormat="1" x14ac:dyDescent="1.25">
      <c r="A10" s="222">
        <v>5</v>
      </c>
      <c r="B10" s="68">
        <v>10765</v>
      </c>
      <c r="C10" s="222">
        <v>5</v>
      </c>
      <c r="D10" s="19">
        <v>6</v>
      </c>
      <c r="E10" s="69" t="s">
        <v>422</v>
      </c>
      <c r="F10" s="20" t="s">
        <v>17</v>
      </c>
      <c r="G10" s="20" t="s">
        <v>276</v>
      </c>
      <c r="H10" s="21">
        <v>16</v>
      </c>
      <c r="I10" s="18">
        <v>96540055.839932993</v>
      </c>
      <c r="J10" s="18">
        <v>98399392.644038007</v>
      </c>
      <c r="K10" s="18" t="s">
        <v>75</v>
      </c>
      <c r="L10" s="180">
        <v>122.33333333333333</v>
      </c>
      <c r="M10" s="56">
        <v>96871281</v>
      </c>
      <c r="N10" s="55">
        <v>100000000</v>
      </c>
      <c r="O10" s="56">
        <v>1015774</v>
      </c>
      <c r="P10" s="223">
        <v>2.41</v>
      </c>
      <c r="Q10" s="223">
        <v>5.8</v>
      </c>
      <c r="R10" s="223">
        <v>21.16</v>
      </c>
      <c r="S10" s="224">
        <v>76761</v>
      </c>
      <c r="T10" s="224">
        <v>95</v>
      </c>
      <c r="U10" s="224">
        <v>172</v>
      </c>
      <c r="V10" s="224">
        <v>5</v>
      </c>
      <c r="W10" s="18">
        <f t="shared" si="8"/>
        <v>76933</v>
      </c>
      <c r="X10" s="84">
        <f t="shared" si="0"/>
        <v>4.8537176278902781</v>
      </c>
      <c r="Y10" s="85">
        <f t="shared" si="1"/>
        <v>4.4680603656105422</v>
      </c>
      <c r="Z10" s="86">
        <v>10765</v>
      </c>
      <c r="AA10" s="77">
        <f t="shared" si="2"/>
        <v>0</v>
      </c>
      <c r="AB10" s="77">
        <f t="shared" si="9"/>
        <v>0</v>
      </c>
      <c r="AC10" s="160">
        <f t="shared" si="10"/>
        <v>0</v>
      </c>
      <c r="AD10" s="160">
        <f t="shared" si="3"/>
        <v>0</v>
      </c>
      <c r="AE10" s="160">
        <f t="shared" si="4"/>
        <v>0</v>
      </c>
      <c r="AF10" s="228">
        <f t="shared" si="5"/>
        <v>0.12313115245490075</v>
      </c>
      <c r="AG10" s="228">
        <f t="shared" si="6"/>
        <v>0.29633223412382748</v>
      </c>
      <c r="AH10" s="228">
        <f t="shared" si="7"/>
        <v>1.0811017369069293</v>
      </c>
      <c r="AJ10" s="383"/>
    </row>
    <row r="11" spans="1:36" s="5" customFormat="1" x14ac:dyDescent="1.25">
      <c r="A11" s="83">
        <v>2</v>
      </c>
      <c r="B11" s="68">
        <v>10778</v>
      </c>
      <c r="C11" s="83">
        <v>2</v>
      </c>
      <c r="D11" s="16">
        <v>7</v>
      </c>
      <c r="E11" s="68" t="s">
        <v>423</v>
      </c>
      <c r="F11" s="10" t="s">
        <v>16</v>
      </c>
      <c r="G11" s="10" t="s">
        <v>276</v>
      </c>
      <c r="H11" s="11">
        <v>20</v>
      </c>
      <c r="I11" s="12">
        <v>1572020.9364199999</v>
      </c>
      <c r="J11" s="12">
        <v>1292744.290362</v>
      </c>
      <c r="K11" s="12" t="s">
        <v>76</v>
      </c>
      <c r="L11" s="179">
        <v>120.56666666666666</v>
      </c>
      <c r="M11" s="54">
        <v>1289127</v>
      </c>
      <c r="N11" s="54">
        <v>5000000</v>
      </c>
      <c r="O11" s="54">
        <v>1002806</v>
      </c>
      <c r="P11" s="212">
        <v>1.63</v>
      </c>
      <c r="Q11" s="212">
        <v>5.0199999999999996</v>
      </c>
      <c r="R11" s="212">
        <v>21.35</v>
      </c>
      <c r="S11" s="53">
        <v>442</v>
      </c>
      <c r="T11" s="53">
        <v>54</v>
      </c>
      <c r="U11" s="53">
        <v>9</v>
      </c>
      <c r="V11" s="53">
        <v>46</v>
      </c>
      <c r="W11" s="12">
        <f t="shared" si="8"/>
        <v>451</v>
      </c>
      <c r="X11" s="84">
        <f t="shared" si="0"/>
        <v>3.6246399433088487E-2</v>
      </c>
      <c r="Y11" s="85">
        <f t="shared" si="1"/>
        <v>3.3366403470295188E-2</v>
      </c>
      <c r="Z11" s="86">
        <v>10778</v>
      </c>
      <c r="AA11" s="77">
        <f t="shared" si="2"/>
        <v>0</v>
      </c>
      <c r="AB11" s="77">
        <f t="shared" si="9"/>
        <v>0</v>
      </c>
      <c r="AC11" s="160">
        <f t="shared" si="10"/>
        <v>0</v>
      </c>
      <c r="AD11" s="160">
        <f t="shared" si="3"/>
        <v>0</v>
      </c>
      <c r="AE11" s="160">
        <f t="shared" si="4"/>
        <v>0</v>
      </c>
      <c r="AF11" s="228">
        <f t="shared" si="5"/>
        <v>1.0941042791839674E-3</v>
      </c>
      <c r="AG11" s="228">
        <f t="shared" si="6"/>
        <v>3.3695726880389669E-3</v>
      </c>
      <c r="AH11" s="228">
        <f t="shared" si="7"/>
        <v>1.433075236845258E-2</v>
      </c>
      <c r="AJ11" s="383"/>
    </row>
    <row r="12" spans="1:36" s="8" customFormat="1" x14ac:dyDescent="1.25">
      <c r="A12" s="222">
        <v>42</v>
      </c>
      <c r="B12" s="68">
        <v>10784</v>
      </c>
      <c r="C12" s="222">
        <v>42</v>
      </c>
      <c r="D12" s="19">
        <v>8</v>
      </c>
      <c r="E12" s="69" t="s">
        <v>424</v>
      </c>
      <c r="F12" s="20" t="s">
        <v>326</v>
      </c>
      <c r="G12" s="20" t="s">
        <v>276</v>
      </c>
      <c r="H12" s="21">
        <v>17</v>
      </c>
      <c r="I12" s="18">
        <v>11440941.593674</v>
      </c>
      <c r="J12" s="18">
        <v>11755072.658319</v>
      </c>
      <c r="K12" s="18" t="s">
        <v>130</v>
      </c>
      <c r="L12" s="180">
        <v>118.46666666666667</v>
      </c>
      <c r="M12" s="56">
        <v>11612222</v>
      </c>
      <c r="N12" s="55">
        <v>15000000</v>
      </c>
      <c r="O12" s="56">
        <v>1012301</v>
      </c>
      <c r="P12" s="223">
        <v>2.67</v>
      </c>
      <c r="Q12" s="223">
        <v>7.41</v>
      </c>
      <c r="R12" s="223">
        <v>24.92</v>
      </c>
      <c r="S12" s="224">
        <v>11100</v>
      </c>
      <c r="T12" s="224">
        <v>81</v>
      </c>
      <c r="U12" s="224">
        <v>24</v>
      </c>
      <c r="V12" s="224">
        <v>19</v>
      </c>
      <c r="W12" s="18">
        <f t="shared" si="8"/>
        <v>11124</v>
      </c>
      <c r="X12" s="84">
        <f t="shared" si="0"/>
        <v>0.49438902432022575</v>
      </c>
      <c r="Y12" s="85">
        <f t="shared" si="1"/>
        <v>0.45510682205017677</v>
      </c>
      <c r="Z12" s="86">
        <v>10784</v>
      </c>
      <c r="AA12" s="77">
        <f t="shared" si="2"/>
        <v>0</v>
      </c>
      <c r="AB12" s="77">
        <f t="shared" si="9"/>
        <v>0</v>
      </c>
      <c r="AC12" s="160">
        <f t="shared" si="10"/>
        <v>0</v>
      </c>
      <c r="AD12" s="160">
        <f t="shared" si="3"/>
        <v>0</v>
      </c>
      <c r="AE12" s="160">
        <f t="shared" si="4"/>
        <v>0</v>
      </c>
      <c r="AF12" s="228">
        <f t="shared" si="5"/>
        <v>1.6296527097962994E-2</v>
      </c>
      <c r="AG12" s="228">
        <f t="shared" si="6"/>
        <v>4.5227440372998425E-2</v>
      </c>
      <c r="AH12" s="228">
        <f t="shared" si="7"/>
        <v>0.15210091958098795</v>
      </c>
      <c r="AJ12" s="383"/>
    </row>
    <row r="13" spans="1:36" s="5" customFormat="1" x14ac:dyDescent="1.25">
      <c r="A13" s="83">
        <v>1</v>
      </c>
      <c r="B13" s="68">
        <v>10837</v>
      </c>
      <c r="C13" s="83">
        <v>1</v>
      </c>
      <c r="D13" s="16">
        <v>9</v>
      </c>
      <c r="E13" s="68" t="s">
        <v>425</v>
      </c>
      <c r="F13" s="10" t="s">
        <v>18</v>
      </c>
      <c r="G13" s="10" t="s">
        <v>276</v>
      </c>
      <c r="H13" s="11">
        <v>16</v>
      </c>
      <c r="I13" s="12">
        <v>61110018.354673997</v>
      </c>
      <c r="J13" s="12">
        <v>62506744.536675997</v>
      </c>
      <c r="K13" s="12" t="s">
        <v>77</v>
      </c>
      <c r="L13" s="179">
        <v>110.2</v>
      </c>
      <c r="M13" s="54">
        <v>55885584</v>
      </c>
      <c r="N13" s="54">
        <v>200000000</v>
      </c>
      <c r="O13" s="54">
        <v>1101491</v>
      </c>
      <c r="P13" s="212">
        <v>4.93</v>
      </c>
      <c r="Q13" s="212">
        <v>11.29</v>
      </c>
      <c r="R13" s="212">
        <v>29.37</v>
      </c>
      <c r="S13" s="53">
        <v>123100</v>
      </c>
      <c r="T13" s="53">
        <v>92</v>
      </c>
      <c r="U13" s="53">
        <v>409</v>
      </c>
      <c r="V13" s="53">
        <v>8</v>
      </c>
      <c r="W13" s="12">
        <f t="shared" si="8"/>
        <v>123509</v>
      </c>
      <c r="X13" s="84">
        <f t="shared" si="0"/>
        <v>2.9858857896328845</v>
      </c>
      <c r="Y13" s="85">
        <f t="shared" si="1"/>
        <v>2.7486390795043616</v>
      </c>
      <c r="Z13" s="86">
        <v>10837</v>
      </c>
      <c r="AA13" s="77">
        <f t="shared" si="2"/>
        <v>0</v>
      </c>
      <c r="AB13" s="77">
        <f t="shared" si="9"/>
        <v>0</v>
      </c>
      <c r="AC13" s="160">
        <f t="shared" si="10"/>
        <v>0</v>
      </c>
      <c r="AD13" s="160">
        <f t="shared" si="3"/>
        <v>0</v>
      </c>
      <c r="AE13" s="160">
        <f t="shared" si="4"/>
        <v>0</v>
      </c>
      <c r="AF13" s="228">
        <f t="shared" si="5"/>
        <v>0.1600045319879361</v>
      </c>
      <c r="AG13" s="228">
        <f t="shared" si="6"/>
        <v>0.3664201148364703</v>
      </c>
      <c r="AH13" s="228">
        <f t="shared" si="7"/>
        <v>0.95321158305997644</v>
      </c>
      <c r="AJ13" s="383"/>
    </row>
    <row r="14" spans="1:36" s="8" customFormat="1" x14ac:dyDescent="1.25">
      <c r="A14" s="222">
        <v>3</v>
      </c>
      <c r="B14" s="68">
        <v>10845</v>
      </c>
      <c r="C14" s="222">
        <v>3</v>
      </c>
      <c r="D14" s="19">
        <v>10</v>
      </c>
      <c r="E14" s="69" t="s">
        <v>426</v>
      </c>
      <c r="F14" s="20" t="s">
        <v>15</v>
      </c>
      <c r="G14" s="20" t="s">
        <v>276</v>
      </c>
      <c r="H14" s="21">
        <v>17</v>
      </c>
      <c r="I14" s="18">
        <v>14609445.054329</v>
      </c>
      <c r="J14" s="18">
        <v>14581614.572052</v>
      </c>
      <c r="K14" s="18" t="s">
        <v>78</v>
      </c>
      <c r="L14" s="180">
        <v>109.6</v>
      </c>
      <c r="M14" s="56">
        <v>14581606</v>
      </c>
      <c r="N14" s="55">
        <v>15000000</v>
      </c>
      <c r="O14" s="56">
        <v>1026331</v>
      </c>
      <c r="P14" s="223">
        <v>2.62</v>
      </c>
      <c r="Q14" s="223">
        <v>7.48</v>
      </c>
      <c r="R14" s="223">
        <v>23.82</v>
      </c>
      <c r="S14" s="224">
        <v>5503</v>
      </c>
      <c r="T14" s="224">
        <v>75</v>
      </c>
      <c r="U14" s="224">
        <v>37</v>
      </c>
      <c r="V14" s="224">
        <v>25</v>
      </c>
      <c r="W14" s="18">
        <f t="shared" si="8"/>
        <v>5540</v>
      </c>
      <c r="X14" s="84">
        <f t="shared" si="0"/>
        <v>0.56783918918585852</v>
      </c>
      <c r="Y14" s="85">
        <f t="shared" si="1"/>
        <v>0.52272092646323898</v>
      </c>
      <c r="Z14" s="86">
        <v>10845</v>
      </c>
      <c r="AA14" s="77">
        <f t="shared" si="2"/>
        <v>0</v>
      </c>
      <c r="AB14" s="77">
        <f t="shared" si="9"/>
        <v>0</v>
      </c>
      <c r="AC14" s="160">
        <f t="shared" si="10"/>
        <v>0</v>
      </c>
      <c r="AD14" s="160">
        <f t="shared" si="3"/>
        <v>0</v>
      </c>
      <c r="AE14" s="160">
        <f t="shared" si="4"/>
        <v>0</v>
      </c>
      <c r="AF14" s="228">
        <f t="shared" si="5"/>
        <v>1.9836515675559326E-2</v>
      </c>
      <c r="AG14" s="228">
        <f t="shared" si="6"/>
        <v>5.6632495134802965E-2</v>
      </c>
      <c r="AH14" s="228">
        <f t="shared" si="7"/>
        <v>0.18034572648542868</v>
      </c>
      <c r="AJ14" s="383"/>
    </row>
    <row r="15" spans="1:36" s="5" customFormat="1" x14ac:dyDescent="1.25">
      <c r="A15" s="83">
        <v>16</v>
      </c>
      <c r="B15" s="68">
        <v>10883</v>
      </c>
      <c r="C15" s="83">
        <v>16</v>
      </c>
      <c r="D15" s="16">
        <v>11</v>
      </c>
      <c r="E15" s="68" t="s">
        <v>427</v>
      </c>
      <c r="F15" s="10" t="s">
        <v>295</v>
      </c>
      <c r="G15" s="10" t="s">
        <v>276</v>
      </c>
      <c r="H15" s="11">
        <v>20</v>
      </c>
      <c r="I15" s="12">
        <v>23214739.726227999</v>
      </c>
      <c r="J15" s="12">
        <v>23245334.364695001</v>
      </c>
      <c r="K15" s="12" t="s">
        <v>79</v>
      </c>
      <c r="L15" s="179">
        <v>106.06666666666666</v>
      </c>
      <c r="M15" s="54">
        <v>23245324</v>
      </c>
      <c r="N15" s="54">
        <v>25000000</v>
      </c>
      <c r="O15" s="54">
        <v>1000000</v>
      </c>
      <c r="P15" s="212">
        <v>1.83</v>
      </c>
      <c r="Q15" s="212">
        <v>5.42</v>
      </c>
      <c r="R15" s="212">
        <v>21.54</v>
      </c>
      <c r="S15" s="53">
        <v>10840</v>
      </c>
      <c r="T15" s="53">
        <v>80</v>
      </c>
      <c r="U15" s="53">
        <v>29</v>
      </c>
      <c r="V15" s="53">
        <v>20</v>
      </c>
      <c r="W15" s="12">
        <f t="shared" si="8"/>
        <v>10869</v>
      </c>
      <c r="X15" s="84">
        <f t="shared" si="0"/>
        <v>0.96557112174590998</v>
      </c>
      <c r="Y15" s="85">
        <f t="shared" si="1"/>
        <v>0.88885064810130687</v>
      </c>
      <c r="Z15" s="86">
        <v>10883</v>
      </c>
      <c r="AA15" s="77">
        <f t="shared" si="2"/>
        <v>0</v>
      </c>
      <c r="AB15" s="77">
        <f t="shared" si="9"/>
        <v>0</v>
      </c>
      <c r="AC15" s="160">
        <f t="shared" si="10"/>
        <v>0</v>
      </c>
      <c r="AD15" s="160">
        <f t="shared" si="3"/>
        <v>0</v>
      </c>
      <c r="AE15" s="160">
        <f t="shared" si="4"/>
        <v>0</v>
      </c>
      <c r="AF15" s="228">
        <f t="shared" si="5"/>
        <v>2.2087439409937695E-2</v>
      </c>
      <c r="AG15" s="228">
        <f t="shared" si="6"/>
        <v>6.5417443498285405E-2</v>
      </c>
      <c r="AH15" s="228">
        <f t="shared" si="7"/>
        <v>0.25998002453008628</v>
      </c>
      <c r="AJ15" s="383"/>
    </row>
    <row r="16" spans="1:36" s="8" customFormat="1" x14ac:dyDescent="1.25">
      <c r="A16" s="222">
        <v>102</v>
      </c>
      <c r="B16" s="68">
        <v>10895</v>
      </c>
      <c r="C16" s="222">
        <v>102</v>
      </c>
      <c r="D16" s="19">
        <v>12</v>
      </c>
      <c r="E16" s="69" t="s">
        <v>428</v>
      </c>
      <c r="F16" s="20" t="s">
        <v>29</v>
      </c>
      <c r="G16" s="20" t="s">
        <v>276</v>
      </c>
      <c r="H16" s="21">
        <v>17</v>
      </c>
      <c r="I16" s="18">
        <v>603499.35986900004</v>
      </c>
      <c r="J16" s="18">
        <v>591383</v>
      </c>
      <c r="K16" s="18" t="s">
        <v>81</v>
      </c>
      <c r="L16" s="180">
        <v>105.16666666666667</v>
      </c>
      <c r="M16" s="56">
        <v>591383</v>
      </c>
      <c r="N16" s="55">
        <v>5000000</v>
      </c>
      <c r="O16" s="56">
        <v>1000000</v>
      </c>
      <c r="P16" s="223">
        <v>5.45</v>
      </c>
      <c r="Q16" s="223">
        <v>12.48</v>
      </c>
      <c r="R16" s="223">
        <v>29.47</v>
      </c>
      <c r="S16" s="224">
        <v>21555</v>
      </c>
      <c r="T16" s="224">
        <v>63</v>
      </c>
      <c r="U16" s="224">
        <v>7</v>
      </c>
      <c r="V16" s="224">
        <v>37</v>
      </c>
      <c r="W16" s="18">
        <f t="shared" si="8"/>
        <v>21562</v>
      </c>
      <c r="X16" s="84">
        <f t="shared" si="0"/>
        <v>1.9344961486228385E-2</v>
      </c>
      <c r="Y16" s="85">
        <f t="shared" si="1"/>
        <v>1.780788713257906E-2</v>
      </c>
      <c r="Z16" s="86">
        <v>10895</v>
      </c>
      <c r="AA16" s="77">
        <f t="shared" si="2"/>
        <v>0</v>
      </c>
      <c r="AB16" s="77">
        <f t="shared" si="9"/>
        <v>0</v>
      </c>
      <c r="AC16" s="160">
        <f t="shared" si="10"/>
        <v>0</v>
      </c>
      <c r="AD16" s="160">
        <f t="shared" si="3"/>
        <v>0</v>
      </c>
      <c r="AE16" s="160">
        <f t="shared" si="4"/>
        <v>0</v>
      </c>
      <c r="AF16" s="228">
        <f t="shared" si="5"/>
        <v>1.6734926999991222E-3</v>
      </c>
      <c r="AG16" s="228">
        <f t="shared" si="6"/>
        <v>3.832144751557623E-3</v>
      </c>
      <c r="AH16" s="228">
        <f t="shared" si="7"/>
        <v>9.049143095224612E-3</v>
      </c>
      <c r="AJ16" s="383"/>
    </row>
    <row r="17" spans="1:36" s="5" customFormat="1" x14ac:dyDescent="1.25">
      <c r="A17" s="83">
        <v>104</v>
      </c>
      <c r="B17" s="68">
        <v>10919</v>
      </c>
      <c r="C17" s="83">
        <v>104</v>
      </c>
      <c r="D17" s="16">
        <v>13</v>
      </c>
      <c r="E17" s="68" t="s">
        <v>404</v>
      </c>
      <c r="F17" s="10" t="s">
        <v>310</v>
      </c>
      <c r="G17" s="10" t="s">
        <v>276</v>
      </c>
      <c r="H17" s="11">
        <v>15</v>
      </c>
      <c r="I17" s="12">
        <v>277872512.73695701</v>
      </c>
      <c r="J17" s="12">
        <v>294240586.76049203</v>
      </c>
      <c r="K17" s="12" t="s">
        <v>82</v>
      </c>
      <c r="L17" s="179">
        <v>103.3</v>
      </c>
      <c r="M17" s="54">
        <v>294240418</v>
      </c>
      <c r="N17" s="54">
        <v>300000000</v>
      </c>
      <c r="O17" s="54">
        <v>1015352</v>
      </c>
      <c r="P17" s="212">
        <v>1.48</v>
      </c>
      <c r="Q17" s="212">
        <v>4.4000000000000004</v>
      </c>
      <c r="R17" s="212">
        <v>19.68</v>
      </c>
      <c r="S17" s="53">
        <v>458068</v>
      </c>
      <c r="T17" s="53">
        <v>92</v>
      </c>
      <c r="U17" s="53">
        <v>360</v>
      </c>
      <c r="V17" s="53">
        <v>8</v>
      </c>
      <c r="W17" s="12">
        <f t="shared" si="8"/>
        <v>458428</v>
      </c>
      <c r="X17" s="84">
        <f t="shared" si="0"/>
        <v>14.055583813453804</v>
      </c>
      <c r="Y17" s="85">
        <f t="shared" si="1"/>
        <v>12.938782551243561</v>
      </c>
      <c r="Z17" s="86">
        <v>10919</v>
      </c>
      <c r="AA17" s="77">
        <f t="shared" si="2"/>
        <v>0</v>
      </c>
      <c r="AB17" s="77">
        <f t="shared" si="9"/>
        <v>0</v>
      </c>
      <c r="AC17" s="160">
        <f t="shared" si="10"/>
        <v>0</v>
      </c>
      <c r="AD17" s="160">
        <f t="shared" si="3"/>
        <v>0</v>
      </c>
      <c r="AE17" s="160">
        <f t="shared" si="4"/>
        <v>0</v>
      </c>
      <c r="AF17" s="228">
        <f t="shared" si="5"/>
        <v>0.22611156569469165</v>
      </c>
      <c r="AG17" s="228">
        <f t="shared" si="6"/>
        <v>0.67222357368692109</v>
      </c>
      <c r="AH17" s="228">
        <f t="shared" si="7"/>
        <v>3.0066727113996836</v>
      </c>
      <c r="AJ17" s="383"/>
    </row>
    <row r="18" spans="1:36" s="8" customFormat="1" x14ac:dyDescent="1.25">
      <c r="A18" s="222">
        <v>105</v>
      </c>
      <c r="B18" s="68">
        <v>10915</v>
      </c>
      <c r="C18" s="222">
        <v>105</v>
      </c>
      <c r="D18" s="19">
        <v>14</v>
      </c>
      <c r="E18" s="69" t="s">
        <v>429</v>
      </c>
      <c r="F18" s="20" t="s">
        <v>203</v>
      </c>
      <c r="G18" s="20" t="s">
        <v>276</v>
      </c>
      <c r="H18" s="21">
        <v>20</v>
      </c>
      <c r="I18" s="18">
        <v>58153035.843546003</v>
      </c>
      <c r="J18" s="18">
        <v>60224479.426386997</v>
      </c>
      <c r="K18" s="18" t="s">
        <v>83</v>
      </c>
      <c r="L18" s="180">
        <v>103.1</v>
      </c>
      <c r="M18" s="56">
        <v>54941868</v>
      </c>
      <c r="N18" s="55">
        <v>60000000</v>
      </c>
      <c r="O18" s="56">
        <v>1096149</v>
      </c>
      <c r="P18" s="223">
        <v>6.71</v>
      </c>
      <c r="Q18" s="223">
        <v>12.43</v>
      </c>
      <c r="R18" s="223">
        <v>31.6</v>
      </c>
      <c r="S18" s="224">
        <v>41015</v>
      </c>
      <c r="T18" s="224">
        <v>97</v>
      </c>
      <c r="U18" s="224">
        <v>39</v>
      </c>
      <c r="V18" s="224">
        <v>3</v>
      </c>
      <c r="W18" s="18">
        <f t="shared" si="8"/>
        <v>41054</v>
      </c>
      <c r="X18" s="84">
        <f t="shared" si="0"/>
        <v>3.0332155437437542</v>
      </c>
      <c r="Y18" s="85">
        <f t="shared" si="1"/>
        <v>2.7922081979964868</v>
      </c>
      <c r="Z18" s="86">
        <v>10915</v>
      </c>
      <c r="AA18" s="77">
        <f t="shared" si="2"/>
        <v>0</v>
      </c>
      <c r="AB18" s="77">
        <f t="shared" si="9"/>
        <v>0</v>
      </c>
      <c r="AC18" s="160">
        <f t="shared" si="10"/>
        <v>0</v>
      </c>
      <c r="AD18" s="160">
        <f t="shared" si="3"/>
        <v>0</v>
      </c>
      <c r="AE18" s="160">
        <f t="shared" si="4"/>
        <v>0</v>
      </c>
      <c r="AF18" s="228">
        <f t="shared" si="5"/>
        <v>0.20982346699505763</v>
      </c>
      <c r="AG18" s="228">
        <f t="shared" si="6"/>
        <v>0.38868937328592645</v>
      </c>
      <c r="AH18" s="228">
        <f t="shared" si="7"/>
        <v>0.98814032146703745</v>
      </c>
      <c r="AJ18" s="383"/>
    </row>
    <row r="19" spans="1:36" s="5" customFormat="1" x14ac:dyDescent="1.25">
      <c r="A19" s="83">
        <v>106</v>
      </c>
      <c r="B19" s="68">
        <v>10920</v>
      </c>
      <c r="C19" s="83">
        <v>106</v>
      </c>
      <c r="D19" s="16">
        <v>15</v>
      </c>
      <c r="E19" s="68" t="s">
        <v>430</v>
      </c>
      <c r="F19" s="10" t="s">
        <v>17</v>
      </c>
      <c r="G19" s="10" t="s">
        <v>294</v>
      </c>
      <c r="H19" s="11">
        <v>15</v>
      </c>
      <c r="I19" s="12">
        <v>214462.04122700001</v>
      </c>
      <c r="J19" s="12">
        <v>492561.76176700002</v>
      </c>
      <c r="K19" s="12" t="s">
        <v>84</v>
      </c>
      <c r="L19" s="179">
        <v>103.2</v>
      </c>
      <c r="M19" s="54">
        <v>47414251</v>
      </c>
      <c r="N19" s="54">
        <v>100000000</v>
      </c>
      <c r="O19" s="54">
        <v>10389</v>
      </c>
      <c r="P19" s="212">
        <v>5.43</v>
      </c>
      <c r="Q19" s="212">
        <v>10.220000000000001</v>
      </c>
      <c r="R19" s="212">
        <v>0</v>
      </c>
      <c r="S19" s="53">
        <v>266</v>
      </c>
      <c r="T19" s="53">
        <v>7.5</v>
      </c>
      <c r="U19" s="53">
        <v>7</v>
      </c>
      <c r="V19" s="53">
        <v>92.5</v>
      </c>
      <c r="W19" s="12">
        <f t="shared" si="8"/>
        <v>273</v>
      </c>
      <c r="X19" s="84">
        <f t="shared" si="0"/>
        <v>1.9181406149756098E-3</v>
      </c>
      <c r="Y19" s="85">
        <f t="shared" si="1"/>
        <v>1.7657327258169234E-3</v>
      </c>
      <c r="Z19" s="86">
        <v>10920</v>
      </c>
      <c r="AA19" s="77">
        <f t="shared" si="2"/>
        <v>0</v>
      </c>
      <c r="AB19" s="77">
        <f t="shared" si="9"/>
        <v>0</v>
      </c>
      <c r="AC19" s="160">
        <f t="shared" si="10"/>
        <v>0</v>
      </c>
      <c r="AD19" s="160">
        <f t="shared" si="3"/>
        <v>0</v>
      </c>
      <c r="AE19" s="160">
        <f t="shared" si="4"/>
        <v>0</v>
      </c>
      <c r="AF19" s="228">
        <f t="shared" si="5"/>
        <v>1.3887338052423414E-3</v>
      </c>
      <c r="AG19" s="228">
        <f t="shared" si="6"/>
        <v>2.6137862780067646E-3</v>
      </c>
      <c r="AH19" s="228">
        <f t="shared" si="7"/>
        <v>0</v>
      </c>
      <c r="AJ19" s="383"/>
    </row>
    <row r="20" spans="1:36" s="8" customFormat="1" x14ac:dyDescent="1.25">
      <c r="A20" s="222">
        <v>110</v>
      </c>
      <c r="B20" s="68">
        <v>10929</v>
      </c>
      <c r="C20" s="222">
        <v>110</v>
      </c>
      <c r="D20" s="19">
        <v>16</v>
      </c>
      <c r="E20" s="69" t="s">
        <v>431</v>
      </c>
      <c r="F20" s="20" t="s">
        <v>16</v>
      </c>
      <c r="G20" s="20" t="s">
        <v>276</v>
      </c>
      <c r="H20" s="21">
        <v>16</v>
      </c>
      <c r="I20" s="18">
        <v>2171928.7807109999</v>
      </c>
      <c r="J20" s="18">
        <v>2247917.5478030001</v>
      </c>
      <c r="K20" s="18" t="s">
        <v>85</v>
      </c>
      <c r="L20" s="180">
        <v>102.73333333333333</v>
      </c>
      <c r="M20" s="56">
        <v>2247916</v>
      </c>
      <c r="N20" s="55">
        <v>5000000</v>
      </c>
      <c r="O20" s="56">
        <v>1000000</v>
      </c>
      <c r="P20" s="223">
        <v>1.68</v>
      </c>
      <c r="Q20" s="223">
        <v>4.93</v>
      </c>
      <c r="R20" s="223">
        <v>20</v>
      </c>
      <c r="S20" s="224">
        <v>1344</v>
      </c>
      <c r="T20" s="224">
        <v>77</v>
      </c>
      <c r="U20" s="224">
        <v>9</v>
      </c>
      <c r="V20" s="224">
        <v>23</v>
      </c>
      <c r="W20" s="18">
        <f t="shared" si="8"/>
        <v>1353</v>
      </c>
      <c r="X20" s="84">
        <f t="shared" si="0"/>
        <v>8.9873071963163922E-2</v>
      </c>
      <c r="Y20" s="85">
        <f t="shared" si="1"/>
        <v>8.2732112075670633E-2</v>
      </c>
      <c r="Z20" s="86">
        <v>10929</v>
      </c>
      <c r="AA20" s="77">
        <f t="shared" si="2"/>
        <v>0</v>
      </c>
      <c r="AB20" s="77">
        <f t="shared" si="9"/>
        <v>0</v>
      </c>
      <c r="AC20" s="160">
        <f t="shared" si="10"/>
        <v>0</v>
      </c>
      <c r="AD20" s="160">
        <f t="shared" si="3"/>
        <v>0</v>
      </c>
      <c r="AE20" s="160">
        <f t="shared" si="4"/>
        <v>0</v>
      </c>
      <c r="AF20" s="228">
        <f t="shared" si="5"/>
        <v>1.9608670246508489E-3</v>
      </c>
      <c r="AG20" s="228">
        <f t="shared" si="6"/>
        <v>5.7542109711480266E-3</v>
      </c>
      <c r="AH20" s="228">
        <f t="shared" si="7"/>
        <v>2.334365505536725E-2</v>
      </c>
      <c r="AJ20" s="383"/>
    </row>
    <row r="21" spans="1:36" s="5" customFormat="1" x14ac:dyDescent="1.25">
      <c r="A21" s="83">
        <v>107</v>
      </c>
      <c r="B21" s="68">
        <v>10911</v>
      </c>
      <c r="C21" s="83">
        <v>107</v>
      </c>
      <c r="D21" s="16">
        <v>17</v>
      </c>
      <c r="E21" s="68" t="s">
        <v>432</v>
      </c>
      <c r="F21" s="10" t="s">
        <v>43</v>
      </c>
      <c r="G21" s="10" t="s">
        <v>276</v>
      </c>
      <c r="H21" s="11">
        <v>17.2</v>
      </c>
      <c r="I21" s="12">
        <v>65508495.578290001</v>
      </c>
      <c r="J21" s="12">
        <v>70471261.217605993</v>
      </c>
      <c r="K21" s="12" t="s">
        <v>86</v>
      </c>
      <c r="L21" s="179">
        <v>103.46666666666667</v>
      </c>
      <c r="M21" s="54">
        <v>69105896</v>
      </c>
      <c r="N21" s="54">
        <v>70000000</v>
      </c>
      <c r="O21" s="54">
        <v>1019757</v>
      </c>
      <c r="P21" s="212">
        <v>3.44</v>
      </c>
      <c r="Q21" s="212">
        <v>6.83</v>
      </c>
      <c r="R21" s="212">
        <v>25.27</v>
      </c>
      <c r="S21" s="53">
        <v>68046</v>
      </c>
      <c r="T21" s="53">
        <v>95</v>
      </c>
      <c r="U21" s="53">
        <v>81</v>
      </c>
      <c r="V21" s="53">
        <v>5</v>
      </c>
      <c r="W21" s="12">
        <f t="shared" si="8"/>
        <v>68127</v>
      </c>
      <c r="X21" s="84">
        <f t="shared" si="0"/>
        <v>3.476114980393421</v>
      </c>
      <c r="Y21" s="85">
        <f t="shared" si="1"/>
        <v>3.1999165919653723</v>
      </c>
      <c r="Z21" s="86">
        <v>10911</v>
      </c>
      <c r="AA21" s="77">
        <f t="shared" si="2"/>
        <v>0</v>
      </c>
      <c r="AB21" s="77">
        <f t="shared" si="9"/>
        <v>0</v>
      </c>
      <c r="AC21" s="160">
        <f t="shared" si="10"/>
        <v>0</v>
      </c>
      <c r="AD21" s="160">
        <f t="shared" si="3"/>
        <v>0</v>
      </c>
      <c r="AE21" s="160">
        <f t="shared" si="4"/>
        <v>0</v>
      </c>
      <c r="AF21" s="228">
        <f t="shared" si="5"/>
        <v>0.125871952974246</v>
      </c>
      <c r="AG21" s="228">
        <f t="shared" si="6"/>
        <v>0.24991437174828493</v>
      </c>
      <c r="AH21" s="228">
        <f t="shared" si="7"/>
        <v>0.92464658478465001</v>
      </c>
      <c r="AJ21" s="383"/>
    </row>
    <row r="22" spans="1:36" s="8" customFormat="1" x14ac:dyDescent="1.25">
      <c r="A22" s="222">
        <v>108</v>
      </c>
      <c r="B22" s="68">
        <v>10923</v>
      </c>
      <c r="C22" s="222">
        <v>108</v>
      </c>
      <c r="D22" s="19">
        <v>18</v>
      </c>
      <c r="E22" s="69" t="s">
        <v>433</v>
      </c>
      <c r="F22" s="20" t="s">
        <v>17</v>
      </c>
      <c r="G22" s="20" t="s">
        <v>276</v>
      </c>
      <c r="H22" s="21">
        <v>20</v>
      </c>
      <c r="I22" s="18">
        <v>1465040.532386</v>
      </c>
      <c r="J22" s="18">
        <v>1516453.513427</v>
      </c>
      <c r="K22" s="18" t="s">
        <v>87</v>
      </c>
      <c r="L22" s="180">
        <v>103.23333333333333</v>
      </c>
      <c r="M22" s="56">
        <v>1502896</v>
      </c>
      <c r="N22" s="55">
        <v>3000000</v>
      </c>
      <c r="O22" s="56">
        <v>1009020</v>
      </c>
      <c r="P22" s="223">
        <v>1.8</v>
      </c>
      <c r="Q22" s="223">
        <v>5.34</v>
      </c>
      <c r="R22" s="223">
        <v>22.01</v>
      </c>
      <c r="S22" s="224">
        <v>1372</v>
      </c>
      <c r="T22" s="224">
        <v>71</v>
      </c>
      <c r="U22" s="224">
        <v>8</v>
      </c>
      <c r="V22" s="224">
        <v>29</v>
      </c>
      <c r="W22" s="18">
        <f t="shared" si="8"/>
        <v>1380</v>
      </c>
      <c r="X22" s="84">
        <f t="shared" si="0"/>
        <v>5.5904392732890752E-2</v>
      </c>
      <c r="Y22" s="85">
        <f t="shared" si="1"/>
        <v>5.1462450142969407E-2</v>
      </c>
      <c r="Z22" s="86">
        <v>10923</v>
      </c>
      <c r="AA22" s="77">
        <f t="shared" si="2"/>
        <v>0</v>
      </c>
      <c r="AB22" s="77">
        <f t="shared" si="9"/>
        <v>0</v>
      </c>
      <c r="AC22" s="160">
        <f t="shared" si="10"/>
        <v>0</v>
      </c>
      <c r="AD22" s="160">
        <f t="shared" si="3"/>
        <v>0</v>
      </c>
      <c r="AE22" s="160">
        <f t="shared" si="4"/>
        <v>0</v>
      </c>
      <c r="AF22" s="228">
        <f t="shared" si="5"/>
        <v>1.4172944636507514E-3</v>
      </c>
      <c r="AG22" s="228">
        <f t="shared" si="6"/>
        <v>4.2046402421638956E-3</v>
      </c>
      <c r="AH22" s="228">
        <f t="shared" si="7"/>
        <v>1.7330361747196134E-2</v>
      </c>
      <c r="AJ22" s="383"/>
    </row>
    <row r="23" spans="1:36" s="5" customFormat="1" x14ac:dyDescent="1.25">
      <c r="A23" s="83">
        <v>113</v>
      </c>
      <c r="B23" s="68">
        <v>11008</v>
      </c>
      <c r="C23" s="83">
        <v>113</v>
      </c>
      <c r="D23" s="16">
        <v>19</v>
      </c>
      <c r="E23" s="68" t="s">
        <v>434</v>
      </c>
      <c r="F23" s="10" t="s">
        <v>321</v>
      </c>
      <c r="G23" s="10" t="s">
        <v>276</v>
      </c>
      <c r="H23" s="11">
        <v>16</v>
      </c>
      <c r="I23" s="12">
        <v>38893593.692689002</v>
      </c>
      <c r="J23" s="12">
        <v>39199974.998929001</v>
      </c>
      <c r="K23" s="12" t="s">
        <v>88</v>
      </c>
      <c r="L23" s="179">
        <v>98.9</v>
      </c>
      <c r="M23" s="54">
        <v>38462337</v>
      </c>
      <c r="N23" s="54">
        <v>40000000</v>
      </c>
      <c r="O23" s="54">
        <v>1019178</v>
      </c>
      <c r="P23" s="212">
        <v>1.64</v>
      </c>
      <c r="Q23" s="212">
        <v>4.93</v>
      </c>
      <c r="R23" s="212">
        <v>20.68</v>
      </c>
      <c r="S23" s="53">
        <v>57229</v>
      </c>
      <c r="T23" s="53">
        <v>98</v>
      </c>
      <c r="U23" s="53">
        <v>70</v>
      </c>
      <c r="V23" s="53">
        <v>2</v>
      </c>
      <c r="W23" s="12">
        <f t="shared" si="8"/>
        <v>57299</v>
      </c>
      <c r="X23" s="84">
        <f t="shared" si="0"/>
        <v>1.9946667562148686</v>
      </c>
      <c r="Y23" s="85">
        <f t="shared" si="1"/>
        <v>1.8361784016509475</v>
      </c>
      <c r="Z23" s="86">
        <v>11008</v>
      </c>
      <c r="AA23" s="77">
        <f t="shared" si="2"/>
        <v>0</v>
      </c>
      <c r="AB23" s="77">
        <f t="shared" si="9"/>
        <v>0</v>
      </c>
      <c r="AC23" s="160">
        <f t="shared" si="10"/>
        <v>0</v>
      </c>
      <c r="AD23" s="160">
        <f t="shared" si="3"/>
        <v>0</v>
      </c>
      <c r="AE23" s="160">
        <f t="shared" si="4"/>
        <v>0</v>
      </c>
      <c r="AF23" s="228">
        <f t="shared" si="5"/>
        <v>3.3380137552983517E-2</v>
      </c>
      <c r="AG23" s="228">
        <f t="shared" si="6"/>
        <v>0.10034395008305411</v>
      </c>
      <c r="AH23" s="228">
        <f t="shared" si="7"/>
        <v>0.42091539304615799</v>
      </c>
      <c r="AJ23" s="383"/>
    </row>
    <row r="24" spans="1:36" s="8" customFormat="1" x14ac:dyDescent="1.25">
      <c r="A24" s="222">
        <v>114</v>
      </c>
      <c r="B24" s="68">
        <v>11014</v>
      </c>
      <c r="C24" s="222">
        <v>114</v>
      </c>
      <c r="D24" s="19">
        <v>20</v>
      </c>
      <c r="E24" s="69" t="s">
        <v>435</v>
      </c>
      <c r="F24" s="20" t="s">
        <v>29</v>
      </c>
      <c r="G24" s="20" t="s">
        <v>293</v>
      </c>
      <c r="H24" s="21">
        <v>16</v>
      </c>
      <c r="I24" s="18">
        <v>3737874.552255</v>
      </c>
      <c r="J24" s="18">
        <v>3639590</v>
      </c>
      <c r="K24" s="18" t="s">
        <v>89</v>
      </c>
      <c r="L24" s="180">
        <v>98.566666666666663</v>
      </c>
      <c r="M24" s="56">
        <v>3639590</v>
      </c>
      <c r="N24" s="55">
        <v>50000000</v>
      </c>
      <c r="O24" s="56">
        <v>1000000</v>
      </c>
      <c r="P24" s="223">
        <v>3.52</v>
      </c>
      <c r="Q24" s="223">
        <v>6.93</v>
      </c>
      <c r="R24" s="223">
        <v>20.81</v>
      </c>
      <c r="S24" s="224">
        <v>6459</v>
      </c>
      <c r="T24" s="224">
        <v>96</v>
      </c>
      <c r="U24" s="224">
        <v>22</v>
      </c>
      <c r="V24" s="224">
        <v>4</v>
      </c>
      <c r="W24" s="18">
        <f t="shared" si="8"/>
        <v>6481</v>
      </c>
      <c r="X24" s="84">
        <f t="shared" si="0"/>
        <v>0.18141875408766867</v>
      </c>
      <c r="Y24" s="85">
        <f t="shared" si="1"/>
        <v>0.16700393530513016</v>
      </c>
      <c r="Z24" s="86">
        <v>11014</v>
      </c>
      <c r="AA24" s="77">
        <f t="shared" si="2"/>
        <v>0</v>
      </c>
      <c r="AB24" s="77">
        <f t="shared" si="9"/>
        <v>0</v>
      </c>
      <c r="AC24" s="160">
        <f t="shared" si="10"/>
        <v>0</v>
      </c>
      <c r="AD24" s="160">
        <f t="shared" si="3"/>
        <v>0</v>
      </c>
      <c r="AE24" s="160">
        <f t="shared" si="4"/>
        <v>0</v>
      </c>
      <c r="AF24" s="228">
        <f t="shared" si="5"/>
        <v>6.6520209832145174E-3</v>
      </c>
      <c r="AG24" s="228">
        <f t="shared" si="6"/>
        <v>1.3096166310703582E-2</v>
      </c>
      <c r="AH24" s="228">
        <f t="shared" si="7"/>
        <v>3.932629450587901E-2</v>
      </c>
      <c r="AJ24" s="383"/>
    </row>
    <row r="25" spans="1:36" s="5" customFormat="1" x14ac:dyDescent="1.25">
      <c r="A25" s="83">
        <v>115</v>
      </c>
      <c r="B25" s="68">
        <v>11049</v>
      </c>
      <c r="C25" s="83">
        <v>115</v>
      </c>
      <c r="D25" s="16">
        <v>21</v>
      </c>
      <c r="E25" s="68" t="s">
        <v>436</v>
      </c>
      <c r="F25" s="10" t="s">
        <v>326</v>
      </c>
      <c r="G25" s="10" t="s">
        <v>276</v>
      </c>
      <c r="H25" s="11">
        <v>20</v>
      </c>
      <c r="I25" s="12">
        <v>27828755.629448999</v>
      </c>
      <c r="J25" s="12">
        <v>28289788.265767999</v>
      </c>
      <c r="K25" s="12" t="s">
        <v>90</v>
      </c>
      <c r="L25" s="179">
        <v>96.333333333333343</v>
      </c>
      <c r="M25" s="54">
        <v>28167077</v>
      </c>
      <c r="N25" s="54">
        <v>30000000</v>
      </c>
      <c r="O25" s="54">
        <v>1004356</v>
      </c>
      <c r="P25" s="212">
        <v>2.58</v>
      </c>
      <c r="Q25" s="212">
        <v>7.36</v>
      </c>
      <c r="R25" s="212">
        <v>26.19</v>
      </c>
      <c r="S25" s="53">
        <v>22132</v>
      </c>
      <c r="T25" s="53">
        <v>76</v>
      </c>
      <c r="U25" s="53">
        <v>95</v>
      </c>
      <c r="V25" s="53">
        <v>24</v>
      </c>
      <c r="W25" s="12">
        <f t="shared" si="8"/>
        <v>22227</v>
      </c>
      <c r="X25" s="84">
        <f t="shared" si="0"/>
        <v>1.1163535896329442</v>
      </c>
      <c r="Y25" s="85">
        <f t="shared" si="1"/>
        <v>1.027652535694392</v>
      </c>
      <c r="Z25" s="86">
        <v>11049</v>
      </c>
      <c r="AA25" s="77">
        <f t="shared" si="2"/>
        <v>0</v>
      </c>
      <c r="AB25" s="77">
        <f t="shared" si="9"/>
        <v>0</v>
      </c>
      <c r="AC25" s="160">
        <f t="shared" si="10"/>
        <v>0</v>
      </c>
      <c r="AD25" s="160">
        <f t="shared" si="3"/>
        <v>0</v>
      </c>
      <c r="AE25" s="160">
        <f t="shared" si="4"/>
        <v>0</v>
      </c>
      <c r="AF25" s="228">
        <f t="shared" si="5"/>
        <v>3.7897266595434152E-2</v>
      </c>
      <c r="AG25" s="228">
        <f t="shared" si="6"/>
        <v>0.10811003183813775</v>
      </c>
      <c r="AH25" s="228">
        <f t="shared" si="7"/>
        <v>0.38470132253272116</v>
      </c>
      <c r="AJ25" s="383"/>
    </row>
    <row r="26" spans="1:36" s="8" customFormat="1" x14ac:dyDescent="1.25">
      <c r="A26" s="222">
        <v>118</v>
      </c>
      <c r="B26" s="68">
        <v>11075</v>
      </c>
      <c r="C26" s="222">
        <v>118</v>
      </c>
      <c r="D26" s="19">
        <v>22</v>
      </c>
      <c r="E26" s="69" t="s">
        <v>437</v>
      </c>
      <c r="F26" s="20" t="s">
        <v>29</v>
      </c>
      <c r="G26" s="20" t="s">
        <v>293</v>
      </c>
      <c r="H26" s="21">
        <v>17</v>
      </c>
      <c r="I26" s="18">
        <v>68333297.009059995</v>
      </c>
      <c r="J26" s="18">
        <v>68313469</v>
      </c>
      <c r="K26" s="18" t="s">
        <v>91</v>
      </c>
      <c r="L26" s="180">
        <v>94.1</v>
      </c>
      <c r="M26" s="56">
        <v>68313469</v>
      </c>
      <c r="N26" s="55">
        <v>70000000</v>
      </c>
      <c r="O26" s="56">
        <v>1000000</v>
      </c>
      <c r="P26" s="223">
        <v>3.08</v>
      </c>
      <c r="Q26" s="223">
        <v>7.93</v>
      </c>
      <c r="R26" s="223">
        <v>23.2</v>
      </c>
      <c r="S26" s="224">
        <v>14446</v>
      </c>
      <c r="T26" s="224">
        <v>75</v>
      </c>
      <c r="U26" s="224">
        <v>124</v>
      </c>
      <c r="V26" s="224">
        <v>25</v>
      </c>
      <c r="W26" s="18">
        <f t="shared" si="8"/>
        <v>14570</v>
      </c>
      <c r="X26" s="84">
        <f t="shared" si="0"/>
        <v>2.6602722665419081</v>
      </c>
      <c r="Y26" s="85">
        <f t="shared" si="1"/>
        <v>2.4488975229148866</v>
      </c>
      <c r="Z26" s="86">
        <v>11075</v>
      </c>
      <c r="AA26" s="77">
        <f t="shared" si="2"/>
        <v>0</v>
      </c>
      <c r="AB26" s="77">
        <f t="shared" si="9"/>
        <v>0</v>
      </c>
      <c r="AC26" s="160">
        <f t="shared" si="10"/>
        <v>0</v>
      </c>
      <c r="AD26" s="160">
        <f t="shared" si="3"/>
        <v>0</v>
      </c>
      <c r="AE26" s="160">
        <f t="shared" si="4"/>
        <v>0</v>
      </c>
      <c r="AF26" s="228">
        <f t="shared" si="5"/>
        <v>0.10924851441265435</v>
      </c>
      <c r="AG26" s="228">
        <f t="shared" si="6"/>
        <v>0.28127945431569773</v>
      </c>
      <c r="AH26" s="228">
        <f t="shared" si="7"/>
        <v>0.82291088778363009</v>
      </c>
      <c r="AJ26" s="383"/>
    </row>
    <row r="27" spans="1:36" s="5" customFormat="1" x14ac:dyDescent="1.25">
      <c r="A27" s="83">
        <v>121</v>
      </c>
      <c r="B27" s="68">
        <v>11090</v>
      </c>
      <c r="C27" s="83">
        <v>121</v>
      </c>
      <c r="D27" s="16">
        <v>23</v>
      </c>
      <c r="E27" s="68" t="s">
        <v>438</v>
      </c>
      <c r="F27" s="10" t="s">
        <v>37</v>
      </c>
      <c r="G27" s="10" t="s">
        <v>276</v>
      </c>
      <c r="H27" s="11">
        <v>15</v>
      </c>
      <c r="I27" s="12">
        <v>52175630.706820004</v>
      </c>
      <c r="J27" s="12">
        <v>59474651.275044002</v>
      </c>
      <c r="K27" s="12" t="s">
        <v>92</v>
      </c>
      <c r="L27" s="179">
        <v>91.566666666666663</v>
      </c>
      <c r="M27" s="54">
        <v>53927604</v>
      </c>
      <c r="N27" s="54">
        <v>60000000</v>
      </c>
      <c r="O27" s="54">
        <v>1102861</v>
      </c>
      <c r="P27" s="212">
        <v>5.79</v>
      </c>
      <c r="Q27" s="212">
        <v>11.96</v>
      </c>
      <c r="R27" s="212">
        <v>30.28</v>
      </c>
      <c r="S27" s="53">
        <v>48140</v>
      </c>
      <c r="T27" s="53">
        <v>77</v>
      </c>
      <c r="U27" s="53">
        <v>79</v>
      </c>
      <c r="V27" s="53">
        <v>23</v>
      </c>
      <c r="W27" s="12">
        <f t="shared" si="8"/>
        <v>48219</v>
      </c>
      <c r="X27" s="84">
        <f t="shared" si="0"/>
        <v>2.377831704392452</v>
      </c>
      <c r="Y27" s="85">
        <f t="shared" si="1"/>
        <v>2.1888985740412847</v>
      </c>
      <c r="Z27" s="86">
        <v>11090</v>
      </c>
      <c r="AA27" s="77">
        <f t="shared" si="2"/>
        <v>0</v>
      </c>
      <c r="AB27" s="77">
        <f t="shared" si="9"/>
        <v>0</v>
      </c>
      <c r="AC27" s="160">
        <f t="shared" si="10"/>
        <v>0</v>
      </c>
      <c r="AD27" s="160">
        <f t="shared" si="3"/>
        <v>0</v>
      </c>
      <c r="AE27" s="160">
        <f t="shared" si="4"/>
        <v>0</v>
      </c>
      <c r="AF27" s="228">
        <f t="shared" si="5"/>
        <v>0.17880059179782201</v>
      </c>
      <c r="AG27" s="228">
        <f t="shared" si="6"/>
        <v>0.36933593746147692</v>
      </c>
      <c r="AH27" s="228">
        <f t="shared" si="7"/>
        <v>0.93507459751952515</v>
      </c>
      <c r="AJ27" s="383"/>
    </row>
    <row r="28" spans="1:36" s="8" customFormat="1" x14ac:dyDescent="1.25">
      <c r="A28" s="222">
        <v>123</v>
      </c>
      <c r="B28" s="68">
        <v>11098</v>
      </c>
      <c r="C28" s="222">
        <v>123</v>
      </c>
      <c r="D28" s="19">
        <v>24</v>
      </c>
      <c r="E28" s="69" t="s">
        <v>439</v>
      </c>
      <c r="F28" s="20" t="s">
        <v>39</v>
      </c>
      <c r="G28" s="20" t="s">
        <v>276</v>
      </c>
      <c r="H28" s="21">
        <v>17</v>
      </c>
      <c r="I28" s="18">
        <v>158411621.93665901</v>
      </c>
      <c r="J28" s="18">
        <v>187718563.72327301</v>
      </c>
      <c r="K28" s="18" t="s">
        <v>93</v>
      </c>
      <c r="L28" s="180">
        <v>90.866666666666674</v>
      </c>
      <c r="M28" s="56">
        <v>187070461</v>
      </c>
      <c r="N28" s="55">
        <v>200000000</v>
      </c>
      <c r="O28" s="56">
        <v>1003464</v>
      </c>
      <c r="P28" s="223">
        <v>1.2</v>
      </c>
      <c r="Q28" s="223">
        <v>4.9400000000000004</v>
      </c>
      <c r="R28" s="223">
        <v>21.26</v>
      </c>
      <c r="S28" s="224">
        <v>193031</v>
      </c>
      <c r="T28" s="224">
        <v>80</v>
      </c>
      <c r="U28" s="224">
        <v>184</v>
      </c>
      <c r="V28" s="224">
        <v>20</v>
      </c>
      <c r="W28" s="18">
        <f t="shared" si="8"/>
        <v>193215</v>
      </c>
      <c r="X28" s="84">
        <f t="shared" si="0"/>
        <v>7.7975055683476313</v>
      </c>
      <c r="Y28" s="85">
        <f t="shared" si="1"/>
        <v>7.1779465250237529</v>
      </c>
      <c r="Z28" s="86">
        <v>11098</v>
      </c>
      <c r="AA28" s="77">
        <f t="shared" si="2"/>
        <v>0</v>
      </c>
      <c r="AB28" s="77">
        <f t="shared" si="9"/>
        <v>0</v>
      </c>
      <c r="AC28" s="160">
        <f t="shared" si="10"/>
        <v>0</v>
      </c>
      <c r="AD28" s="160">
        <f t="shared" si="3"/>
        <v>0</v>
      </c>
      <c r="AE28" s="160">
        <f t="shared" si="4"/>
        <v>0</v>
      </c>
      <c r="AF28" s="228">
        <f t="shared" si="5"/>
        <v>0.11696258352521446</v>
      </c>
      <c r="AG28" s="228">
        <f t="shared" si="6"/>
        <v>0.48149596884546625</v>
      </c>
      <c r="AH28" s="228">
        <f t="shared" si="7"/>
        <v>2.0721871047883833</v>
      </c>
      <c r="AJ28" s="383"/>
    </row>
    <row r="29" spans="1:36" s="5" customFormat="1" x14ac:dyDescent="1.25">
      <c r="A29" s="83">
        <v>130</v>
      </c>
      <c r="B29" s="68">
        <v>11142</v>
      </c>
      <c r="C29" s="83">
        <v>130</v>
      </c>
      <c r="D29" s="16">
        <v>25</v>
      </c>
      <c r="E29" s="68" t="s">
        <v>440</v>
      </c>
      <c r="F29" s="10" t="s">
        <v>34</v>
      </c>
      <c r="G29" s="10" t="s">
        <v>276</v>
      </c>
      <c r="H29" s="11">
        <v>17</v>
      </c>
      <c r="I29" s="12">
        <v>151064247.4244</v>
      </c>
      <c r="J29" s="12">
        <v>151046287.470112</v>
      </c>
      <c r="K29" s="12" t="s">
        <v>94</v>
      </c>
      <c r="L29" s="179">
        <v>84.133333333333326</v>
      </c>
      <c r="M29" s="54">
        <v>148357070</v>
      </c>
      <c r="N29" s="54">
        <v>150000000</v>
      </c>
      <c r="O29" s="54">
        <v>1018126</v>
      </c>
      <c r="P29" s="212">
        <v>2.36</v>
      </c>
      <c r="Q29" s="212">
        <v>5.8</v>
      </c>
      <c r="R29" s="212">
        <v>20.94</v>
      </c>
      <c r="S29" s="53">
        <v>152593</v>
      </c>
      <c r="T29" s="53">
        <v>98</v>
      </c>
      <c r="U29" s="53">
        <v>86</v>
      </c>
      <c r="V29" s="53">
        <v>2</v>
      </c>
      <c r="W29" s="12">
        <f t="shared" si="8"/>
        <v>152679</v>
      </c>
      <c r="X29" s="84">
        <f t="shared" si="0"/>
        <v>7.685897969948666</v>
      </c>
      <c r="Y29" s="85">
        <f t="shared" si="1"/>
        <v>7.0752068262736731</v>
      </c>
      <c r="Z29" s="86">
        <v>11142</v>
      </c>
      <c r="AA29" s="77">
        <f t="shared" si="2"/>
        <v>0</v>
      </c>
      <c r="AB29" s="77">
        <f t="shared" si="9"/>
        <v>0</v>
      </c>
      <c r="AC29" s="160">
        <f t="shared" si="10"/>
        <v>0</v>
      </c>
      <c r="AD29" s="160">
        <f t="shared" si="3"/>
        <v>0</v>
      </c>
      <c r="AE29" s="160">
        <f t="shared" si="4"/>
        <v>0</v>
      </c>
      <c r="AF29" s="228">
        <f t="shared" si="5"/>
        <v>0.18508897152121276</v>
      </c>
      <c r="AG29" s="228">
        <f t="shared" si="6"/>
        <v>0.45487967577247201</v>
      </c>
      <c r="AH29" s="228">
        <f t="shared" si="7"/>
        <v>1.6422724845992354</v>
      </c>
      <c r="AJ29" s="383"/>
    </row>
    <row r="30" spans="1:36" s="8" customFormat="1" x14ac:dyDescent="1.25">
      <c r="A30" s="222">
        <v>132</v>
      </c>
      <c r="B30" s="68">
        <v>11145</v>
      </c>
      <c r="C30" s="222">
        <v>132</v>
      </c>
      <c r="D30" s="19">
        <v>26</v>
      </c>
      <c r="E30" s="69" t="s">
        <v>441</v>
      </c>
      <c r="F30" s="20" t="s">
        <v>213</v>
      </c>
      <c r="G30" s="20" t="s">
        <v>276</v>
      </c>
      <c r="H30" s="21">
        <v>15</v>
      </c>
      <c r="I30" s="18">
        <v>75093229.879316002</v>
      </c>
      <c r="J30" s="18">
        <v>79372145.948638007</v>
      </c>
      <c r="K30" s="18" t="s">
        <v>95</v>
      </c>
      <c r="L30" s="180">
        <v>83.933333333333337</v>
      </c>
      <c r="M30" s="56">
        <v>78726448</v>
      </c>
      <c r="N30" s="55">
        <v>80000000</v>
      </c>
      <c r="O30" s="56">
        <v>1008201</v>
      </c>
      <c r="P30" s="223">
        <v>2.13</v>
      </c>
      <c r="Q30" s="223">
        <v>5.42</v>
      </c>
      <c r="R30" s="223">
        <v>20.49</v>
      </c>
      <c r="S30" s="224">
        <v>52739</v>
      </c>
      <c r="T30" s="224">
        <v>89</v>
      </c>
      <c r="U30" s="224">
        <v>104</v>
      </c>
      <c r="V30" s="224">
        <v>11</v>
      </c>
      <c r="W30" s="18">
        <f t="shared" si="8"/>
        <v>52843</v>
      </c>
      <c r="X30" s="84">
        <f t="shared" si="0"/>
        <v>3.6678926192771684</v>
      </c>
      <c r="Y30" s="85">
        <f t="shared" si="1"/>
        <v>3.3764563359305133</v>
      </c>
      <c r="Z30" s="86">
        <v>11145</v>
      </c>
      <c r="AA30" s="77">
        <f t="shared" si="2"/>
        <v>0</v>
      </c>
      <c r="AB30" s="77">
        <f t="shared" si="9"/>
        <v>0</v>
      </c>
      <c r="AC30" s="160">
        <f t="shared" si="10"/>
        <v>0</v>
      </c>
      <c r="AD30" s="160">
        <f t="shared" si="3"/>
        <v>0</v>
      </c>
      <c r="AE30" s="160">
        <f t="shared" si="4"/>
        <v>0</v>
      </c>
      <c r="AF30" s="228">
        <f t="shared" si="5"/>
        <v>8.7782149202925486E-2</v>
      </c>
      <c r="AG30" s="228">
        <f t="shared" si="6"/>
        <v>0.22337053928631745</v>
      </c>
      <c r="AH30" s="228">
        <f t="shared" si="7"/>
        <v>0.84443954796617049</v>
      </c>
      <c r="AJ30" s="383"/>
    </row>
    <row r="31" spans="1:36" s="5" customFormat="1" x14ac:dyDescent="1.25">
      <c r="A31" s="83">
        <v>131</v>
      </c>
      <c r="B31" s="68">
        <v>11148</v>
      </c>
      <c r="C31" s="83">
        <v>131</v>
      </c>
      <c r="D31" s="16">
        <v>27</v>
      </c>
      <c r="E31" s="68" t="s">
        <v>442</v>
      </c>
      <c r="F31" s="10" t="s">
        <v>344</v>
      </c>
      <c r="G31" s="10" t="s">
        <v>279</v>
      </c>
      <c r="H31" s="11" t="s">
        <v>24</v>
      </c>
      <c r="I31" s="12">
        <v>165473.30314500001</v>
      </c>
      <c r="J31" s="12">
        <v>180602.04574199999</v>
      </c>
      <c r="K31" s="12" t="s">
        <v>144</v>
      </c>
      <c r="L31" s="179">
        <v>83.9</v>
      </c>
      <c r="M31" s="54">
        <v>164541</v>
      </c>
      <c r="N31" s="54">
        <v>1000000</v>
      </c>
      <c r="O31" s="54">
        <v>1000000</v>
      </c>
      <c r="P31" s="212">
        <v>9.74</v>
      </c>
      <c r="Q31" s="212">
        <v>14.96</v>
      </c>
      <c r="R31" s="212">
        <v>0</v>
      </c>
      <c r="S31" s="53">
        <v>289</v>
      </c>
      <c r="T31" s="53">
        <v>80</v>
      </c>
      <c r="U31" s="53">
        <v>3</v>
      </c>
      <c r="V31" s="53">
        <v>20</v>
      </c>
      <c r="W31" s="12">
        <f t="shared" si="8"/>
        <v>292</v>
      </c>
      <c r="X31" s="84">
        <f t="shared" si="0"/>
        <v>7.5018976780804481E-3</v>
      </c>
      <c r="Y31" s="85">
        <f t="shared" si="1"/>
        <v>6.905826471999851E-3</v>
      </c>
      <c r="Z31" s="86">
        <v>11148</v>
      </c>
      <c r="AA31" s="77">
        <f>IF(M31&gt;N31,1,0)</f>
        <v>0</v>
      </c>
      <c r="AB31" s="77">
        <f>IF(W31=0,1,0)</f>
        <v>0</v>
      </c>
      <c r="AC31" s="160">
        <f>IF((T31+V31)=100,0,1)</f>
        <v>0</v>
      </c>
      <c r="AD31" s="160">
        <f>IF(J31=0,1,0)</f>
        <v>0</v>
      </c>
      <c r="AE31" s="160">
        <f>IF(M31=0,1,0)</f>
        <v>0</v>
      </c>
      <c r="AF31" s="228">
        <f t="shared" si="5"/>
        <v>9.1335604230629458E-4</v>
      </c>
      <c r="AG31" s="228">
        <f t="shared" si="6"/>
        <v>1.402854865801044E-3</v>
      </c>
      <c r="AH31" s="228">
        <f t="shared" si="7"/>
        <v>0</v>
      </c>
      <c r="AJ31" s="383"/>
    </row>
    <row r="32" spans="1:36" s="8" customFormat="1" x14ac:dyDescent="1.25">
      <c r="A32" s="222">
        <v>136</v>
      </c>
      <c r="B32" s="68">
        <v>11158</v>
      </c>
      <c r="C32" s="222">
        <v>136</v>
      </c>
      <c r="D32" s="19">
        <v>28</v>
      </c>
      <c r="E32" s="69" t="s">
        <v>443</v>
      </c>
      <c r="F32" s="20" t="s">
        <v>39</v>
      </c>
      <c r="G32" s="20" t="s">
        <v>276</v>
      </c>
      <c r="H32" s="21">
        <v>17</v>
      </c>
      <c r="I32" s="18">
        <v>7500897.6178489998</v>
      </c>
      <c r="J32" s="18">
        <v>7988219.8372480003</v>
      </c>
      <c r="K32" s="18" t="s">
        <v>96</v>
      </c>
      <c r="L32" s="180">
        <v>81.966666666666669</v>
      </c>
      <c r="M32" s="56">
        <v>7542303</v>
      </c>
      <c r="N32" s="55">
        <v>10000000</v>
      </c>
      <c r="O32" s="56">
        <v>1059122</v>
      </c>
      <c r="P32" s="223">
        <v>4.7300000000000004</v>
      </c>
      <c r="Q32" s="223">
        <v>8.8699999999999992</v>
      </c>
      <c r="R32" s="223">
        <v>31.2</v>
      </c>
      <c r="S32" s="224">
        <v>5362</v>
      </c>
      <c r="T32" s="224">
        <v>45</v>
      </c>
      <c r="U32" s="224">
        <v>16</v>
      </c>
      <c r="V32" s="224">
        <v>55</v>
      </c>
      <c r="W32" s="18">
        <f t="shared" si="8"/>
        <v>5378</v>
      </c>
      <c r="X32" s="84">
        <f t="shared" si="0"/>
        <v>0.18664699658631687</v>
      </c>
      <c r="Y32" s="85">
        <f t="shared" si="1"/>
        <v>0.17181676227219134</v>
      </c>
      <c r="Z32" s="86">
        <v>11158</v>
      </c>
      <c r="AA32" s="77">
        <f t="shared" si="2"/>
        <v>0</v>
      </c>
      <c r="AB32" s="77">
        <f t="shared" si="9"/>
        <v>0</v>
      </c>
      <c r="AC32" s="160">
        <f t="shared" si="10"/>
        <v>0</v>
      </c>
      <c r="AD32" s="160">
        <f t="shared" si="3"/>
        <v>0</v>
      </c>
      <c r="AE32" s="160">
        <f t="shared" si="4"/>
        <v>0</v>
      </c>
      <c r="AF32" s="228">
        <f t="shared" si="5"/>
        <v>1.9618673196739527E-2</v>
      </c>
      <c r="AG32" s="228">
        <f t="shared" si="6"/>
        <v>3.6790196882680669E-2</v>
      </c>
      <c r="AH32" s="228">
        <f t="shared" si="7"/>
        <v>0.12940858429984634</v>
      </c>
      <c r="AJ32" s="383"/>
    </row>
    <row r="33" spans="1:36" s="5" customFormat="1" x14ac:dyDescent="1.25">
      <c r="A33" s="83">
        <v>138</v>
      </c>
      <c r="B33" s="68">
        <v>11161</v>
      </c>
      <c r="C33" s="83">
        <v>138</v>
      </c>
      <c r="D33" s="16">
        <v>29</v>
      </c>
      <c r="E33" s="68" t="s">
        <v>444</v>
      </c>
      <c r="F33" s="10" t="s">
        <v>16</v>
      </c>
      <c r="G33" s="10" t="s">
        <v>276</v>
      </c>
      <c r="H33" s="11">
        <v>18</v>
      </c>
      <c r="I33" s="12">
        <v>19985014.153967999</v>
      </c>
      <c r="J33" s="12">
        <v>19994957.02575</v>
      </c>
      <c r="K33" s="12" t="s">
        <v>97</v>
      </c>
      <c r="L33" s="179">
        <v>81.733333333333334</v>
      </c>
      <c r="M33" s="54">
        <v>19829775</v>
      </c>
      <c r="N33" s="54">
        <v>20000000</v>
      </c>
      <c r="O33" s="54">
        <v>1008330</v>
      </c>
      <c r="P33" s="212">
        <v>1.64</v>
      </c>
      <c r="Q33" s="212">
        <v>4.8899999999999997</v>
      </c>
      <c r="R33" s="212">
        <v>19.84</v>
      </c>
      <c r="S33" s="53">
        <v>19686</v>
      </c>
      <c r="T33" s="53">
        <v>96</v>
      </c>
      <c r="U33" s="53">
        <v>68</v>
      </c>
      <c r="V33" s="53">
        <v>4</v>
      </c>
      <c r="W33" s="12">
        <f t="shared" si="8"/>
        <v>19754</v>
      </c>
      <c r="X33" s="84">
        <f t="shared" si="0"/>
        <v>0.99666725967706316</v>
      </c>
      <c r="Y33" s="85">
        <f t="shared" si="1"/>
        <v>0.91747600953876973</v>
      </c>
      <c r="Z33" s="86">
        <v>11161</v>
      </c>
      <c r="AA33" s="77">
        <f t="shared" si="2"/>
        <v>0</v>
      </c>
      <c r="AB33" s="77">
        <f t="shared" si="9"/>
        <v>0</v>
      </c>
      <c r="AC33" s="160">
        <f t="shared" si="10"/>
        <v>0</v>
      </c>
      <c r="AD33" s="160">
        <f t="shared" si="3"/>
        <v>0</v>
      </c>
      <c r="AE33" s="160">
        <f t="shared" si="4"/>
        <v>0</v>
      </c>
      <c r="AF33" s="228">
        <f t="shared" si="5"/>
        <v>1.7026399019483159E-2</v>
      </c>
      <c r="AG33" s="228">
        <f t="shared" si="6"/>
        <v>5.0767738539800399E-2</v>
      </c>
      <c r="AH33" s="228">
        <f t="shared" si="7"/>
        <v>0.20597790033325969</v>
      </c>
      <c r="AJ33" s="383"/>
    </row>
    <row r="34" spans="1:36" s="8" customFormat="1" x14ac:dyDescent="1.25">
      <c r="A34" s="222">
        <v>139</v>
      </c>
      <c r="B34" s="68">
        <v>11168</v>
      </c>
      <c r="C34" s="222">
        <v>139</v>
      </c>
      <c r="D34" s="19" t="s">
        <v>398</v>
      </c>
      <c r="E34" s="69" t="s">
        <v>445</v>
      </c>
      <c r="F34" s="20" t="s">
        <v>234</v>
      </c>
      <c r="G34" s="20" t="s">
        <v>276</v>
      </c>
      <c r="H34" s="21">
        <v>16</v>
      </c>
      <c r="I34" s="18">
        <v>621171.24186800001</v>
      </c>
      <c r="J34" s="18">
        <v>763852.03581399994</v>
      </c>
      <c r="K34" s="18" t="s">
        <v>98</v>
      </c>
      <c r="L34" s="180">
        <v>80.333333333333343</v>
      </c>
      <c r="M34" s="56">
        <v>763852</v>
      </c>
      <c r="N34" s="55">
        <v>25000000</v>
      </c>
      <c r="O34" s="56">
        <v>1077416</v>
      </c>
      <c r="P34" s="223">
        <v>7.71</v>
      </c>
      <c r="Q34" s="223">
        <v>18.53</v>
      </c>
      <c r="R34" s="223">
        <v>0</v>
      </c>
      <c r="S34" s="224">
        <v>410</v>
      </c>
      <c r="T34" s="224">
        <v>57</v>
      </c>
      <c r="U34" s="224">
        <v>5</v>
      </c>
      <c r="V34" s="224">
        <v>43</v>
      </c>
      <c r="W34" s="18">
        <f t="shared" si="8"/>
        <v>415</v>
      </c>
      <c r="X34" s="84">
        <f t="shared" si="0"/>
        <v>2.2606981557756142E-2</v>
      </c>
      <c r="Y34" s="85">
        <f t="shared" si="1"/>
        <v>2.0810719952862915E-2</v>
      </c>
      <c r="Z34" s="86">
        <v>11168</v>
      </c>
      <c r="AA34" s="77">
        <f t="shared" si="2"/>
        <v>0</v>
      </c>
      <c r="AB34" s="77">
        <f t="shared" si="9"/>
        <v>0</v>
      </c>
      <c r="AC34" s="160">
        <f t="shared" si="10"/>
        <v>0</v>
      </c>
      <c r="AD34" s="160">
        <f t="shared" si="3"/>
        <v>0</v>
      </c>
      <c r="AE34" s="160">
        <f t="shared" si="4"/>
        <v>0</v>
      </c>
      <c r="AF34" s="228">
        <f t="shared" si="5"/>
        <v>3.0578917159701726E-3</v>
      </c>
      <c r="AG34" s="228">
        <f t="shared" si="6"/>
        <v>7.3492520748284444E-3</v>
      </c>
      <c r="AH34" s="228">
        <f t="shared" si="7"/>
        <v>0</v>
      </c>
      <c r="AJ34" s="383"/>
    </row>
    <row r="35" spans="1:36" s="5" customFormat="1" x14ac:dyDescent="1.25">
      <c r="A35" s="83">
        <v>150</v>
      </c>
      <c r="B35" s="68">
        <v>11198</v>
      </c>
      <c r="C35" s="83">
        <v>150</v>
      </c>
      <c r="D35" s="16">
        <v>31</v>
      </c>
      <c r="E35" s="68" t="s">
        <v>446</v>
      </c>
      <c r="F35" s="10" t="s">
        <v>326</v>
      </c>
      <c r="G35" s="10" t="s">
        <v>276</v>
      </c>
      <c r="H35" s="11">
        <v>17</v>
      </c>
      <c r="I35" s="12">
        <v>1017.743147</v>
      </c>
      <c r="J35" s="12">
        <v>1265.9937179999999</v>
      </c>
      <c r="K35" s="12" t="s">
        <v>210</v>
      </c>
      <c r="L35" s="179">
        <v>75.333333333333343</v>
      </c>
      <c r="M35" s="54">
        <v>1112</v>
      </c>
      <c r="N35" s="54">
        <v>500000</v>
      </c>
      <c r="O35" s="54">
        <v>1138483</v>
      </c>
      <c r="P35" s="212">
        <v>11.91</v>
      </c>
      <c r="Q35" s="212">
        <v>24.64</v>
      </c>
      <c r="R35" s="212">
        <v>17.739999999999998</v>
      </c>
      <c r="S35" s="53">
        <v>111</v>
      </c>
      <c r="T35" s="53">
        <v>10</v>
      </c>
      <c r="U35" s="53">
        <v>1</v>
      </c>
      <c r="V35" s="53">
        <v>90</v>
      </c>
      <c r="W35" s="12">
        <f t="shared" si="8"/>
        <v>112</v>
      </c>
      <c r="X35" s="84">
        <f t="shared" si="0"/>
        <v>6.5733996080366459E-6</v>
      </c>
      <c r="Y35" s="85">
        <f t="shared" si="1"/>
        <v>6.0511031971084304E-6</v>
      </c>
      <c r="Z35" s="86">
        <v>11198</v>
      </c>
      <c r="AA35" s="77">
        <f t="shared" si="2"/>
        <v>0</v>
      </c>
      <c r="AB35" s="77">
        <f t="shared" si="9"/>
        <v>0</v>
      </c>
      <c r="AC35" s="160">
        <f t="shared" si="10"/>
        <v>0</v>
      </c>
      <c r="AD35" s="160">
        <f t="shared" si="3"/>
        <v>0</v>
      </c>
      <c r="AE35" s="160">
        <f t="shared" si="4"/>
        <v>0</v>
      </c>
      <c r="AF35" s="228">
        <f t="shared" si="5"/>
        <v>7.8289189331716458E-6</v>
      </c>
      <c r="AG35" s="228">
        <f t="shared" si="6"/>
        <v>1.6196856634202296E-5</v>
      </c>
      <c r="AH35" s="228">
        <f t="shared" si="7"/>
        <v>1.1661210904657009E-5</v>
      </c>
      <c r="AJ35" s="383"/>
    </row>
    <row r="36" spans="1:36" s="8" customFormat="1" x14ac:dyDescent="1.25">
      <c r="A36" s="222">
        <v>154</v>
      </c>
      <c r="B36" s="68">
        <v>11217</v>
      </c>
      <c r="C36" s="222">
        <v>154</v>
      </c>
      <c r="D36" s="19">
        <v>32</v>
      </c>
      <c r="E36" s="69" t="s">
        <v>447</v>
      </c>
      <c r="F36" s="20" t="s">
        <v>38</v>
      </c>
      <c r="G36" s="20" t="s">
        <v>276</v>
      </c>
      <c r="H36" s="21">
        <v>18</v>
      </c>
      <c r="I36" s="18">
        <v>8073646.5677429996</v>
      </c>
      <c r="J36" s="18">
        <v>7976684.2938430002</v>
      </c>
      <c r="K36" s="18" t="s">
        <v>211</v>
      </c>
      <c r="L36" s="180">
        <v>75.233333333333334</v>
      </c>
      <c r="M36" s="56">
        <v>7784160</v>
      </c>
      <c r="N36" s="55">
        <v>8000000</v>
      </c>
      <c r="O36" s="56">
        <v>1024732</v>
      </c>
      <c r="P36" s="223">
        <v>3.72</v>
      </c>
      <c r="Q36" s="223">
        <v>9.69</v>
      </c>
      <c r="R36" s="223">
        <v>26.16</v>
      </c>
      <c r="S36" s="224">
        <v>1441</v>
      </c>
      <c r="T36" s="224">
        <v>19</v>
      </c>
      <c r="U36" s="224">
        <v>50</v>
      </c>
      <c r="V36" s="224">
        <v>81</v>
      </c>
      <c r="W36" s="18">
        <f t="shared" si="8"/>
        <v>1491</v>
      </c>
      <c r="X36" s="84">
        <f t="shared" si="0"/>
        <v>7.8692707604810827E-2</v>
      </c>
      <c r="Y36" s="85">
        <f t="shared" si="1"/>
        <v>7.2440095379933123E-2</v>
      </c>
      <c r="Z36" s="86">
        <v>11217</v>
      </c>
      <c r="AA36" s="77">
        <f t="shared" si="2"/>
        <v>0</v>
      </c>
      <c r="AB36" s="77">
        <f t="shared" si="9"/>
        <v>0</v>
      </c>
      <c r="AC36" s="160">
        <f t="shared" si="10"/>
        <v>0</v>
      </c>
      <c r="AD36" s="160">
        <f t="shared" si="3"/>
        <v>0</v>
      </c>
      <c r="AE36" s="160">
        <f t="shared" si="4"/>
        <v>0</v>
      </c>
      <c r="AF36" s="228">
        <f t="shared" si="5"/>
        <v>1.5407203804731387E-2</v>
      </c>
      <c r="AG36" s="228">
        <f t="shared" si="6"/>
        <v>4.0133280878453526E-2</v>
      </c>
      <c r="AH36" s="228">
        <f t="shared" si="7"/>
        <v>0.10834743320746587</v>
      </c>
      <c r="AJ36" s="383"/>
    </row>
    <row r="37" spans="1:36" s="5" customFormat="1" x14ac:dyDescent="1.25">
      <c r="A37" s="83">
        <v>164</v>
      </c>
      <c r="B37" s="68">
        <v>11256</v>
      </c>
      <c r="C37" s="83">
        <v>164</v>
      </c>
      <c r="D37" s="16">
        <v>33</v>
      </c>
      <c r="E37" s="68" t="s">
        <v>448</v>
      </c>
      <c r="F37" s="10" t="s">
        <v>41</v>
      </c>
      <c r="G37" s="10" t="s">
        <v>276</v>
      </c>
      <c r="H37" s="11">
        <v>15</v>
      </c>
      <c r="I37" s="12">
        <v>46221.496519</v>
      </c>
      <c r="J37" s="12">
        <v>48234.746752999999</v>
      </c>
      <c r="K37" s="12" t="s">
        <v>154</v>
      </c>
      <c r="L37" s="179">
        <v>71.133333333333326</v>
      </c>
      <c r="M37" s="54">
        <v>46043</v>
      </c>
      <c r="N37" s="54">
        <v>50000</v>
      </c>
      <c r="O37" s="54">
        <v>1060102</v>
      </c>
      <c r="P37" s="212">
        <v>5.57</v>
      </c>
      <c r="Q37" s="212">
        <v>9.5500000000000007</v>
      </c>
      <c r="R37" s="212">
        <v>28.83</v>
      </c>
      <c r="S37" s="53">
        <v>41</v>
      </c>
      <c r="T37" s="53">
        <v>3</v>
      </c>
      <c r="U37" s="53">
        <v>7</v>
      </c>
      <c r="V37" s="53">
        <v>97</v>
      </c>
      <c r="W37" s="12">
        <f t="shared" si="8"/>
        <v>48</v>
      </c>
      <c r="X37" s="84">
        <f t="shared" ref="X37:X68" si="11">T37*J37/$J$86</f>
        <v>7.5134558937815454E-5</v>
      </c>
      <c r="Y37" s="85">
        <f t="shared" ref="Y37:Y68" si="12">T37*J37/$J$175</f>
        <v>6.9164663174606786E-5</v>
      </c>
      <c r="Z37" s="86">
        <v>11256</v>
      </c>
      <c r="AA37" s="77">
        <f t="shared" si="2"/>
        <v>0</v>
      </c>
      <c r="AB37" s="77">
        <f t="shared" si="9"/>
        <v>0</v>
      </c>
      <c r="AC37" s="160">
        <f t="shared" si="10"/>
        <v>0</v>
      </c>
      <c r="AD37" s="160">
        <f t="shared" si="3"/>
        <v>0</v>
      </c>
      <c r="AE37" s="160">
        <f t="shared" si="4"/>
        <v>0</v>
      </c>
      <c r="AF37" s="228">
        <f t="shared" ref="AF37:AF68" si="13">$J37/$J$86*P37</f>
        <v>1.3949983109454406E-4</v>
      </c>
      <c r="AG37" s="228">
        <f t="shared" ref="AG37:AG68" si="14">$J37/$J$86*Q37</f>
        <v>2.3917834595204592E-4</v>
      </c>
      <c r="AH37" s="228">
        <f t="shared" ref="AH37:AH68" si="15">$J37/$J$86*R37</f>
        <v>7.220431113924066E-4</v>
      </c>
      <c r="AJ37" s="383"/>
    </row>
    <row r="38" spans="1:36" s="8" customFormat="1" x14ac:dyDescent="1.25">
      <c r="A38" s="222">
        <v>172</v>
      </c>
      <c r="B38" s="68">
        <v>11277</v>
      </c>
      <c r="C38" s="222">
        <v>172</v>
      </c>
      <c r="D38" s="19">
        <v>34</v>
      </c>
      <c r="E38" s="69" t="s">
        <v>449</v>
      </c>
      <c r="F38" s="20" t="s">
        <v>291</v>
      </c>
      <c r="G38" s="20" t="s">
        <v>279</v>
      </c>
      <c r="H38" s="21" t="s">
        <v>24</v>
      </c>
      <c r="I38" s="18">
        <v>32725739.339370001</v>
      </c>
      <c r="J38" s="18">
        <v>36450814.532288</v>
      </c>
      <c r="K38" s="18" t="s">
        <v>160</v>
      </c>
      <c r="L38" s="180">
        <v>67.966666666666669</v>
      </c>
      <c r="M38" s="56">
        <v>1132294189</v>
      </c>
      <c r="N38" s="55">
        <v>2000000000</v>
      </c>
      <c r="O38" s="56">
        <v>32192</v>
      </c>
      <c r="P38" s="223">
        <v>1.05</v>
      </c>
      <c r="Q38" s="223">
        <v>5.94</v>
      </c>
      <c r="R38" s="223">
        <v>22.56</v>
      </c>
      <c r="S38" s="224">
        <v>583896</v>
      </c>
      <c r="T38" s="224">
        <v>87</v>
      </c>
      <c r="U38" s="224">
        <v>571</v>
      </c>
      <c r="V38" s="224">
        <v>13</v>
      </c>
      <c r="W38" s="18">
        <f t="shared" si="8"/>
        <v>584467</v>
      </c>
      <c r="X38" s="84">
        <f t="shared" si="11"/>
        <v>1.6465881062489429</v>
      </c>
      <c r="Y38" s="85">
        <f t="shared" si="12"/>
        <v>1.515756708577719</v>
      </c>
      <c r="Z38" s="86">
        <v>11277</v>
      </c>
      <c r="AA38" s="77">
        <f t="shared" ref="AA38:AA69" si="16">IF(M38&gt;N38,1,0)</f>
        <v>0</v>
      </c>
      <c r="AB38" s="77">
        <f t="shared" si="9"/>
        <v>0</v>
      </c>
      <c r="AC38" s="160">
        <f t="shared" si="10"/>
        <v>0</v>
      </c>
      <c r="AD38" s="160">
        <f t="shared" ref="AD38:AD69" si="17">IF(J38=0,1,0)</f>
        <v>0</v>
      </c>
      <c r="AE38" s="160">
        <f t="shared" ref="AE38:AE69" si="18">IF(M38=0,1,0)</f>
        <v>0</v>
      </c>
      <c r="AF38" s="228">
        <f t="shared" si="13"/>
        <v>1.9872615075418282E-2</v>
      </c>
      <c r="AG38" s="228">
        <f t="shared" si="14"/>
        <v>0.11242222242665199</v>
      </c>
      <c r="AH38" s="228">
        <f t="shared" si="15"/>
        <v>0.42697732962041557</v>
      </c>
      <c r="AJ38" s="383"/>
    </row>
    <row r="39" spans="1:36" s="5" customFormat="1" x14ac:dyDescent="1.25">
      <c r="A39" s="83">
        <v>175</v>
      </c>
      <c r="B39" s="68">
        <v>11290</v>
      </c>
      <c r="C39" s="83">
        <v>175</v>
      </c>
      <c r="D39" s="16">
        <v>35</v>
      </c>
      <c r="E39" s="68" t="s">
        <v>450</v>
      </c>
      <c r="F39" s="10" t="s">
        <v>39</v>
      </c>
      <c r="G39" s="10" t="s">
        <v>276</v>
      </c>
      <c r="H39" s="11">
        <v>17</v>
      </c>
      <c r="I39" s="12">
        <v>52697.011170999998</v>
      </c>
      <c r="J39" s="12">
        <v>59451.779611999998</v>
      </c>
      <c r="K39" s="12" t="s">
        <v>165</v>
      </c>
      <c r="L39" s="179">
        <v>66.866666666666674</v>
      </c>
      <c r="M39" s="54">
        <v>52697</v>
      </c>
      <c r="N39" s="54">
        <v>200000</v>
      </c>
      <c r="O39" s="54">
        <v>1128181</v>
      </c>
      <c r="P39" s="212">
        <v>12.79</v>
      </c>
      <c r="Q39" s="212">
        <v>20.77</v>
      </c>
      <c r="R39" s="212">
        <v>46.7</v>
      </c>
      <c r="S39" s="53">
        <v>14</v>
      </c>
      <c r="T39" s="53">
        <v>1</v>
      </c>
      <c r="U39" s="53">
        <v>10</v>
      </c>
      <c r="V39" s="53">
        <v>99</v>
      </c>
      <c r="W39" s="12">
        <f t="shared" si="8"/>
        <v>24</v>
      </c>
      <c r="X39" s="84">
        <f t="shared" si="11"/>
        <v>3.0869055607636272E-5</v>
      </c>
      <c r="Y39" s="85">
        <f t="shared" si="12"/>
        <v>2.8416322179882969E-5</v>
      </c>
      <c r="Z39" s="86">
        <v>11290</v>
      </c>
      <c r="AA39" s="77">
        <f t="shared" si="16"/>
        <v>0</v>
      </c>
      <c r="AB39" s="77">
        <f t="shared" si="9"/>
        <v>0</v>
      </c>
      <c r="AC39" s="160">
        <f t="shared" si="10"/>
        <v>0</v>
      </c>
      <c r="AD39" s="160">
        <f t="shared" si="17"/>
        <v>0</v>
      </c>
      <c r="AE39" s="160">
        <f t="shared" si="18"/>
        <v>0</v>
      </c>
      <c r="AF39" s="228">
        <f t="shared" si="13"/>
        <v>3.948152212216679E-4</v>
      </c>
      <c r="AG39" s="228">
        <f t="shared" si="14"/>
        <v>6.4115028497060533E-4</v>
      </c>
      <c r="AH39" s="228">
        <f t="shared" si="15"/>
        <v>1.4415848968766141E-3</v>
      </c>
      <c r="AJ39" s="383"/>
    </row>
    <row r="40" spans="1:36" s="8" customFormat="1" x14ac:dyDescent="1.25">
      <c r="A40" s="222">
        <v>178</v>
      </c>
      <c r="B40" s="68">
        <v>11302</v>
      </c>
      <c r="C40" s="222">
        <v>178</v>
      </c>
      <c r="D40" s="19">
        <v>36</v>
      </c>
      <c r="E40" s="69" t="s">
        <v>451</v>
      </c>
      <c r="F40" s="20" t="s">
        <v>41</v>
      </c>
      <c r="G40" s="20" t="s">
        <v>279</v>
      </c>
      <c r="H40" s="21" t="s">
        <v>24</v>
      </c>
      <c r="I40" s="18">
        <v>7015270.6025510002</v>
      </c>
      <c r="J40" s="18">
        <v>6868897.8723370004</v>
      </c>
      <c r="K40" s="18" t="s">
        <v>169</v>
      </c>
      <c r="L40" s="180">
        <v>63.8</v>
      </c>
      <c r="M40" s="56">
        <v>6826931</v>
      </c>
      <c r="N40" s="55">
        <v>7000000</v>
      </c>
      <c r="O40" s="56">
        <v>1006147</v>
      </c>
      <c r="P40" s="223">
        <v>1.99</v>
      </c>
      <c r="Q40" s="223">
        <v>5.59</v>
      </c>
      <c r="R40" s="223">
        <v>21.48</v>
      </c>
      <c r="S40" s="224">
        <v>9922</v>
      </c>
      <c r="T40" s="224">
        <v>98</v>
      </c>
      <c r="U40" s="224">
        <v>19</v>
      </c>
      <c r="V40" s="224">
        <v>2</v>
      </c>
      <c r="W40" s="18">
        <f t="shared" si="8"/>
        <v>9941</v>
      </c>
      <c r="X40" s="84">
        <f t="shared" si="11"/>
        <v>0.34951966775897164</v>
      </c>
      <c r="Y40" s="85">
        <f t="shared" si="12"/>
        <v>0.32174821327503245</v>
      </c>
      <c r="Z40" s="86">
        <v>11302</v>
      </c>
      <c r="AA40" s="77">
        <f t="shared" si="16"/>
        <v>0</v>
      </c>
      <c r="AB40" s="77">
        <f t="shared" si="9"/>
        <v>0</v>
      </c>
      <c r="AC40" s="160">
        <f t="shared" si="10"/>
        <v>0</v>
      </c>
      <c r="AD40" s="160">
        <f t="shared" si="17"/>
        <v>0</v>
      </c>
      <c r="AE40" s="160">
        <f t="shared" si="18"/>
        <v>0</v>
      </c>
      <c r="AF40" s="228">
        <f t="shared" si="13"/>
        <v>7.0973891718403414E-3</v>
      </c>
      <c r="AG40" s="228">
        <f t="shared" si="14"/>
        <v>1.9936887171149501E-2</v>
      </c>
      <c r="AH40" s="228">
        <f t="shared" si="15"/>
        <v>7.6609004729211325E-2</v>
      </c>
      <c r="AJ40" s="383"/>
    </row>
    <row r="41" spans="1:36" s="5" customFormat="1" x14ac:dyDescent="1.25">
      <c r="A41" s="83">
        <v>183</v>
      </c>
      <c r="B41" s="68">
        <v>11310</v>
      </c>
      <c r="C41" s="83">
        <v>183</v>
      </c>
      <c r="D41" s="16">
        <v>37</v>
      </c>
      <c r="E41" s="68" t="s">
        <v>452</v>
      </c>
      <c r="F41" s="10" t="s">
        <v>178</v>
      </c>
      <c r="G41" s="10" t="s">
        <v>276</v>
      </c>
      <c r="H41" s="11">
        <v>20</v>
      </c>
      <c r="I41" s="12">
        <v>60422334.923831999</v>
      </c>
      <c r="J41" s="12">
        <v>59228959</v>
      </c>
      <c r="K41" s="12" t="s">
        <v>179</v>
      </c>
      <c r="L41" s="179">
        <v>60.8</v>
      </c>
      <c r="M41" s="54">
        <v>59228959</v>
      </c>
      <c r="N41" s="54">
        <v>60000000</v>
      </c>
      <c r="O41" s="54">
        <v>1000000</v>
      </c>
      <c r="P41" s="212">
        <v>1.65</v>
      </c>
      <c r="Q41" s="212">
        <v>5.09</v>
      </c>
      <c r="R41" s="212">
        <v>20.21</v>
      </c>
      <c r="S41" s="53">
        <v>54667</v>
      </c>
      <c r="T41" s="53">
        <v>84</v>
      </c>
      <c r="U41" s="53">
        <v>119</v>
      </c>
      <c r="V41" s="53">
        <v>16</v>
      </c>
      <c r="W41" s="12">
        <f t="shared" si="8"/>
        <v>54786</v>
      </c>
      <c r="X41" s="84">
        <f t="shared" si="11"/>
        <v>2.5832823076853186</v>
      </c>
      <c r="Y41" s="85">
        <f t="shared" si="12"/>
        <v>2.3780248825823596</v>
      </c>
      <c r="Z41" s="86">
        <v>11310</v>
      </c>
      <c r="AA41" s="77">
        <f t="shared" si="16"/>
        <v>0</v>
      </c>
      <c r="AB41" s="77">
        <f t="shared" si="9"/>
        <v>0</v>
      </c>
      <c r="AC41" s="160">
        <f t="shared" si="10"/>
        <v>0</v>
      </c>
      <c r="AD41" s="160">
        <f t="shared" si="17"/>
        <v>0</v>
      </c>
      <c r="AE41" s="160">
        <f t="shared" si="18"/>
        <v>0</v>
      </c>
      <c r="AF41" s="228">
        <f t="shared" si="13"/>
        <v>5.074304532953304E-2</v>
      </c>
      <c r="AG41" s="228">
        <f t="shared" si="14"/>
        <v>0.15653460650140799</v>
      </c>
      <c r="AH41" s="228">
        <f t="shared" si="15"/>
        <v>0.62152542188476534</v>
      </c>
      <c r="AJ41" s="383"/>
    </row>
    <row r="42" spans="1:36" s="8" customFormat="1" x14ac:dyDescent="1.25">
      <c r="A42" s="222">
        <v>191</v>
      </c>
      <c r="B42" s="68">
        <v>11315</v>
      </c>
      <c r="C42" s="222">
        <v>191</v>
      </c>
      <c r="D42" s="19">
        <v>38</v>
      </c>
      <c r="E42" s="69" t="s">
        <v>453</v>
      </c>
      <c r="F42" s="20" t="s">
        <v>39</v>
      </c>
      <c r="G42" s="20" t="s">
        <v>277</v>
      </c>
      <c r="H42" s="21" t="s">
        <v>24</v>
      </c>
      <c r="I42" s="18">
        <v>13795509.024092</v>
      </c>
      <c r="J42" s="18">
        <v>14667016.735247999</v>
      </c>
      <c r="K42" s="18" t="s">
        <v>187</v>
      </c>
      <c r="L42" s="180">
        <v>60.166666666666671</v>
      </c>
      <c r="M42" s="56">
        <v>499921420</v>
      </c>
      <c r="N42" s="55">
        <v>500000000</v>
      </c>
      <c r="O42" s="56">
        <v>29339</v>
      </c>
      <c r="P42" s="223">
        <v>1.76</v>
      </c>
      <c r="Q42" s="223">
        <v>4.74</v>
      </c>
      <c r="R42" s="223">
        <v>22.52</v>
      </c>
      <c r="S42" s="224">
        <v>12431</v>
      </c>
      <c r="T42" s="224">
        <v>40.6</v>
      </c>
      <c r="U42" s="224">
        <v>71</v>
      </c>
      <c r="V42" s="224">
        <v>59.4</v>
      </c>
      <c r="W42" s="18">
        <f t="shared" si="8"/>
        <v>12502</v>
      </c>
      <c r="X42" s="84">
        <f t="shared" si="11"/>
        <v>0.30919061634529954</v>
      </c>
      <c r="Y42" s="85">
        <f t="shared" si="12"/>
        <v>0.28462354925076355</v>
      </c>
      <c r="Z42" s="86">
        <v>11315</v>
      </c>
      <c r="AA42" s="77">
        <f t="shared" si="16"/>
        <v>0</v>
      </c>
      <c r="AB42" s="77">
        <f t="shared" si="9"/>
        <v>0</v>
      </c>
      <c r="AC42" s="160">
        <f t="shared" si="10"/>
        <v>0</v>
      </c>
      <c r="AD42" s="160">
        <f t="shared" si="17"/>
        <v>0</v>
      </c>
      <c r="AE42" s="160">
        <f t="shared" si="18"/>
        <v>0</v>
      </c>
      <c r="AF42" s="228">
        <f t="shared" si="13"/>
        <v>1.3403337063244512E-2</v>
      </c>
      <c r="AG42" s="228">
        <f t="shared" si="14"/>
        <v>3.6097623681692607E-2</v>
      </c>
      <c r="AH42" s="228">
        <f t="shared" si="15"/>
        <v>0.17150179015015135</v>
      </c>
      <c r="AJ42" s="383"/>
    </row>
    <row r="43" spans="1:36" s="5" customFormat="1" x14ac:dyDescent="1.25">
      <c r="A43" s="83">
        <v>195</v>
      </c>
      <c r="B43" s="68">
        <v>11338</v>
      </c>
      <c r="C43" s="83">
        <v>195</v>
      </c>
      <c r="D43" s="16">
        <v>39</v>
      </c>
      <c r="E43" s="68" t="s">
        <v>454</v>
      </c>
      <c r="F43" s="10" t="s">
        <v>189</v>
      </c>
      <c r="G43" s="10" t="s">
        <v>276</v>
      </c>
      <c r="H43" s="11">
        <v>17</v>
      </c>
      <c r="I43" s="12">
        <v>30038895.393263999</v>
      </c>
      <c r="J43" s="12">
        <v>30001886.962126002</v>
      </c>
      <c r="K43" s="12" t="s">
        <v>191</v>
      </c>
      <c r="L43" s="179">
        <v>58.666666666666671</v>
      </c>
      <c r="M43" s="54">
        <v>29364840</v>
      </c>
      <c r="N43" s="54">
        <v>30000000</v>
      </c>
      <c r="O43" s="54">
        <v>1021694</v>
      </c>
      <c r="P43" s="212">
        <v>-0.08</v>
      </c>
      <c r="Q43" s="212">
        <v>9.1999999999999993</v>
      </c>
      <c r="R43" s="212">
        <v>25.71</v>
      </c>
      <c r="S43" s="53">
        <v>4108</v>
      </c>
      <c r="T43" s="53">
        <v>73</v>
      </c>
      <c r="U43" s="53">
        <v>53</v>
      </c>
      <c r="V43" s="53">
        <v>27</v>
      </c>
      <c r="W43" s="12">
        <f t="shared" si="8"/>
        <v>4161</v>
      </c>
      <c r="X43" s="84">
        <f t="shared" si="11"/>
        <v>1.1371818367739732</v>
      </c>
      <c r="Y43" s="85">
        <f t="shared" si="12"/>
        <v>1.0468258524529162</v>
      </c>
      <c r="Z43" s="86">
        <v>11338</v>
      </c>
      <c r="AA43" s="77">
        <f t="shared" si="16"/>
        <v>0</v>
      </c>
      <c r="AB43" s="77">
        <f t="shared" si="9"/>
        <v>0</v>
      </c>
      <c r="AC43" s="160">
        <f t="shared" si="10"/>
        <v>0</v>
      </c>
      <c r="AD43" s="160">
        <f t="shared" si="17"/>
        <v>0</v>
      </c>
      <c r="AE43" s="160">
        <f t="shared" si="18"/>
        <v>0</v>
      </c>
      <c r="AF43" s="228">
        <f t="shared" si="13"/>
        <v>-1.2462266704372311E-3</v>
      </c>
      <c r="AG43" s="228">
        <f t="shared" si="14"/>
        <v>0.14331606710028155</v>
      </c>
      <c r="AH43" s="228">
        <f t="shared" si="15"/>
        <v>0.40050609621176514</v>
      </c>
      <c r="AJ43" s="383"/>
    </row>
    <row r="44" spans="1:36" s="8" customFormat="1" x14ac:dyDescent="1.25">
      <c r="A44" s="222">
        <v>196</v>
      </c>
      <c r="B44" s="68">
        <v>11343</v>
      </c>
      <c r="C44" s="222">
        <v>196</v>
      </c>
      <c r="D44" s="19">
        <v>40</v>
      </c>
      <c r="E44" s="69" t="s">
        <v>455</v>
      </c>
      <c r="F44" s="20" t="s">
        <v>190</v>
      </c>
      <c r="G44" s="20" t="s">
        <v>276</v>
      </c>
      <c r="H44" s="21">
        <v>17</v>
      </c>
      <c r="I44" s="18">
        <v>27187820.866296001</v>
      </c>
      <c r="J44" s="18">
        <v>32447447.555399999</v>
      </c>
      <c r="K44" s="18" t="s">
        <v>192</v>
      </c>
      <c r="L44" s="180">
        <v>58.3</v>
      </c>
      <c r="M44" s="56">
        <v>31006424</v>
      </c>
      <c r="N44" s="55">
        <v>50000000</v>
      </c>
      <c r="O44" s="56">
        <v>1046475</v>
      </c>
      <c r="P44" s="223">
        <v>4.5999999999999996</v>
      </c>
      <c r="Q44" s="223">
        <v>8.32</v>
      </c>
      <c r="R44" s="223">
        <v>24.51</v>
      </c>
      <c r="S44" s="224">
        <v>45055</v>
      </c>
      <c r="T44" s="224">
        <v>78</v>
      </c>
      <c r="U44" s="224">
        <v>57</v>
      </c>
      <c r="V44" s="224">
        <v>22</v>
      </c>
      <c r="W44" s="18">
        <f t="shared" si="8"/>
        <v>45112</v>
      </c>
      <c r="X44" s="84">
        <f t="shared" si="11"/>
        <v>1.3141157660398097</v>
      </c>
      <c r="Y44" s="85">
        <f t="shared" si="12"/>
        <v>1.2097013094308378</v>
      </c>
      <c r="Z44" s="86">
        <v>11343</v>
      </c>
      <c r="AA44" s="77">
        <f t="shared" si="16"/>
        <v>0</v>
      </c>
      <c r="AB44" s="77">
        <f t="shared" si="9"/>
        <v>0</v>
      </c>
      <c r="AC44" s="160">
        <f t="shared" si="10"/>
        <v>0</v>
      </c>
      <c r="AD44" s="160">
        <f t="shared" si="17"/>
        <v>0</v>
      </c>
      <c r="AE44" s="160">
        <f t="shared" si="18"/>
        <v>0</v>
      </c>
      <c r="AF44" s="228">
        <f t="shared" si="13"/>
        <v>7.7499134920296461E-2</v>
      </c>
      <c r="AG44" s="228">
        <f t="shared" si="14"/>
        <v>0.14017234837757969</v>
      </c>
      <c r="AH44" s="228">
        <f t="shared" si="15"/>
        <v>0.41293560802097096</v>
      </c>
      <c r="AJ44" s="383"/>
    </row>
    <row r="45" spans="1:36" s="5" customFormat="1" x14ac:dyDescent="1.25">
      <c r="A45" s="83">
        <v>197</v>
      </c>
      <c r="B45" s="68">
        <v>11323</v>
      </c>
      <c r="C45" s="83">
        <v>197</v>
      </c>
      <c r="D45" s="16">
        <v>41</v>
      </c>
      <c r="E45" s="68" t="s">
        <v>456</v>
      </c>
      <c r="F45" s="10" t="s">
        <v>203</v>
      </c>
      <c r="G45" s="10" t="s">
        <v>278</v>
      </c>
      <c r="H45" s="11" t="s">
        <v>24</v>
      </c>
      <c r="I45" s="12">
        <v>467668.203393</v>
      </c>
      <c r="J45" s="12">
        <v>517055.81219000003</v>
      </c>
      <c r="K45" s="12" t="s">
        <v>198</v>
      </c>
      <c r="L45" s="179">
        <v>57.966666666666669</v>
      </c>
      <c r="M45" s="54">
        <v>49866782</v>
      </c>
      <c r="N45" s="54">
        <v>50000000</v>
      </c>
      <c r="O45" s="54">
        <v>10369</v>
      </c>
      <c r="P45" s="212">
        <v>5.31</v>
      </c>
      <c r="Q45" s="212">
        <v>10.33</v>
      </c>
      <c r="R45" s="212">
        <v>30.23</v>
      </c>
      <c r="S45" s="53">
        <v>327</v>
      </c>
      <c r="T45" s="53">
        <v>9</v>
      </c>
      <c r="U45" s="53">
        <v>7</v>
      </c>
      <c r="V45" s="53">
        <v>91</v>
      </c>
      <c r="W45" s="12">
        <f t="shared" si="8"/>
        <v>334</v>
      </c>
      <c r="X45" s="84">
        <f t="shared" si="11"/>
        <v>2.4162308093416108E-3</v>
      </c>
      <c r="Y45" s="85">
        <f t="shared" si="12"/>
        <v>2.2242466375364473E-3</v>
      </c>
      <c r="Z45" s="86">
        <v>11323</v>
      </c>
      <c r="AA45" s="77">
        <f t="shared" si="16"/>
        <v>0</v>
      </c>
      <c r="AB45" s="77">
        <f t="shared" si="9"/>
        <v>0</v>
      </c>
      <c r="AC45" s="160">
        <f t="shared" si="10"/>
        <v>0</v>
      </c>
      <c r="AD45" s="160">
        <f t="shared" si="17"/>
        <v>0</v>
      </c>
      <c r="AE45" s="160">
        <f t="shared" si="18"/>
        <v>0</v>
      </c>
      <c r="AF45" s="228">
        <f t="shared" si="13"/>
        <v>1.4255761775115502E-3</v>
      </c>
      <c r="AG45" s="228">
        <f t="shared" si="14"/>
        <v>2.7732960289443154E-3</v>
      </c>
      <c r="AH45" s="228">
        <f t="shared" si="15"/>
        <v>8.1158508184885434E-3</v>
      </c>
      <c r="AJ45" s="383"/>
    </row>
    <row r="46" spans="1:36" s="8" customFormat="1" x14ac:dyDescent="1.25">
      <c r="A46" s="222">
        <v>201</v>
      </c>
      <c r="B46" s="68">
        <v>11340</v>
      </c>
      <c r="C46" s="222">
        <v>201</v>
      </c>
      <c r="D46" s="19">
        <v>42</v>
      </c>
      <c r="E46" s="69" t="s">
        <v>457</v>
      </c>
      <c r="F46" s="20" t="s">
        <v>348</v>
      </c>
      <c r="G46" s="20" t="s">
        <v>278</v>
      </c>
      <c r="H46" s="21" t="s">
        <v>24</v>
      </c>
      <c r="I46" s="18">
        <v>1039270.803477</v>
      </c>
      <c r="J46" s="18">
        <v>1064641.6487759999</v>
      </c>
      <c r="K46" s="18" t="s">
        <v>204</v>
      </c>
      <c r="L46" s="180">
        <v>56.666666666666671</v>
      </c>
      <c r="M46" s="56">
        <v>97500000</v>
      </c>
      <c r="N46" s="55">
        <v>100000000</v>
      </c>
      <c r="O46" s="56">
        <v>10920</v>
      </c>
      <c r="P46" s="223">
        <v>3.67</v>
      </c>
      <c r="Q46" s="223">
        <v>7.5</v>
      </c>
      <c r="R46" s="223">
        <v>29.6</v>
      </c>
      <c r="S46" s="224">
        <v>153</v>
      </c>
      <c r="T46" s="224">
        <v>3.6</v>
      </c>
      <c r="U46" s="224">
        <v>10</v>
      </c>
      <c r="V46" s="224">
        <v>96.4</v>
      </c>
      <c r="W46" s="18">
        <f t="shared" si="8"/>
        <v>163</v>
      </c>
      <c r="X46" s="84">
        <f t="shared" si="11"/>
        <v>1.9900520539825562E-3</v>
      </c>
      <c r="Y46" s="85">
        <f t="shared" si="12"/>
        <v>1.8319303654601294E-3</v>
      </c>
      <c r="Z46" s="86">
        <v>11340</v>
      </c>
      <c r="AA46" s="77">
        <f t="shared" si="16"/>
        <v>0</v>
      </c>
      <c r="AB46" s="77">
        <f t="shared" si="9"/>
        <v>0</v>
      </c>
      <c r="AC46" s="160">
        <f t="shared" si="10"/>
        <v>0</v>
      </c>
      <c r="AD46" s="160">
        <f t="shared" si="17"/>
        <v>0</v>
      </c>
      <c r="AE46" s="160">
        <f t="shared" si="18"/>
        <v>0</v>
      </c>
      <c r="AF46" s="228">
        <f t="shared" si="13"/>
        <v>2.0287475105877726E-3</v>
      </c>
      <c r="AG46" s="228">
        <f t="shared" si="14"/>
        <v>4.1459417791303247E-3</v>
      </c>
      <c r="AH46" s="228">
        <f t="shared" si="15"/>
        <v>1.6362650221634349E-2</v>
      </c>
      <c r="AJ46" s="383"/>
    </row>
    <row r="47" spans="1:36" s="5" customFormat="1" x14ac:dyDescent="1.25">
      <c r="A47" s="83">
        <v>207</v>
      </c>
      <c r="B47" s="68">
        <v>11367</v>
      </c>
      <c r="C47" s="83">
        <v>207</v>
      </c>
      <c r="D47" s="16">
        <v>43</v>
      </c>
      <c r="E47" s="68" t="s">
        <v>458</v>
      </c>
      <c r="F47" s="10" t="s">
        <v>310</v>
      </c>
      <c r="G47" s="10" t="s">
        <v>278</v>
      </c>
      <c r="H47" s="11" t="s">
        <v>24</v>
      </c>
      <c r="I47" s="12">
        <v>5036000</v>
      </c>
      <c r="J47" s="12">
        <v>5125500</v>
      </c>
      <c r="K47" s="12" t="s">
        <v>212</v>
      </c>
      <c r="L47" s="179">
        <v>55.233333333333334</v>
      </c>
      <c r="M47" s="54">
        <v>500000000</v>
      </c>
      <c r="N47" s="54">
        <v>500000000</v>
      </c>
      <c r="O47" s="54">
        <v>10251</v>
      </c>
      <c r="P47" s="212">
        <v>4.0599999999999996</v>
      </c>
      <c r="Q47" s="212">
        <v>6.64</v>
      </c>
      <c r="R47" s="212">
        <v>24.26</v>
      </c>
      <c r="S47" s="53">
        <v>276</v>
      </c>
      <c r="T47" s="53">
        <v>3.1</v>
      </c>
      <c r="U47" s="53">
        <v>33</v>
      </c>
      <c r="V47" s="53">
        <v>96.9</v>
      </c>
      <c r="W47" s="12">
        <f t="shared" si="8"/>
        <v>309</v>
      </c>
      <c r="X47" s="84">
        <f t="shared" si="11"/>
        <v>8.2500468649303899E-3</v>
      </c>
      <c r="Y47" s="85">
        <f t="shared" si="12"/>
        <v>7.5945306747577171E-3</v>
      </c>
      <c r="Z47" s="86">
        <v>11367</v>
      </c>
      <c r="AA47" s="77">
        <f t="shared" si="16"/>
        <v>0</v>
      </c>
      <c r="AB47" s="77">
        <f t="shared" si="9"/>
        <v>0</v>
      </c>
      <c r="AC47" s="160">
        <f t="shared" si="10"/>
        <v>0</v>
      </c>
      <c r="AD47" s="160">
        <f t="shared" si="17"/>
        <v>0</v>
      </c>
      <c r="AE47" s="160">
        <f t="shared" si="18"/>
        <v>0</v>
      </c>
      <c r="AF47" s="228">
        <f t="shared" si="13"/>
        <v>1.0804900087618511E-2</v>
      </c>
      <c r="AG47" s="228">
        <f t="shared" si="14"/>
        <v>1.7671068123592835E-2</v>
      </c>
      <c r="AH47" s="228">
        <f t="shared" si="15"/>
        <v>6.4563269981681062E-2</v>
      </c>
      <c r="AJ47" s="383"/>
    </row>
    <row r="48" spans="1:36" s="8" customFormat="1" x14ac:dyDescent="1.25">
      <c r="A48" s="222">
        <v>208</v>
      </c>
      <c r="B48" s="68">
        <v>11379</v>
      </c>
      <c r="C48" s="222">
        <v>208</v>
      </c>
      <c r="D48" s="19">
        <v>44</v>
      </c>
      <c r="E48" s="69" t="s">
        <v>459</v>
      </c>
      <c r="F48" s="20" t="s">
        <v>235</v>
      </c>
      <c r="G48" s="20" t="s">
        <v>276</v>
      </c>
      <c r="H48" s="21">
        <v>16</v>
      </c>
      <c r="I48" s="18">
        <v>34408150.024645999</v>
      </c>
      <c r="J48" s="18">
        <v>33819922</v>
      </c>
      <c r="K48" s="18" t="s">
        <v>214</v>
      </c>
      <c r="L48" s="180">
        <v>54.3</v>
      </c>
      <c r="M48" s="56">
        <v>33819922</v>
      </c>
      <c r="N48" s="55">
        <v>100000000</v>
      </c>
      <c r="O48" s="56">
        <v>1000000</v>
      </c>
      <c r="P48" s="223">
        <v>1.79</v>
      </c>
      <c r="Q48" s="223">
        <v>4.51</v>
      </c>
      <c r="R48" s="223">
        <v>16.39</v>
      </c>
      <c r="S48" s="224">
        <v>89227</v>
      </c>
      <c r="T48" s="224">
        <v>99</v>
      </c>
      <c r="U48" s="224">
        <v>28</v>
      </c>
      <c r="V48" s="224">
        <v>1</v>
      </c>
      <c r="W48" s="18">
        <f t="shared" si="8"/>
        <v>89255</v>
      </c>
      <c r="X48" s="84">
        <f t="shared" si="11"/>
        <v>1.7384663151894382</v>
      </c>
      <c r="Y48" s="85">
        <f t="shared" si="12"/>
        <v>1.600334637353676</v>
      </c>
      <c r="Z48" s="86">
        <v>11379</v>
      </c>
      <c r="AA48" s="77">
        <f t="shared" si="16"/>
        <v>0</v>
      </c>
      <c r="AB48" s="77">
        <f t="shared" si="9"/>
        <v>0</v>
      </c>
      <c r="AC48" s="160">
        <f t="shared" si="10"/>
        <v>0</v>
      </c>
      <c r="AD48" s="160">
        <f t="shared" si="17"/>
        <v>0</v>
      </c>
      <c r="AE48" s="160">
        <f t="shared" si="18"/>
        <v>0</v>
      </c>
      <c r="AF48" s="228">
        <f t="shared" si="13"/>
        <v>3.1432875799889841E-2</v>
      </c>
      <c r="AG48" s="228">
        <f t="shared" si="14"/>
        <v>7.9196798803074397E-2</v>
      </c>
      <c r="AH48" s="228">
        <f t="shared" si="15"/>
        <v>0.28781275662580696</v>
      </c>
      <c r="AJ48" s="383"/>
    </row>
    <row r="49" spans="1:36" s="5" customFormat="1" x14ac:dyDescent="1.25">
      <c r="A49" s="83">
        <v>210</v>
      </c>
      <c r="B49" s="68">
        <v>11385</v>
      </c>
      <c r="C49" s="83">
        <v>210</v>
      </c>
      <c r="D49" s="16">
        <v>45</v>
      </c>
      <c r="E49" s="68" t="s">
        <v>460</v>
      </c>
      <c r="F49" s="10" t="s">
        <v>215</v>
      </c>
      <c r="G49" s="10" t="s">
        <v>276</v>
      </c>
      <c r="H49" s="11">
        <v>15</v>
      </c>
      <c r="I49" s="12">
        <v>46607100.407895997</v>
      </c>
      <c r="J49" s="12">
        <v>50863044.803127997</v>
      </c>
      <c r="K49" s="12" t="s">
        <v>216</v>
      </c>
      <c r="L49" s="179">
        <v>53.4</v>
      </c>
      <c r="M49" s="54">
        <v>48795674</v>
      </c>
      <c r="N49" s="54">
        <v>50000000</v>
      </c>
      <c r="O49" s="54">
        <v>1042367</v>
      </c>
      <c r="P49" s="212">
        <v>4.18</v>
      </c>
      <c r="Q49" s="212">
        <v>9.1199999999999992</v>
      </c>
      <c r="R49" s="212">
        <v>23.54</v>
      </c>
      <c r="S49" s="53">
        <v>76492</v>
      </c>
      <c r="T49" s="53">
        <v>91</v>
      </c>
      <c r="U49" s="53">
        <v>530</v>
      </c>
      <c r="V49" s="53">
        <v>9</v>
      </c>
      <c r="W49" s="12">
        <f t="shared" si="8"/>
        <v>77022</v>
      </c>
      <c r="X49" s="84">
        <f t="shared" si="11"/>
        <v>2.4032681502050957</v>
      </c>
      <c r="Y49" s="85">
        <f t="shared" si="12"/>
        <v>2.2123139401772156</v>
      </c>
      <c r="Z49" s="86">
        <v>11385</v>
      </c>
      <c r="AA49" s="77">
        <f t="shared" si="16"/>
        <v>0</v>
      </c>
      <c r="AB49" s="77">
        <f t="shared" si="9"/>
        <v>0</v>
      </c>
      <c r="AC49" s="160">
        <f t="shared" si="10"/>
        <v>0</v>
      </c>
      <c r="AD49" s="160">
        <f t="shared" si="17"/>
        <v>0</v>
      </c>
      <c r="AE49" s="160">
        <f t="shared" si="18"/>
        <v>0</v>
      </c>
      <c r="AF49" s="228">
        <f t="shared" si="13"/>
        <v>0.11039187766876152</v>
      </c>
      <c r="AG49" s="228">
        <f t="shared" si="14"/>
        <v>0.24085500582275238</v>
      </c>
      <c r="AH49" s="228">
        <f t="shared" si="15"/>
        <v>0.62168057423986745</v>
      </c>
      <c r="AJ49" s="383"/>
    </row>
    <row r="50" spans="1:36" s="8" customFormat="1" x14ac:dyDescent="1.25">
      <c r="A50" s="222">
        <v>214</v>
      </c>
      <c r="B50" s="68">
        <v>11383</v>
      </c>
      <c r="C50" s="222">
        <v>214</v>
      </c>
      <c r="D50" s="19">
        <v>46</v>
      </c>
      <c r="E50" s="69" t="s">
        <v>461</v>
      </c>
      <c r="F50" s="20" t="s">
        <v>292</v>
      </c>
      <c r="G50" s="20" t="s">
        <v>276</v>
      </c>
      <c r="H50" s="21">
        <v>16</v>
      </c>
      <c r="I50" s="18">
        <v>39999789.758412004</v>
      </c>
      <c r="J50" s="18">
        <v>39858802.766736001</v>
      </c>
      <c r="K50" s="18" t="s">
        <v>222</v>
      </c>
      <c r="L50" s="180">
        <v>52.833333333333336</v>
      </c>
      <c r="M50" s="56">
        <v>39551056</v>
      </c>
      <c r="N50" s="55">
        <v>40000000</v>
      </c>
      <c r="O50" s="56">
        <v>1007781</v>
      </c>
      <c r="P50" s="223">
        <v>1.55</v>
      </c>
      <c r="Q50" s="223">
        <v>4.34</v>
      </c>
      <c r="R50" s="223">
        <v>18.53</v>
      </c>
      <c r="S50" s="224">
        <v>33748</v>
      </c>
      <c r="T50" s="224">
        <v>95</v>
      </c>
      <c r="U50" s="224">
        <v>149</v>
      </c>
      <c r="V50" s="224">
        <v>5</v>
      </c>
      <c r="W50" s="18">
        <f t="shared" si="8"/>
        <v>33897</v>
      </c>
      <c r="X50" s="84">
        <f t="shared" si="11"/>
        <v>1.9661033306919522</v>
      </c>
      <c r="Y50" s="85">
        <f t="shared" si="12"/>
        <v>1.8098845132814083</v>
      </c>
      <c r="Z50" s="86">
        <v>11383</v>
      </c>
      <c r="AA50" s="77">
        <f t="shared" si="16"/>
        <v>0</v>
      </c>
      <c r="AB50" s="77">
        <f t="shared" si="9"/>
        <v>0</v>
      </c>
      <c r="AC50" s="160">
        <f t="shared" si="10"/>
        <v>0</v>
      </c>
      <c r="AD50" s="160">
        <f t="shared" si="17"/>
        <v>0</v>
      </c>
      <c r="AE50" s="160">
        <f t="shared" si="18"/>
        <v>0</v>
      </c>
      <c r="AF50" s="228">
        <f t="shared" si="13"/>
        <v>3.2078528027079223E-2</v>
      </c>
      <c r="AG50" s="228">
        <f t="shared" si="14"/>
        <v>8.9819878475821804E-2</v>
      </c>
      <c r="AH50" s="228">
        <f t="shared" si="15"/>
        <v>0.38349362860759867</v>
      </c>
      <c r="AJ50" s="383"/>
    </row>
    <row r="51" spans="1:36" s="5" customFormat="1" x14ac:dyDescent="1.25">
      <c r="A51" s="83">
        <v>212</v>
      </c>
      <c r="B51" s="68">
        <v>11380</v>
      </c>
      <c r="C51" s="83">
        <v>212</v>
      </c>
      <c r="D51" s="16">
        <v>47</v>
      </c>
      <c r="E51" s="68" t="s">
        <v>462</v>
      </c>
      <c r="F51" s="10" t="s">
        <v>326</v>
      </c>
      <c r="G51" s="10" t="s">
        <v>276</v>
      </c>
      <c r="H51" s="11">
        <v>17</v>
      </c>
      <c r="I51" s="12">
        <v>303062.42275600001</v>
      </c>
      <c r="J51" s="12">
        <v>325703.40499299997</v>
      </c>
      <c r="K51" s="12" t="s">
        <v>223</v>
      </c>
      <c r="L51" s="179">
        <v>52.666666666666664</v>
      </c>
      <c r="M51" s="54">
        <v>247242</v>
      </c>
      <c r="N51" s="54">
        <v>500000</v>
      </c>
      <c r="O51" s="54">
        <v>1317346</v>
      </c>
      <c r="P51" s="212">
        <v>7.46</v>
      </c>
      <c r="Q51" s="212">
        <v>14.89</v>
      </c>
      <c r="R51" s="212">
        <v>28.73</v>
      </c>
      <c r="S51" s="53">
        <v>22</v>
      </c>
      <c r="T51" s="53">
        <v>1</v>
      </c>
      <c r="U51" s="53">
        <v>18</v>
      </c>
      <c r="V51" s="53">
        <v>99</v>
      </c>
      <c r="W51" s="12">
        <f t="shared" si="8"/>
        <v>40</v>
      </c>
      <c r="X51" s="84">
        <f t="shared" si="11"/>
        <v>1.6911447539403883E-4</v>
      </c>
      <c r="Y51" s="85">
        <f t="shared" si="12"/>
        <v>1.5567730607508784E-4</v>
      </c>
      <c r="Z51" s="86">
        <v>11380</v>
      </c>
      <c r="AA51" s="77">
        <f t="shared" si="16"/>
        <v>0</v>
      </c>
      <c r="AB51" s="77">
        <f t="shared" si="9"/>
        <v>0</v>
      </c>
      <c r="AC51" s="160">
        <f t="shared" si="10"/>
        <v>0</v>
      </c>
      <c r="AD51" s="160">
        <f t="shared" si="17"/>
        <v>0</v>
      </c>
      <c r="AE51" s="160">
        <f t="shared" si="18"/>
        <v>0</v>
      </c>
      <c r="AF51" s="228">
        <f t="shared" si="13"/>
        <v>1.2615939864395295E-3</v>
      </c>
      <c r="AG51" s="228">
        <f t="shared" si="14"/>
        <v>2.5181145386172382E-3</v>
      </c>
      <c r="AH51" s="228">
        <f t="shared" si="15"/>
        <v>4.8586588780707351E-3</v>
      </c>
      <c r="AJ51" s="383"/>
    </row>
    <row r="52" spans="1:36" s="8" customFormat="1" x14ac:dyDescent="1.25">
      <c r="A52" s="222">
        <v>215</v>
      </c>
      <c r="B52" s="68">
        <v>11391</v>
      </c>
      <c r="C52" s="222">
        <v>215</v>
      </c>
      <c r="D52" s="19">
        <v>48</v>
      </c>
      <c r="E52" s="69" t="s">
        <v>463</v>
      </c>
      <c r="F52" s="20" t="s">
        <v>219</v>
      </c>
      <c r="G52" s="20" t="s">
        <v>276</v>
      </c>
      <c r="H52" s="21" t="s">
        <v>24</v>
      </c>
      <c r="I52" s="18">
        <v>269193.89985799999</v>
      </c>
      <c r="J52" s="18">
        <v>273656.00937500002</v>
      </c>
      <c r="K52" s="18" t="s">
        <v>220</v>
      </c>
      <c r="L52" s="180">
        <v>52.333333333333336</v>
      </c>
      <c r="M52" s="56">
        <v>160625</v>
      </c>
      <c r="N52" s="55">
        <v>200000</v>
      </c>
      <c r="O52" s="56">
        <v>1703695</v>
      </c>
      <c r="P52" s="223">
        <v>4.24</v>
      </c>
      <c r="Q52" s="223">
        <v>9.84</v>
      </c>
      <c r="R52" s="223">
        <v>33.04</v>
      </c>
      <c r="S52" s="224">
        <v>110</v>
      </c>
      <c r="T52" s="224">
        <v>73</v>
      </c>
      <c r="U52" s="224">
        <v>6</v>
      </c>
      <c r="V52" s="224">
        <v>27</v>
      </c>
      <c r="W52" s="18">
        <f t="shared" si="8"/>
        <v>116</v>
      </c>
      <c r="X52" s="84">
        <f t="shared" si="11"/>
        <v>1.0372569024679977E-2</v>
      </c>
      <c r="Y52" s="85">
        <f t="shared" si="12"/>
        <v>9.5484055937709485E-3</v>
      </c>
      <c r="Z52" s="86">
        <v>11391</v>
      </c>
      <c r="AA52" s="77">
        <f t="shared" si="16"/>
        <v>0</v>
      </c>
      <c r="AB52" s="77">
        <f t="shared" si="9"/>
        <v>0</v>
      </c>
      <c r="AC52" s="160">
        <f t="shared" si="10"/>
        <v>0</v>
      </c>
      <c r="AD52" s="160">
        <f t="shared" si="17"/>
        <v>0</v>
      </c>
      <c r="AE52" s="160">
        <f t="shared" si="18"/>
        <v>0</v>
      </c>
      <c r="AF52" s="228">
        <f t="shared" si="13"/>
        <v>6.0246154335127531E-4</v>
      </c>
      <c r="AG52" s="228">
        <f t="shared" si="14"/>
        <v>1.398165468532205E-3</v>
      </c>
      <c r="AH52" s="228">
        <f t="shared" si="15"/>
        <v>4.6946531585674847E-3</v>
      </c>
      <c r="AJ52" s="383"/>
    </row>
    <row r="53" spans="1:36" s="5" customFormat="1" x14ac:dyDescent="1.25">
      <c r="A53" s="83">
        <v>217</v>
      </c>
      <c r="B53" s="68">
        <v>11394</v>
      </c>
      <c r="C53" s="83">
        <v>217</v>
      </c>
      <c r="D53" s="16">
        <v>49</v>
      </c>
      <c r="E53" s="68" t="s">
        <v>464</v>
      </c>
      <c r="F53" s="10" t="s">
        <v>225</v>
      </c>
      <c r="G53" s="10" t="s">
        <v>276</v>
      </c>
      <c r="H53" s="11">
        <v>18</v>
      </c>
      <c r="I53" s="12">
        <v>4612750.2290019998</v>
      </c>
      <c r="J53" s="12">
        <v>4560359.9309679996</v>
      </c>
      <c r="K53" s="12" t="s">
        <v>226</v>
      </c>
      <c r="L53" s="179">
        <v>52.066666666666663</v>
      </c>
      <c r="M53" s="54">
        <v>4560356</v>
      </c>
      <c r="N53" s="54">
        <v>4600000</v>
      </c>
      <c r="O53" s="54">
        <v>1000000</v>
      </c>
      <c r="P53" s="212">
        <v>7.06</v>
      </c>
      <c r="Q53" s="212">
        <v>11.45</v>
      </c>
      <c r="R53" s="212">
        <v>28.85</v>
      </c>
      <c r="S53" s="53">
        <v>5488</v>
      </c>
      <c r="T53" s="53">
        <v>73</v>
      </c>
      <c r="U53" s="53">
        <v>10</v>
      </c>
      <c r="V53" s="53">
        <v>27</v>
      </c>
      <c r="W53" s="12">
        <f t="shared" si="8"/>
        <v>5498</v>
      </c>
      <c r="X53" s="84">
        <f t="shared" si="11"/>
        <v>0.17285441043076083</v>
      </c>
      <c r="Y53" s="85">
        <f t="shared" si="12"/>
        <v>0.15912008062206925</v>
      </c>
      <c r="Z53" s="86">
        <v>11394</v>
      </c>
      <c r="AA53" s="77">
        <f t="shared" si="16"/>
        <v>0</v>
      </c>
      <c r="AB53" s="77">
        <f t="shared" si="9"/>
        <v>0</v>
      </c>
      <c r="AC53" s="160">
        <f t="shared" si="10"/>
        <v>0</v>
      </c>
      <c r="AD53" s="160">
        <f t="shared" si="17"/>
        <v>0</v>
      </c>
      <c r="AE53" s="160">
        <f t="shared" si="18"/>
        <v>0</v>
      </c>
      <c r="AF53" s="228">
        <f t="shared" si="13"/>
        <v>1.6717152570427007E-2</v>
      </c>
      <c r="AG53" s="228">
        <f t="shared" si="14"/>
        <v>2.7112095882633032E-2</v>
      </c>
      <c r="AH53" s="228">
        <f t="shared" si="15"/>
        <v>6.83130101496911E-2</v>
      </c>
      <c r="AJ53" s="383"/>
    </row>
    <row r="54" spans="1:36" s="8" customFormat="1" x14ac:dyDescent="1.25">
      <c r="A54" s="222">
        <v>218</v>
      </c>
      <c r="B54" s="68">
        <v>11405</v>
      </c>
      <c r="C54" s="222">
        <v>218</v>
      </c>
      <c r="D54" s="19">
        <v>50</v>
      </c>
      <c r="E54" s="69" t="s">
        <v>415</v>
      </c>
      <c r="F54" s="20" t="s">
        <v>310</v>
      </c>
      <c r="G54" s="20" t="s">
        <v>276</v>
      </c>
      <c r="H54" s="21">
        <v>15</v>
      </c>
      <c r="I54" s="18">
        <v>20134608.580609001</v>
      </c>
      <c r="J54" s="18">
        <v>18985540</v>
      </c>
      <c r="K54" s="18" t="s">
        <v>230</v>
      </c>
      <c r="L54" s="180">
        <v>50.233333333333334</v>
      </c>
      <c r="M54" s="56">
        <v>18821738</v>
      </c>
      <c r="N54" s="55">
        <v>20000000</v>
      </c>
      <c r="O54" s="56">
        <v>1008702</v>
      </c>
      <c r="P54" s="223">
        <v>1.61</v>
      </c>
      <c r="Q54" s="223">
        <v>4.49</v>
      </c>
      <c r="R54" s="223">
        <v>20.22</v>
      </c>
      <c r="S54" s="224">
        <v>18667</v>
      </c>
      <c r="T54" s="224">
        <v>74</v>
      </c>
      <c r="U54" s="224">
        <v>48</v>
      </c>
      <c r="V54" s="224">
        <v>26</v>
      </c>
      <c r="W54" s="18">
        <f t="shared" si="8"/>
        <v>18715</v>
      </c>
      <c r="X54" s="84">
        <f t="shared" si="11"/>
        <v>0.72947961092354663</v>
      </c>
      <c r="Y54" s="85">
        <f t="shared" si="12"/>
        <v>0.67151803771189167</v>
      </c>
      <c r="Z54" s="86">
        <v>11405</v>
      </c>
      <c r="AA54" s="77">
        <f t="shared" si="16"/>
        <v>0</v>
      </c>
      <c r="AB54" s="77">
        <f t="shared" si="9"/>
        <v>0</v>
      </c>
      <c r="AC54" s="160">
        <f t="shared" si="10"/>
        <v>0</v>
      </c>
      <c r="AD54" s="160">
        <f t="shared" si="17"/>
        <v>0</v>
      </c>
      <c r="AE54" s="160">
        <f t="shared" si="18"/>
        <v>0</v>
      </c>
      <c r="AF54" s="228">
        <f t="shared" si="13"/>
        <v>1.5871110453877162E-2</v>
      </c>
      <c r="AG54" s="228">
        <f t="shared" si="14"/>
        <v>4.426166828441519E-2</v>
      </c>
      <c r="AH54" s="228">
        <f t="shared" si="15"/>
        <v>0.19932537476856907</v>
      </c>
      <c r="AJ54" s="383"/>
    </row>
    <row r="55" spans="1:36" s="5" customFormat="1" x14ac:dyDescent="1.25">
      <c r="A55" s="83">
        <v>220</v>
      </c>
      <c r="B55" s="68">
        <v>11411</v>
      </c>
      <c r="C55" s="83">
        <v>220</v>
      </c>
      <c r="D55" s="16">
        <v>51</v>
      </c>
      <c r="E55" s="68" t="s">
        <v>465</v>
      </c>
      <c r="F55" s="10" t="s">
        <v>232</v>
      </c>
      <c r="G55" s="10" t="s">
        <v>279</v>
      </c>
      <c r="H55" s="11" t="s">
        <v>24</v>
      </c>
      <c r="I55" s="12">
        <v>1055789.796358</v>
      </c>
      <c r="J55" s="12">
        <v>985425</v>
      </c>
      <c r="K55" s="12" t="s">
        <v>233</v>
      </c>
      <c r="L55" s="179">
        <v>49.566666666666663</v>
      </c>
      <c r="M55" s="54">
        <v>985425</v>
      </c>
      <c r="N55" s="54">
        <v>1000000</v>
      </c>
      <c r="O55" s="54">
        <v>1000000</v>
      </c>
      <c r="P55" s="212">
        <v>9.2899999999999991</v>
      </c>
      <c r="Q55" s="212">
        <v>18.96</v>
      </c>
      <c r="R55" s="212">
        <v>42.37</v>
      </c>
      <c r="S55" s="53">
        <v>394</v>
      </c>
      <c r="T55" s="53">
        <v>68</v>
      </c>
      <c r="U55" s="53">
        <v>10</v>
      </c>
      <c r="V55" s="53">
        <v>32</v>
      </c>
      <c r="W55" s="12">
        <f t="shared" si="8"/>
        <v>404</v>
      </c>
      <c r="X55" s="84">
        <f t="shared" si="11"/>
        <v>3.4792927542391397E-2</v>
      </c>
      <c r="Y55" s="85">
        <f t="shared" si="12"/>
        <v>3.2028418724327282E-2</v>
      </c>
      <c r="Z55" s="86">
        <v>11411</v>
      </c>
      <c r="AA55" s="77">
        <f t="shared" si="16"/>
        <v>0</v>
      </c>
      <c r="AB55" s="77">
        <f t="shared" si="9"/>
        <v>0</v>
      </c>
      <c r="AC55" s="160">
        <f t="shared" si="10"/>
        <v>0</v>
      </c>
      <c r="AD55" s="160">
        <f t="shared" si="17"/>
        <v>0</v>
      </c>
      <c r="AE55" s="160">
        <f t="shared" si="18"/>
        <v>0</v>
      </c>
      <c r="AF55" s="228">
        <f t="shared" si="13"/>
        <v>4.7533278951296483E-3</v>
      </c>
      <c r="AG55" s="228">
        <f t="shared" si="14"/>
        <v>9.7010868559373672E-3</v>
      </c>
      <c r="AH55" s="228">
        <f t="shared" si="15"/>
        <v>2.1679063823104756E-2</v>
      </c>
      <c r="AJ55" s="383"/>
    </row>
    <row r="56" spans="1:36" s="8" customFormat="1" x14ac:dyDescent="1.25">
      <c r="A56" s="222">
        <v>219</v>
      </c>
      <c r="B56" s="68">
        <v>11409</v>
      </c>
      <c r="C56" s="222">
        <v>219</v>
      </c>
      <c r="D56" s="19">
        <v>52</v>
      </c>
      <c r="E56" s="69" t="s">
        <v>466</v>
      </c>
      <c r="F56" s="20" t="s">
        <v>40</v>
      </c>
      <c r="G56" s="20" t="s">
        <v>294</v>
      </c>
      <c r="H56" s="21" t="s">
        <v>24</v>
      </c>
      <c r="I56" s="18">
        <v>8571143.4047350008</v>
      </c>
      <c r="J56" s="18">
        <v>10239020.343746001</v>
      </c>
      <c r="K56" s="18" t="s">
        <v>233</v>
      </c>
      <c r="L56" s="180">
        <v>49.566666666666663</v>
      </c>
      <c r="M56" s="56">
        <v>429384042</v>
      </c>
      <c r="N56" s="55">
        <v>500000000</v>
      </c>
      <c r="O56" s="56">
        <v>23846</v>
      </c>
      <c r="P56" s="223">
        <v>3.79</v>
      </c>
      <c r="Q56" s="223">
        <v>8.3000000000000007</v>
      </c>
      <c r="R56" s="223">
        <v>25.52</v>
      </c>
      <c r="S56" s="224">
        <v>2620</v>
      </c>
      <c r="T56" s="224">
        <v>18.3</v>
      </c>
      <c r="U56" s="224">
        <v>176</v>
      </c>
      <c r="V56" s="224">
        <v>81.7</v>
      </c>
      <c r="W56" s="18">
        <f t="shared" si="8"/>
        <v>2796</v>
      </c>
      <c r="X56" s="84">
        <f t="shared" si="11"/>
        <v>9.7289949850362809E-2</v>
      </c>
      <c r="Y56" s="85">
        <f t="shared" si="12"/>
        <v>8.9559674094100386E-2</v>
      </c>
      <c r="Z56" s="86">
        <v>11409</v>
      </c>
      <c r="AA56" s="77">
        <f t="shared" si="16"/>
        <v>0</v>
      </c>
      <c r="AB56" s="77">
        <f t="shared" si="9"/>
        <v>0</v>
      </c>
      <c r="AC56" s="160">
        <f t="shared" si="10"/>
        <v>0</v>
      </c>
      <c r="AD56" s="160">
        <f t="shared" si="17"/>
        <v>0</v>
      </c>
      <c r="AE56" s="160">
        <f t="shared" si="18"/>
        <v>0</v>
      </c>
      <c r="AF56" s="228">
        <f t="shared" si="13"/>
        <v>2.0149120761359295E-2</v>
      </c>
      <c r="AG56" s="228">
        <f t="shared" si="14"/>
        <v>4.4126042828306636E-2</v>
      </c>
      <c r="AH56" s="228">
        <f t="shared" si="15"/>
        <v>0.13567429072028736</v>
      </c>
      <c r="AJ56" s="383"/>
    </row>
    <row r="57" spans="1:36" s="5" customFormat="1" x14ac:dyDescent="1.25">
      <c r="A57" s="83">
        <v>223</v>
      </c>
      <c r="B57" s="68">
        <v>11420</v>
      </c>
      <c r="C57" s="83">
        <v>223</v>
      </c>
      <c r="D57" s="16">
        <v>53</v>
      </c>
      <c r="E57" s="68" t="s">
        <v>467</v>
      </c>
      <c r="F57" s="10" t="s">
        <v>155</v>
      </c>
      <c r="G57" s="10" t="s">
        <v>279</v>
      </c>
      <c r="H57" s="11" t="s">
        <v>24</v>
      </c>
      <c r="I57" s="12">
        <v>93499.805959999998</v>
      </c>
      <c r="J57" s="12">
        <v>100266.30057599999</v>
      </c>
      <c r="K57" s="12" t="s">
        <v>237</v>
      </c>
      <c r="L57" s="179">
        <v>48.633333333333333</v>
      </c>
      <c r="M57" s="54">
        <v>33340</v>
      </c>
      <c r="N57" s="54">
        <v>500000</v>
      </c>
      <c r="O57" s="54">
        <v>3007387</v>
      </c>
      <c r="P57" s="212">
        <v>8.86</v>
      </c>
      <c r="Q57" s="212">
        <v>15.09</v>
      </c>
      <c r="R57" s="212">
        <v>43.87</v>
      </c>
      <c r="S57" s="53">
        <v>108</v>
      </c>
      <c r="T57" s="53">
        <v>33</v>
      </c>
      <c r="U57" s="53">
        <v>5</v>
      </c>
      <c r="V57" s="53">
        <v>67</v>
      </c>
      <c r="W57" s="12">
        <f t="shared" si="8"/>
        <v>113</v>
      </c>
      <c r="X57" s="84">
        <f t="shared" si="11"/>
        <v>1.718016835363442E-3</v>
      </c>
      <c r="Y57" s="85">
        <f t="shared" si="12"/>
        <v>1.5815099925529852E-3</v>
      </c>
      <c r="Z57" s="86">
        <v>11420</v>
      </c>
      <c r="AA57" s="77">
        <f t="shared" si="16"/>
        <v>0</v>
      </c>
      <c r="AB57" s="77">
        <f t="shared" si="9"/>
        <v>0</v>
      </c>
      <c r="AC57" s="160">
        <f t="shared" si="10"/>
        <v>0</v>
      </c>
      <c r="AD57" s="160">
        <f t="shared" si="17"/>
        <v>0</v>
      </c>
      <c r="AE57" s="160">
        <f t="shared" si="18"/>
        <v>0</v>
      </c>
      <c r="AF57" s="228">
        <f t="shared" si="13"/>
        <v>4.6126148973697257E-4</v>
      </c>
      <c r="AG57" s="228">
        <f t="shared" si="14"/>
        <v>7.8560224380710118E-4</v>
      </c>
      <c r="AH57" s="228">
        <f t="shared" si="15"/>
        <v>2.2839211687089148E-3</v>
      </c>
      <c r="AJ57" s="383"/>
    </row>
    <row r="58" spans="1:36" s="8" customFormat="1" x14ac:dyDescent="1.25">
      <c r="A58" s="222">
        <v>224</v>
      </c>
      <c r="B58" s="68">
        <v>11419</v>
      </c>
      <c r="C58" s="222">
        <v>224</v>
      </c>
      <c r="D58" s="19">
        <v>54</v>
      </c>
      <c r="E58" s="69" t="s">
        <v>468</v>
      </c>
      <c r="F58" s="20" t="s">
        <v>236</v>
      </c>
      <c r="G58" s="20" t="s">
        <v>276</v>
      </c>
      <c r="H58" s="21">
        <v>15</v>
      </c>
      <c r="I58" s="18">
        <v>0</v>
      </c>
      <c r="J58" s="18">
        <v>0</v>
      </c>
      <c r="K58" s="18" t="s">
        <v>238</v>
      </c>
      <c r="L58" s="180">
        <v>48.4</v>
      </c>
      <c r="M58" s="56">
        <v>0</v>
      </c>
      <c r="N58" s="55">
        <v>20000000</v>
      </c>
      <c r="O58" s="56">
        <v>0</v>
      </c>
      <c r="P58" s="223">
        <v>0</v>
      </c>
      <c r="Q58" s="223">
        <v>0</v>
      </c>
      <c r="R58" s="223">
        <v>0</v>
      </c>
      <c r="S58" s="224">
        <v>0</v>
      </c>
      <c r="T58" s="224">
        <v>0</v>
      </c>
      <c r="U58" s="224">
        <v>0</v>
      </c>
      <c r="V58" s="224">
        <v>0</v>
      </c>
      <c r="W58" s="18">
        <f t="shared" si="8"/>
        <v>0</v>
      </c>
      <c r="X58" s="84">
        <f t="shared" si="11"/>
        <v>0</v>
      </c>
      <c r="Y58" s="85">
        <f t="shared" si="12"/>
        <v>0</v>
      </c>
      <c r="Z58" s="86">
        <v>11419</v>
      </c>
      <c r="AA58" s="77">
        <f t="shared" si="16"/>
        <v>0</v>
      </c>
      <c r="AB58" s="77">
        <f t="shared" si="9"/>
        <v>1</v>
      </c>
      <c r="AC58" s="160">
        <f t="shared" si="10"/>
        <v>1</v>
      </c>
      <c r="AD58" s="160">
        <f t="shared" si="17"/>
        <v>1</v>
      </c>
      <c r="AE58" s="160">
        <f t="shared" si="18"/>
        <v>1</v>
      </c>
      <c r="AF58" s="228">
        <f t="shared" si="13"/>
        <v>0</v>
      </c>
      <c r="AG58" s="228">
        <f t="shared" si="14"/>
        <v>0</v>
      </c>
      <c r="AH58" s="228">
        <f t="shared" si="15"/>
        <v>0</v>
      </c>
      <c r="AJ58" s="383"/>
    </row>
    <row r="59" spans="1:36" s="5" customFormat="1" x14ac:dyDescent="1.25">
      <c r="A59" s="83">
        <v>225</v>
      </c>
      <c r="B59" s="68">
        <v>11421</v>
      </c>
      <c r="C59" s="83">
        <v>225</v>
      </c>
      <c r="D59" s="16">
        <v>55</v>
      </c>
      <c r="E59" s="68" t="s">
        <v>469</v>
      </c>
      <c r="F59" s="10" t="s">
        <v>40</v>
      </c>
      <c r="G59" s="10" t="s">
        <v>303</v>
      </c>
      <c r="H59" s="11" t="s">
        <v>24</v>
      </c>
      <c r="I59" s="12">
        <v>1951055.3763540001</v>
      </c>
      <c r="J59" s="12">
        <v>1971020.9569900001</v>
      </c>
      <c r="K59" s="12" t="s">
        <v>239</v>
      </c>
      <c r="L59" s="179">
        <v>48.233333333333334</v>
      </c>
      <c r="M59" s="54">
        <v>1963569</v>
      </c>
      <c r="N59" s="54">
        <v>2000000</v>
      </c>
      <c r="O59" s="54">
        <v>1003795</v>
      </c>
      <c r="P59" s="212">
        <v>2.34</v>
      </c>
      <c r="Q59" s="212">
        <v>6.87</v>
      </c>
      <c r="R59" s="212">
        <v>27.51</v>
      </c>
      <c r="S59" s="53">
        <v>1674</v>
      </c>
      <c r="T59" s="53">
        <v>58</v>
      </c>
      <c r="U59" s="53">
        <v>22</v>
      </c>
      <c r="V59" s="53">
        <v>42</v>
      </c>
      <c r="W59" s="12">
        <f t="shared" si="8"/>
        <v>1696</v>
      </c>
      <c r="X59" s="84">
        <f t="shared" si="11"/>
        <v>5.935778951427504E-2</v>
      </c>
      <c r="Y59" s="85">
        <f t="shared" si="12"/>
        <v>5.4641453634430646E-2</v>
      </c>
      <c r="Z59" s="86">
        <v>11421</v>
      </c>
      <c r="AA59" s="77">
        <f t="shared" si="16"/>
        <v>0</v>
      </c>
      <c r="AB59" s="77">
        <f t="shared" si="9"/>
        <v>0</v>
      </c>
      <c r="AC59" s="160">
        <f t="shared" si="10"/>
        <v>0</v>
      </c>
      <c r="AD59" s="160">
        <f t="shared" si="17"/>
        <v>0</v>
      </c>
      <c r="AE59" s="160">
        <f t="shared" si="18"/>
        <v>0</v>
      </c>
      <c r="AF59" s="228">
        <f t="shared" si="13"/>
        <v>2.3947797838517861E-3</v>
      </c>
      <c r="AG59" s="228">
        <f t="shared" si="14"/>
        <v>7.030827826949475E-3</v>
      </c>
      <c r="AH59" s="228">
        <f t="shared" si="15"/>
        <v>2.8154013612719079E-2</v>
      </c>
      <c r="AJ59" s="383"/>
    </row>
    <row r="60" spans="1:36" s="8" customFormat="1" x14ac:dyDescent="1.25">
      <c r="A60" s="222">
        <v>227</v>
      </c>
      <c r="B60" s="68">
        <v>11427</v>
      </c>
      <c r="C60" s="222">
        <v>227</v>
      </c>
      <c r="D60" s="19">
        <v>56</v>
      </c>
      <c r="E60" s="69" t="s">
        <v>470</v>
      </c>
      <c r="F60" s="20" t="s">
        <v>41</v>
      </c>
      <c r="G60" s="20" t="s">
        <v>303</v>
      </c>
      <c r="H60" s="21">
        <v>18</v>
      </c>
      <c r="I60" s="18">
        <v>96591.466880000007</v>
      </c>
      <c r="J60" s="18">
        <v>98701.287805999993</v>
      </c>
      <c r="K60" s="18" t="s">
        <v>253</v>
      </c>
      <c r="L60" s="180">
        <v>47.2</v>
      </c>
      <c r="M60" s="56">
        <v>86340</v>
      </c>
      <c r="N60" s="55">
        <v>500000</v>
      </c>
      <c r="O60" s="56">
        <v>1143169</v>
      </c>
      <c r="P60" s="223">
        <v>5.5</v>
      </c>
      <c r="Q60" s="223">
        <v>11.11</v>
      </c>
      <c r="R60" s="223">
        <v>24.17</v>
      </c>
      <c r="S60" s="224">
        <v>92</v>
      </c>
      <c r="T60" s="224">
        <v>0</v>
      </c>
      <c r="U60" s="224">
        <v>8</v>
      </c>
      <c r="V60" s="224">
        <v>100</v>
      </c>
      <c r="W60" s="18">
        <f t="shared" si="8"/>
        <v>100</v>
      </c>
      <c r="X60" s="84">
        <f t="shared" si="11"/>
        <v>0</v>
      </c>
      <c r="Y60" s="85">
        <f t="shared" si="12"/>
        <v>0</v>
      </c>
      <c r="Z60" s="86">
        <v>11427</v>
      </c>
      <c r="AA60" s="77">
        <f t="shared" si="16"/>
        <v>0</v>
      </c>
      <c r="AB60" s="77">
        <f t="shared" si="9"/>
        <v>0</v>
      </c>
      <c r="AC60" s="160">
        <f t="shared" si="10"/>
        <v>0</v>
      </c>
      <c r="AD60" s="160">
        <f t="shared" si="17"/>
        <v>0</v>
      </c>
      <c r="AE60" s="160">
        <f t="shared" si="18"/>
        <v>0</v>
      </c>
      <c r="AF60" s="228">
        <f t="shared" si="13"/>
        <v>2.8186684384256156E-4</v>
      </c>
      <c r="AG60" s="228">
        <f t="shared" si="14"/>
        <v>5.6937102456197436E-4</v>
      </c>
      <c r="AH60" s="228">
        <f t="shared" si="15"/>
        <v>1.2386766573954024E-3</v>
      </c>
      <c r="AJ60" s="383"/>
    </row>
    <row r="61" spans="1:36" s="5" customFormat="1" x14ac:dyDescent="1.25">
      <c r="A61" s="83">
        <v>230</v>
      </c>
      <c r="B61" s="68">
        <v>11442</v>
      </c>
      <c r="C61" s="83">
        <v>230</v>
      </c>
      <c r="D61" s="16">
        <v>57</v>
      </c>
      <c r="E61" s="68" t="s">
        <v>471</v>
      </c>
      <c r="F61" s="10" t="s">
        <v>262</v>
      </c>
      <c r="G61" s="10" t="s">
        <v>303</v>
      </c>
      <c r="H61" s="11" t="s">
        <v>24</v>
      </c>
      <c r="I61" s="12">
        <v>1163063.344726</v>
      </c>
      <c r="J61" s="12">
        <v>1526865.3081129999</v>
      </c>
      <c r="K61" s="12" t="s">
        <v>261</v>
      </c>
      <c r="L61" s="179">
        <v>45</v>
      </c>
      <c r="M61" s="54">
        <v>1397617</v>
      </c>
      <c r="N61" s="54">
        <v>2000000</v>
      </c>
      <c r="O61" s="54">
        <v>1092477</v>
      </c>
      <c r="P61" s="212">
        <v>9.25</v>
      </c>
      <c r="Q61" s="212">
        <v>17.53</v>
      </c>
      <c r="R61" s="212">
        <v>48.94</v>
      </c>
      <c r="S61" s="53">
        <v>2464</v>
      </c>
      <c r="T61" s="53">
        <v>99</v>
      </c>
      <c r="U61" s="53">
        <v>3</v>
      </c>
      <c r="V61" s="53">
        <v>1</v>
      </c>
      <c r="W61" s="12">
        <f t="shared" si="8"/>
        <v>2467</v>
      </c>
      <c r="X61" s="84">
        <f t="shared" si="11"/>
        <v>7.8486399406414747E-2</v>
      </c>
      <c r="Y61" s="85">
        <f t="shared" si="12"/>
        <v>7.2250179617413854E-2</v>
      </c>
      <c r="Z61" s="86">
        <v>11442</v>
      </c>
      <c r="AA61" s="77">
        <f t="shared" si="16"/>
        <v>0</v>
      </c>
      <c r="AB61" s="77">
        <f t="shared" si="9"/>
        <v>0</v>
      </c>
      <c r="AC61" s="160">
        <f t="shared" si="10"/>
        <v>0</v>
      </c>
      <c r="AD61" s="160">
        <f t="shared" si="17"/>
        <v>0</v>
      </c>
      <c r="AE61" s="160">
        <f t="shared" si="18"/>
        <v>0</v>
      </c>
      <c r="AF61" s="228">
        <f t="shared" si="13"/>
        <v>7.3333251970640039E-3</v>
      </c>
      <c r="AG61" s="228">
        <f t="shared" si="14"/>
        <v>1.3897642238327783E-2</v>
      </c>
      <c r="AH61" s="228">
        <f t="shared" si="15"/>
        <v>3.8799236231817552E-2</v>
      </c>
      <c r="AJ61" s="383"/>
    </row>
    <row r="62" spans="1:36" s="8" customFormat="1" x14ac:dyDescent="1.25">
      <c r="A62" s="222">
        <v>231</v>
      </c>
      <c r="B62" s="68">
        <v>11416</v>
      </c>
      <c r="C62" s="222">
        <v>231</v>
      </c>
      <c r="D62" s="19">
        <v>58</v>
      </c>
      <c r="E62" s="69" t="s">
        <v>472</v>
      </c>
      <c r="F62" s="20" t="s">
        <v>213</v>
      </c>
      <c r="G62" s="20" t="s">
        <v>294</v>
      </c>
      <c r="H62" s="21" t="s">
        <v>24</v>
      </c>
      <c r="I62" s="18">
        <v>40633048.522862002</v>
      </c>
      <c r="J62" s="18">
        <v>42090484.925067998</v>
      </c>
      <c r="K62" s="18" t="s">
        <v>263</v>
      </c>
      <c r="L62" s="180">
        <v>44.7</v>
      </c>
      <c r="M62" s="56">
        <v>3999999999</v>
      </c>
      <c r="N62" s="55">
        <v>4000000000</v>
      </c>
      <c r="O62" s="56">
        <v>10523</v>
      </c>
      <c r="P62" s="223">
        <v>5.16</v>
      </c>
      <c r="Q62" s="223">
        <v>8.8000000000000007</v>
      </c>
      <c r="R62" s="223">
        <v>28.58</v>
      </c>
      <c r="S62" s="224">
        <v>1722</v>
      </c>
      <c r="T62" s="224">
        <v>6</v>
      </c>
      <c r="U62" s="224">
        <v>176</v>
      </c>
      <c r="V62" s="224">
        <v>94</v>
      </c>
      <c r="W62" s="18">
        <f t="shared" si="8"/>
        <v>1898</v>
      </c>
      <c r="X62" s="84">
        <f t="shared" si="11"/>
        <v>0.13112746446116932</v>
      </c>
      <c r="Y62" s="85">
        <f t="shared" si="12"/>
        <v>0.1207085932307556</v>
      </c>
      <c r="Z62" s="86">
        <v>11416</v>
      </c>
      <c r="AA62" s="77">
        <f t="shared" si="16"/>
        <v>0</v>
      </c>
      <c r="AB62" s="77">
        <f t="shared" si="9"/>
        <v>0</v>
      </c>
      <c r="AC62" s="160">
        <f t="shared" si="10"/>
        <v>0</v>
      </c>
      <c r="AD62" s="160">
        <f t="shared" si="17"/>
        <v>0</v>
      </c>
      <c r="AE62" s="160">
        <f t="shared" si="18"/>
        <v>0</v>
      </c>
      <c r="AF62" s="228">
        <f t="shared" si="13"/>
        <v>0.11276961943660563</v>
      </c>
      <c r="AG62" s="228">
        <f t="shared" si="14"/>
        <v>0.19232028120971503</v>
      </c>
      <c r="AH62" s="228">
        <f t="shared" si="15"/>
        <v>0.62460382238336987</v>
      </c>
      <c r="AJ62" s="383"/>
    </row>
    <row r="63" spans="1:36" s="5" customFormat="1" x14ac:dyDescent="1.25">
      <c r="A63" s="83">
        <v>235</v>
      </c>
      <c r="B63" s="68">
        <v>11449</v>
      </c>
      <c r="C63" s="83">
        <v>235</v>
      </c>
      <c r="D63" s="16">
        <v>59</v>
      </c>
      <c r="E63" s="68" t="s">
        <v>473</v>
      </c>
      <c r="F63" s="10" t="s">
        <v>219</v>
      </c>
      <c r="G63" s="10" t="s">
        <v>276</v>
      </c>
      <c r="H63" s="11">
        <v>15</v>
      </c>
      <c r="I63" s="12">
        <v>2104490.4106800002</v>
      </c>
      <c r="J63" s="12">
        <v>2202440.8106860002</v>
      </c>
      <c r="K63" s="12" t="s">
        <v>269</v>
      </c>
      <c r="L63" s="179">
        <v>42.9</v>
      </c>
      <c r="M63" s="54">
        <v>2202439</v>
      </c>
      <c r="N63" s="54">
        <v>3500000</v>
      </c>
      <c r="O63" s="54">
        <v>1000000</v>
      </c>
      <c r="P63" s="212">
        <v>2.9</v>
      </c>
      <c r="Q63" s="212">
        <v>7.39</v>
      </c>
      <c r="R63" s="212">
        <v>24.4</v>
      </c>
      <c r="S63" s="53">
        <v>1903</v>
      </c>
      <c r="T63" s="53">
        <v>91</v>
      </c>
      <c r="U63" s="53">
        <v>7</v>
      </c>
      <c r="V63" s="53">
        <v>9</v>
      </c>
      <c r="W63" s="12">
        <f t="shared" si="8"/>
        <v>1910</v>
      </c>
      <c r="X63" s="84">
        <f t="shared" si="11"/>
        <v>0.1040648642550011</v>
      </c>
      <c r="Y63" s="85">
        <f t="shared" si="12"/>
        <v>9.5796280516737664E-2</v>
      </c>
      <c r="Z63" s="86">
        <v>11449</v>
      </c>
      <c r="AA63" s="77">
        <f t="shared" si="16"/>
        <v>0</v>
      </c>
      <c r="AB63" s="77">
        <f t="shared" si="9"/>
        <v>0</v>
      </c>
      <c r="AC63" s="160">
        <f t="shared" si="10"/>
        <v>0</v>
      </c>
      <c r="AD63" s="160">
        <f t="shared" si="17"/>
        <v>0</v>
      </c>
      <c r="AE63" s="160">
        <f t="shared" si="18"/>
        <v>0</v>
      </c>
      <c r="AF63" s="228">
        <f t="shared" si="13"/>
        <v>3.3163528169176172E-3</v>
      </c>
      <c r="AG63" s="228">
        <f t="shared" si="14"/>
        <v>8.4509818334555838E-3</v>
      </c>
      <c r="AH63" s="228">
        <f t="shared" si="15"/>
        <v>2.7903106459582709E-2</v>
      </c>
      <c r="AJ63" s="383"/>
    </row>
    <row r="64" spans="1:36" s="8" customFormat="1" x14ac:dyDescent="1.25">
      <c r="A64" s="222">
        <v>241</v>
      </c>
      <c r="B64" s="68">
        <v>11459</v>
      </c>
      <c r="C64" s="222">
        <v>241</v>
      </c>
      <c r="D64" s="19">
        <v>60</v>
      </c>
      <c r="E64" s="69" t="s">
        <v>474</v>
      </c>
      <c r="F64" s="20" t="s">
        <v>343</v>
      </c>
      <c r="G64" s="20" t="s">
        <v>294</v>
      </c>
      <c r="H64" s="21" t="s">
        <v>24</v>
      </c>
      <c r="I64" s="18">
        <v>6177847.652454</v>
      </c>
      <c r="J64" s="18">
        <v>6415126.7031199997</v>
      </c>
      <c r="K64" s="18" t="s">
        <v>275</v>
      </c>
      <c r="L64" s="180">
        <v>40.066666666666663</v>
      </c>
      <c r="M64" s="56">
        <v>299906974</v>
      </c>
      <c r="N64" s="55">
        <v>300000000</v>
      </c>
      <c r="O64" s="56">
        <v>21391</v>
      </c>
      <c r="P64" s="223">
        <v>3.79</v>
      </c>
      <c r="Q64" s="223">
        <v>8.68</v>
      </c>
      <c r="R64" s="223">
        <v>29.67</v>
      </c>
      <c r="S64" s="224">
        <v>38</v>
      </c>
      <c r="T64" s="224">
        <v>0.1</v>
      </c>
      <c r="U64" s="224">
        <v>13</v>
      </c>
      <c r="V64" s="224">
        <v>99.9</v>
      </c>
      <c r="W64" s="18">
        <f t="shared" si="8"/>
        <v>51</v>
      </c>
      <c r="X64" s="84">
        <f t="shared" si="11"/>
        <v>3.3309163194279322E-4</v>
      </c>
      <c r="Y64" s="85">
        <f t="shared" si="12"/>
        <v>3.0662548440153552E-4</v>
      </c>
      <c r="Z64" s="86">
        <v>11459</v>
      </c>
      <c r="AA64" s="77">
        <f t="shared" si="16"/>
        <v>0</v>
      </c>
      <c r="AB64" s="77">
        <f t="shared" si="9"/>
        <v>0</v>
      </c>
      <c r="AC64" s="160">
        <f t="shared" si="10"/>
        <v>0</v>
      </c>
      <c r="AD64" s="160">
        <f t="shared" si="17"/>
        <v>0</v>
      </c>
      <c r="AE64" s="160">
        <f t="shared" si="18"/>
        <v>0</v>
      </c>
      <c r="AF64" s="228">
        <f t="shared" si="13"/>
        <v>1.2624172850631861E-2</v>
      </c>
      <c r="AG64" s="228">
        <f t="shared" si="14"/>
        <v>2.8912353652634448E-2</v>
      </c>
      <c r="AH64" s="228">
        <f t="shared" si="15"/>
        <v>9.8828287197426742E-2</v>
      </c>
      <c r="AJ64" s="383"/>
    </row>
    <row r="65" spans="1:36" s="5" customFormat="1" x14ac:dyDescent="1.25">
      <c r="A65" s="83">
        <v>243</v>
      </c>
      <c r="B65" s="68">
        <v>11460</v>
      </c>
      <c r="C65" s="83">
        <v>243</v>
      </c>
      <c r="D65" s="16">
        <v>61</v>
      </c>
      <c r="E65" s="68" t="s">
        <v>475</v>
      </c>
      <c r="F65" s="10" t="s">
        <v>280</v>
      </c>
      <c r="G65" s="10" t="s">
        <v>294</v>
      </c>
      <c r="H65" s="11" t="s">
        <v>24</v>
      </c>
      <c r="I65" s="12">
        <v>19934821.783050001</v>
      </c>
      <c r="J65" s="12">
        <v>19678994.850000001</v>
      </c>
      <c r="K65" s="12" t="s">
        <v>281</v>
      </c>
      <c r="L65" s="179">
        <v>39.866666666666667</v>
      </c>
      <c r="M65" s="54">
        <v>1967899485</v>
      </c>
      <c r="N65" s="54">
        <v>2000000000</v>
      </c>
      <c r="O65" s="54">
        <v>10000</v>
      </c>
      <c r="P65" s="212">
        <v>1.74</v>
      </c>
      <c r="Q65" s="212">
        <v>5.15</v>
      </c>
      <c r="R65" s="212">
        <v>20.99</v>
      </c>
      <c r="S65" s="53">
        <v>4900</v>
      </c>
      <c r="T65" s="53">
        <v>21.6</v>
      </c>
      <c r="U65" s="53">
        <v>147</v>
      </c>
      <c r="V65" s="53">
        <v>78.400000000000006</v>
      </c>
      <c r="W65" s="12">
        <f t="shared" si="8"/>
        <v>5047</v>
      </c>
      <c r="X65" s="84">
        <f t="shared" si="11"/>
        <v>0.2207065119042381</v>
      </c>
      <c r="Y65" s="85">
        <f t="shared" si="12"/>
        <v>0.20317004281522444</v>
      </c>
      <c r="Z65" s="86">
        <v>11460</v>
      </c>
      <c r="AA65" s="77">
        <f t="shared" si="16"/>
        <v>0</v>
      </c>
      <c r="AB65" s="77">
        <f t="shared" si="9"/>
        <v>0</v>
      </c>
      <c r="AC65" s="160">
        <f t="shared" si="10"/>
        <v>0</v>
      </c>
      <c r="AD65" s="160">
        <f t="shared" si="17"/>
        <v>0</v>
      </c>
      <c r="AE65" s="160">
        <f t="shared" si="18"/>
        <v>0</v>
      </c>
      <c r="AF65" s="228">
        <f t="shared" si="13"/>
        <v>1.7779135681174736E-2</v>
      </c>
      <c r="AG65" s="228">
        <f t="shared" si="14"/>
        <v>5.2622154458649366E-2</v>
      </c>
      <c r="AH65" s="228">
        <f t="shared" si="15"/>
        <v>0.21447359652175729</v>
      </c>
      <c r="AJ65" s="383"/>
    </row>
    <row r="66" spans="1:36" s="8" customFormat="1" x14ac:dyDescent="1.25">
      <c r="A66" s="222">
        <v>246</v>
      </c>
      <c r="B66" s="68">
        <v>11476</v>
      </c>
      <c r="C66" s="222">
        <v>246</v>
      </c>
      <c r="D66" s="19">
        <v>62</v>
      </c>
      <c r="E66" s="69" t="s">
        <v>476</v>
      </c>
      <c r="F66" s="20" t="s">
        <v>39</v>
      </c>
      <c r="G66" s="20" t="s">
        <v>276</v>
      </c>
      <c r="H66" s="21">
        <v>17</v>
      </c>
      <c r="I66" s="18">
        <v>128166.097629</v>
      </c>
      <c r="J66" s="18">
        <v>150378.07251100001</v>
      </c>
      <c r="K66" s="18" t="s">
        <v>290</v>
      </c>
      <c r="L66" s="180">
        <v>37</v>
      </c>
      <c r="M66" s="56">
        <v>129655</v>
      </c>
      <c r="N66" s="55">
        <v>1000000</v>
      </c>
      <c r="O66" s="56">
        <v>1159832</v>
      </c>
      <c r="P66" s="223">
        <v>15.96</v>
      </c>
      <c r="Q66" s="223">
        <v>21.75</v>
      </c>
      <c r="R66" s="223">
        <v>41.58</v>
      </c>
      <c r="S66" s="224">
        <v>527</v>
      </c>
      <c r="T66" s="224">
        <v>34</v>
      </c>
      <c r="U66" s="224">
        <v>5</v>
      </c>
      <c r="V66" s="224">
        <v>66</v>
      </c>
      <c r="W66" s="18">
        <f t="shared" si="8"/>
        <v>532</v>
      </c>
      <c r="X66" s="84">
        <f t="shared" si="11"/>
        <v>2.6547395189079346E-3</v>
      </c>
      <c r="Y66" s="85">
        <f t="shared" si="12"/>
        <v>2.4438043855897497E-3</v>
      </c>
      <c r="Z66" s="86">
        <v>11476</v>
      </c>
      <c r="AA66" s="77">
        <f t="shared" si="16"/>
        <v>0</v>
      </c>
      <c r="AB66" s="77">
        <f t="shared" si="9"/>
        <v>0</v>
      </c>
      <c r="AC66" s="160">
        <f t="shared" si="10"/>
        <v>0</v>
      </c>
      <c r="AD66" s="160">
        <f t="shared" si="17"/>
        <v>0</v>
      </c>
      <c r="AE66" s="160">
        <f t="shared" si="18"/>
        <v>0</v>
      </c>
      <c r="AF66" s="228">
        <f t="shared" si="13"/>
        <v>1.2461659624050188E-3</v>
      </c>
      <c r="AG66" s="228">
        <f t="shared" si="14"/>
        <v>1.6982524863602229E-3</v>
      </c>
      <c r="AH66" s="228">
        <f t="shared" si="15"/>
        <v>3.2465902704762327E-3</v>
      </c>
      <c r="AJ66" s="383"/>
    </row>
    <row r="67" spans="1:36" s="5" customFormat="1" x14ac:dyDescent="1.25">
      <c r="A67" s="83">
        <v>247</v>
      </c>
      <c r="B67" s="68">
        <v>11500</v>
      </c>
      <c r="C67" s="83">
        <v>247</v>
      </c>
      <c r="D67" s="16">
        <v>63</v>
      </c>
      <c r="E67" s="68" t="s">
        <v>477</v>
      </c>
      <c r="F67" s="10" t="s">
        <v>178</v>
      </c>
      <c r="G67" s="10" t="s">
        <v>276</v>
      </c>
      <c r="H67" s="11">
        <v>18</v>
      </c>
      <c r="I67" s="12">
        <v>4939405.6696990002</v>
      </c>
      <c r="J67" s="12">
        <v>5163314.2813550001</v>
      </c>
      <c r="K67" s="12" t="s">
        <v>296</v>
      </c>
      <c r="L67" s="179">
        <v>36</v>
      </c>
      <c r="M67" s="54">
        <v>4875738</v>
      </c>
      <c r="N67" s="54">
        <v>5000000</v>
      </c>
      <c r="O67" s="54">
        <v>1058981</v>
      </c>
      <c r="P67" s="212">
        <v>5.51</v>
      </c>
      <c r="Q67" s="212">
        <v>8.86</v>
      </c>
      <c r="R67" s="212">
        <v>20.39</v>
      </c>
      <c r="S67" s="53">
        <v>2136</v>
      </c>
      <c r="T67" s="53">
        <v>82</v>
      </c>
      <c r="U67" s="53">
        <v>7</v>
      </c>
      <c r="V67" s="53">
        <v>18</v>
      </c>
      <c r="W67" s="12">
        <f t="shared" si="8"/>
        <v>2143</v>
      </c>
      <c r="X67" s="84">
        <f t="shared" si="11"/>
        <v>0.21983705467366119</v>
      </c>
      <c r="Y67" s="85">
        <f t="shared" si="12"/>
        <v>0.20236966922752098</v>
      </c>
      <c r="Z67" s="86">
        <v>11500</v>
      </c>
      <c r="AA67" s="77">
        <f t="shared" si="16"/>
        <v>0</v>
      </c>
      <c r="AB67" s="77">
        <f t="shared" si="9"/>
        <v>0</v>
      </c>
      <c r="AC67" s="160">
        <f t="shared" si="10"/>
        <v>0</v>
      </c>
      <c r="AD67" s="160">
        <f t="shared" si="17"/>
        <v>0</v>
      </c>
      <c r="AE67" s="160">
        <f t="shared" si="18"/>
        <v>0</v>
      </c>
      <c r="AF67" s="228">
        <f t="shared" si="13"/>
        <v>1.4771977698193575E-2</v>
      </c>
      <c r="AG67" s="228">
        <f t="shared" si="14"/>
        <v>2.3753125663519975E-2</v>
      </c>
      <c r="AH67" s="228">
        <f t="shared" si="15"/>
        <v>5.4664360302389657E-2</v>
      </c>
      <c r="AJ67" s="383"/>
    </row>
    <row r="68" spans="1:36" s="8" customFormat="1" x14ac:dyDescent="1.25">
      <c r="A68" s="222">
        <v>249</v>
      </c>
      <c r="B68" s="68">
        <v>11499</v>
      </c>
      <c r="C68" s="222">
        <v>249</v>
      </c>
      <c r="D68" s="19">
        <v>64</v>
      </c>
      <c r="E68" s="69" t="s">
        <v>478</v>
      </c>
      <c r="F68" s="20" t="s">
        <v>16</v>
      </c>
      <c r="G68" s="20" t="s">
        <v>582</v>
      </c>
      <c r="H68" s="21">
        <v>15</v>
      </c>
      <c r="I68" s="18">
        <v>133338.48000000001</v>
      </c>
      <c r="J68" s="18">
        <v>134279.69279999999</v>
      </c>
      <c r="K68" s="18" t="s">
        <v>297</v>
      </c>
      <c r="L68" s="180">
        <v>36</v>
      </c>
      <c r="M68" s="56">
        <v>13072400</v>
      </c>
      <c r="N68" s="55">
        <v>100000000</v>
      </c>
      <c r="O68" s="56">
        <v>10272</v>
      </c>
      <c r="P68" s="223">
        <v>1.82</v>
      </c>
      <c r="Q68" s="223">
        <v>6.5</v>
      </c>
      <c r="R68" s="223">
        <v>32.340000000000003</v>
      </c>
      <c r="S68" s="224">
        <v>28</v>
      </c>
      <c r="T68" s="224">
        <v>8</v>
      </c>
      <c r="U68" s="224">
        <v>3</v>
      </c>
      <c r="V68" s="224">
        <v>92</v>
      </c>
      <c r="W68" s="18">
        <f t="shared" si="8"/>
        <v>31</v>
      </c>
      <c r="X68" s="84">
        <f t="shared" si="11"/>
        <v>5.5777469822724743E-4</v>
      </c>
      <c r="Y68" s="85">
        <f t="shared" si="12"/>
        <v>5.1345612026730005E-4</v>
      </c>
      <c r="Z68" s="86">
        <v>11499</v>
      </c>
      <c r="AA68" s="77">
        <f t="shared" si="16"/>
        <v>0</v>
      </c>
      <c r="AB68" s="77">
        <f t="shared" si="9"/>
        <v>0</v>
      </c>
      <c r="AC68" s="160">
        <f t="shared" si="10"/>
        <v>0</v>
      </c>
      <c r="AD68" s="160">
        <f t="shared" si="17"/>
        <v>0</v>
      </c>
      <c r="AE68" s="160">
        <f t="shared" si="18"/>
        <v>0</v>
      </c>
      <c r="AF68" s="228">
        <f t="shared" si="13"/>
        <v>1.268937438466988E-4</v>
      </c>
      <c r="AG68" s="228">
        <f t="shared" si="14"/>
        <v>4.5319194230963855E-4</v>
      </c>
      <c r="AH68" s="228">
        <f t="shared" si="15"/>
        <v>2.2548042175836482E-3</v>
      </c>
      <c r="AJ68" s="383"/>
    </row>
    <row r="69" spans="1:36" s="5" customFormat="1" x14ac:dyDescent="1.25">
      <c r="A69" s="83">
        <v>248</v>
      </c>
      <c r="B69" s="68">
        <v>11495</v>
      </c>
      <c r="C69" s="83">
        <v>248</v>
      </c>
      <c r="D69" s="16">
        <v>65</v>
      </c>
      <c r="E69" s="68" t="s">
        <v>405</v>
      </c>
      <c r="F69" s="10" t="s">
        <v>295</v>
      </c>
      <c r="G69" s="10" t="s">
        <v>276</v>
      </c>
      <c r="H69" s="11">
        <v>15</v>
      </c>
      <c r="I69" s="12">
        <v>20491045.289517999</v>
      </c>
      <c r="J69" s="12">
        <v>19710527</v>
      </c>
      <c r="K69" s="12" t="s">
        <v>298</v>
      </c>
      <c r="L69" s="179">
        <v>36</v>
      </c>
      <c r="M69" s="54">
        <v>19667008</v>
      </c>
      <c r="N69" s="54">
        <v>50000000</v>
      </c>
      <c r="O69" s="54">
        <v>1002212</v>
      </c>
      <c r="P69" s="212">
        <v>1.52</v>
      </c>
      <c r="Q69" s="212">
        <v>5.17</v>
      </c>
      <c r="R69" s="212">
        <v>21.3</v>
      </c>
      <c r="S69" s="53">
        <v>4469</v>
      </c>
      <c r="T69" s="53">
        <v>47</v>
      </c>
      <c r="U69" s="53">
        <v>55</v>
      </c>
      <c r="V69" s="53">
        <v>53</v>
      </c>
      <c r="W69" s="12">
        <f t="shared" si="8"/>
        <v>4524</v>
      </c>
      <c r="X69" s="84">
        <f t="shared" ref="X69:X84" si="19">T69*J69/$J$86</f>
        <v>0.48101052357921731</v>
      </c>
      <c r="Y69" s="85">
        <f t="shared" ref="Y69:Y83" si="20">T69*J69/$J$175</f>
        <v>0.44279132422049083</v>
      </c>
      <c r="Z69" s="86">
        <v>11495</v>
      </c>
      <c r="AA69" s="77">
        <f t="shared" si="16"/>
        <v>0</v>
      </c>
      <c r="AB69" s="77">
        <f t="shared" si="9"/>
        <v>0</v>
      </c>
      <c r="AC69" s="160">
        <f t="shared" si="10"/>
        <v>0</v>
      </c>
      <c r="AD69" s="160">
        <f t="shared" si="17"/>
        <v>0</v>
      </c>
      <c r="AE69" s="160">
        <f t="shared" si="18"/>
        <v>0</v>
      </c>
      <c r="AF69" s="228">
        <f t="shared" ref="AF69:AF84" si="21">$J69/$J$86*P69</f>
        <v>1.5556085017881071E-2</v>
      </c>
      <c r="AG69" s="228">
        <f t="shared" ref="AG69:AG84" si="22">$J69/$J$86*Q69</f>
        <v>5.2911157593713905E-2</v>
      </c>
      <c r="AH69" s="228">
        <f t="shared" ref="AH69:AH84" si="23">$J69/$J$86*R69</f>
        <v>0.21798987557951763</v>
      </c>
      <c r="AJ69" s="383"/>
    </row>
    <row r="70" spans="1:36" s="8" customFormat="1" x14ac:dyDescent="1.25">
      <c r="A70" s="222">
        <v>250</v>
      </c>
      <c r="B70" s="68">
        <v>11517</v>
      </c>
      <c r="C70" s="222">
        <v>250</v>
      </c>
      <c r="D70" s="19">
        <v>66</v>
      </c>
      <c r="E70" s="69" t="s">
        <v>479</v>
      </c>
      <c r="F70" s="20" t="s">
        <v>44</v>
      </c>
      <c r="G70" s="20" t="s">
        <v>276</v>
      </c>
      <c r="H70" s="21">
        <v>15</v>
      </c>
      <c r="I70" s="18">
        <v>70748055.672101006</v>
      </c>
      <c r="J70" s="18">
        <v>71461030.046164006</v>
      </c>
      <c r="K70" s="18" t="s">
        <v>301</v>
      </c>
      <c r="L70" s="180">
        <v>33</v>
      </c>
      <c r="M70" s="56">
        <v>69828415</v>
      </c>
      <c r="N70" s="55">
        <v>70000000</v>
      </c>
      <c r="O70" s="56">
        <v>1023380</v>
      </c>
      <c r="P70" s="223">
        <v>3.07</v>
      </c>
      <c r="Q70" s="223">
        <v>7.84</v>
      </c>
      <c r="R70" s="223">
        <v>23.78</v>
      </c>
      <c r="S70" s="224">
        <v>36085</v>
      </c>
      <c r="T70" s="224">
        <v>86</v>
      </c>
      <c r="U70" s="224">
        <v>89</v>
      </c>
      <c r="V70" s="224">
        <v>14</v>
      </c>
      <c r="W70" s="18">
        <f t="shared" ref="W70:W84" si="24">S70+U70</f>
        <v>36174</v>
      </c>
      <c r="X70" s="84">
        <f t="shared" si="19"/>
        <v>3.1909956122704912</v>
      </c>
      <c r="Y70" s="85">
        <f t="shared" si="20"/>
        <v>2.9374516844771894</v>
      </c>
      <c r="Z70" s="86">
        <v>11517</v>
      </c>
      <c r="AA70" s="77">
        <f t="shared" ref="AA70:AA105" si="25">IF(M70&gt;N70,1,0)</f>
        <v>0</v>
      </c>
      <c r="AB70" s="77">
        <f t="shared" ref="AB70:AB138" si="26">IF(W70=0,1,0)</f>
        <v>0</v>
      </c>
      <c r="AC70" s="160">
        <f t="shared" ref="AC70:AC138" si="27">IF((T70+V70)=100,0,1)</f>
        <v>0</v>
      </c>
      <c r="AD70" s="160">
        <f t="shared" ref="AD70:AD105" si="28">IF(J70=0,1,0)</f>
        <v>0</v>
      </c>
      <c r="AE70" s="160">
        <f t="shared" ref="AE70:AE105" si="29">IF(M70=0,1,0)</f>
        <v>0</v>
      </c>
      <c r="AF70" s="228">
        <f t="shared" si="21"/>
        <v>0.11391112243802801</v>
      </c>
      <c r="AG70" s="228">
        <f t="shared" si="22"/>
        <v>0.29090006511861222</v>
      </c>
      <c r="AH70" s="228">
        <f t="shared" si="23"/>
        <v>0.88234739139293361</v>
      </c>
      <c r="AJ70" s="383"/>
    </row>
    <row r="71" spans="1:36" s="5" customFormat="1" x14ac:dyDescent="1.25">
      <c r="A71" s="83">
        <v>254</v>
      </c>
      <c r="B71" s="68">
        <v>11513</v>
      </c>
      <c r="C71" s="83">
        <v>254</v>
      </c>
      <c r="D71" s="16">
        <v>67</v>
      </c>
      <c r="E71" s="68" t="s">
        <v>480</v>
      </c>
      <c r="F71" s="10" t="s">
        <v>41</v>
      </c>
      <c r="G71" s="10" t="s">
        <v>294</v>
      </c>
      <c r="H71" s="11" t="s">
        <v>24</v>
      </c>
      <c r="I71" s="12">
        <v>20457051.814746998</v>
      </c>
      <c r="J71" s="12">
        <v>20975793.344833001</v>
      </c>
      <c r="K71" s="12" t="s">
        <v>302</v>
      </c>
      <c r="L71" s="179">
        <v>32</v>
      </c>
      <c r="M71" s="54">
        <v>1999915409</v>
      </c>
      <c r="N71" s="54">
        <v>2000000000</v>
      </c>
      <c r="O71" s="54">
        <v>10489</v>
      </c>
      <c r="P71" s="212">
        <v>4.1399999999999997</v>
      </c>
      <c r="Q71" s="212">
        <v>8.32</v>
      </c>
      <c r="R71" s="212">
        <v>25.15</v>
      </c>
      <c r="S71" s="53">
        <v>1940</v>
      </c>
      <c r="T71" s="53">
        <v>22</v>
      </c>
      <c r="U71" s="53">
        <v>73</v>
      </c>
      <c r="V71" s="53">
        <v>78</v>
      </c>
      <c r="W71" s="12">
        <f t="shared" si="24"/>
        <v>2013</v>
      </c>
      <c r="X71" s="84">
        <f t="shared" si="19"/>
        <v>0.23960703243600334</v>
      </c>
      <c r="Y71" s="85">
        <f t="shared" si="20"/>
        <v>0.2205688025189477</v>
      </c>
      <c r="Z71" s="86">
        <v>11513</v>
      </c>
      <c r="AA71" s="77">
        <f t="shared" si="25"/>
        <v>0</v>
      </c>
      <c r="AB71" s="77">
        <f t="shared" si="26"/>
        <v>0</v>
      </c>
      <c r="AC71" s="160">
        <f t="shared" si="27"/>
        <v>0</v>
      </c>
      <c r="AD71" s="160">
        <f t="shared" si="28"/>
        <v>0</v>
      </c>
      <c r="AE71" s="160">
        <f t="shared" si="29"/>
        <v>0</v>
      </c>
      <c r="AF71" s="228">
        <f t="shared" si="21"/>
        <v>4.5089687012956993E-2</v>
      </c>
      <c r="AG71" s="228">
        <f t="shared" si="22"/>
        <v>9.0615023175797643E-2</v>
      </c>
      <c r="AH71" s="228">
        <f t="shared" si="23"/>
        <v>0.27391440298934017</v>
      </c>
      <c r="AJ71" s="383"/>
    </row>
    <row r="72" spans="1:36" s="8" customFormat="1" x14ac:dyDescent="1.25">
      <c r="A72" s="222">
        <v>255</v>
      </c>
      <c r="B72" s="68">
        <v>11521</v>
      </c>
      <c r="C72" s="222">
        <v>255</v>
      </c>
      <c r="D72" s="19">
        <v>68</v>
      </c>
      <c r="E72" s="69" t="s">
        <v>481</v>
      </c>
      <c r="F72" s="20" t="s">
        <v>173</v>
      </c>
      <c r="G72" s="20" t="s">
        <v>276</v>
      </c>
      <c r="H72" s="21">
        <v>18</v>
      </c>
      <c r="I72" s="18">
        <v>2947631.4762980002</v>
      </c>
      <c r="J72" s="18">
        <v>3038579.3255810002</v>
      </c>
      <c r="K72" s="18" t="s">
        <v>304</v>
      </c>
      <c r="L72" s="180">
        <v>31</v>
      </c>
      <c r="M72" s="56">
        <v>2912712</v>
      </c>
      <c r="N72" s="55">
        <v>3000000</v>
      </c>
      <c r="O72" s="56">
        <v>1043213</v>
      </c>
      <c r="P72" s="223">
        <v>5.26</v>
      </c>
      <c r="Q72" s="223">
        <v>8.56</v>
      </c>
      <c r="R72" s="223">
        <v>23.61</v>
      </c>
      <c r="S72" s="224">
        <v>3789</v>
      </c>
      <c r="T72" s="224">
        <v>92</v>
      </c>
      <c r="U72" s="224">
        <v>14</v>
      </c>
      <c r="V72" s="224">
        <v>8</v>
      </c>
      <c r="W72" s="18">
        <f t="shared" si="24"/>
        <v>3803</v>
      </c>
      <c r="X72" s="84">
        <f t="shared" si="19"/>
        <v>0.14514994975623893</v>
      </c>
      <c r="Y72" s="85">
        <f t="shared" si="20"/>
        <v>0.13361690714136315</v>
      </c>
      <c r="Z72" s="86">
        <v>11521</v>
      </c>
      <c r="AA72" s="77">
        <f t="shared" si="25"/>
        <v>0</v>
      </c>
      <c r="AB72" s="77">
        <f t="shared" si="26"/>
        <v>0</v>
      </c>
      <c r="AC72" s="160">
        <f t="shared" si="27"/>
        <v>0</v>
      </c>
      <c r="AD72" s="160">
        <f t="shared" si="28"/>
        <v>0</v>
      </c>
      <c r="AE72" s="160">
        <f t="shared" si="29"/>
        <v>0</v>
      </c>
      <c r="AF72" s="228">
        <f t="shared" si="21"/>
        <v>8.2987906056284436E-3</v>
      </c>
      <c r="AG72" s="228">
        <f t="shared" si="22"/>
        <v>1.3505256194710928E-2</v>
      </c>
      <c r="AH72" s="228">
        <f t="shared" si="23"/>
        <v>3.7249894714617406E-2</v>
      </c>
      <c r="AJ72" s="383"/>
    </row>
    <row r="73" spans="1:36" s="5" customFormat="1" x14ac:dyDescent="1.25">
      <c r="A73" s="83">
        <v>259</v>
      </c>
      <c r="B73" s="68">
        <v>11518</v>
      </c>
      <c r="C73" s="83">
        <v>259</v>
      </c>
      <c r="D73" s="16">
        <v>69</v>
      </c>
      <c r="E73" s="68" t="s">
        <v>482</v>
      </c>
      <c r="F73" s="10" t="s">
        <v>153</v>
      </c>
      <c r="G73" s="10" t="s">
        <v>294</v>
      </c>
      <c r="H73" s="11" t="s">
        <v>24</v>
      </c>
      <c r="I73" s="12">
        <v>1659842.949303</v>
      </c>
      <c r="J73" s="12">
        <v>1706389.9597410001</v>
      </c>
      <c r="K73" s="12" t="s">
        <v>318</v>
      </c>
      <c r="L73" s="179">
        <v>28</v>
      </c>
      <c r="M73" s="54">
        <v>93202000</v>
      </c>
      <c r="N73" s="54">
        <v>300000000</v>
      </c>
      <c r="O73" s="54">
        <v>18309</v>
      </c>
      <c r="P73" s="212">
        <v>2.81</v>
      </c>
      <c r="Q73" s="212">
        <v>6.48</v>
      </c>
      <c r="R73" s="212">
        <v>34.200000000000003</v>
      </c>
      <c r="S73" s="53">
        <v>616</v>
      </c>
      <c r="T73" s="53">
        <v>5.9</v>
      </c>
      <c r="U73" s="53">
        <v>36</v>
      </c>
      <c r="V73" s="53">
        <v>94.1</v>
      </c>
      <c r="W73" s="12">
        <f t="shared" si="24"/>
        <v>652</v>
      </c>
      <c r="X73" s="84">
        <f t="shared" si="19"/>
        <v>5.2274367009033642E-3</v>
      </c>
      <c r="Y73" s="85">
        <f t="shared" si="20"/>
        <v>4.8120851948275393E-3</v>
      </c>
      <c r="Z73" s="86">
        <v>11518</v>
      </c>
      <c r="AA73" s="77">
        <f t="shared" si="25"/>
        <v>0</v>
      </c>
      <c r="AB73" s="77">
        <f t="shared" si="26"/>
        <v>0</v>
      </c>
      <c r="AC73" s="160">
        <f t="shared" si="27"/>
        <v>0</v>
      </c>
      <c r="AD73" s="160">
        <f t="shared" si="28"/>
        <v>0</v>
      </c>
      <c r="AE73" s="160">
        <f t="shared" si="29"/>
        <v>0</v>
      </c>
      <c r="AF73" s="228">
        <f t="shared" si="21"/>
        <v>2.4896774795827889E-3</v>
      </c>
      <c r="AG73" s="228">
        <f t="shared" si="22"/>
        <v>5.7413203087887804E-3</v>
      </c>
      <c r="AH73" s="228">
        <f t="shared" si="23"/>
        <v>3.0301412740829675E-2</v>
      </c>
      <c r="AJ73" s="383"/>
    </row>
    <row r="74" spans="1:36" s="8" customFormat="1" x14ac:dyDescent="1.25">
      <c r="A74" s="222">
        <v>262</v>
      </c>
      <c r="B74" s="68">
        <v>11551</v>
      </c>
      <c r="C74" s="222">
        <v>262</v>
      </c>
      <c r="D74" s="19">
        <v>70</v>
      </c>
      <c r="E74" s="69" t="s">
        <v>483</v>
      </c>
      <c r="F74" s="20" t="s">
        <v>33</v>
      </c>
      <c r="G74" s="20" t="s">
        <v>276</v>
      </c>
      <c r="H74" s="21">
        <v>20</v>
      </c>
      <c r="I74" s="18">
        <v>2856000.5000300002</v>
      </c>
      <c r="J74" s="18">
        <v>3091298.7777180001</v>
      </c>
      <c r="K74" s="18" t="s">
        <v>324</v>
      </c>
      <c r="L74" s="180">
        <v>26</v>
      </c>
      <c r="M74" s="56">
        <v>3059130</v>
      </c>
      <c r="N74" s="55">
        <v>5000000</v>
      </c>
      <c r="O74" s="56">
        <v>1010515</v>
      </c>
      <c r="P74" s="223">
        <v>2.46</v>
      </c>
      <c r="Q74" s="223">
        <v>7.02</v>
      </c>
      <c r="R74" s="223">
        <v>24.95</v>
      </c>
      <c r="S74" s="224">
        <v>1397</v>
      </c>
      <c r="T74" s="224">
        <v>56</v>
      </c>
      <c r="U74" s="224">
        <v>13</v>
      </c>
      <c r="V74" s="224">
        <v>44</v>
      </c>
      <c r="W74" s="18">
        <f t="shared" si="24"/>
        <v>1410</v>
      </c>
      <c r="X74" s="84">
        <f t="shared" si="19"/>
        <v>8.9885055948708686E-2</v>
      </c>
      <c r="Y74" s="85">
        <f t="shared" si="20"/>
        <v>8.274314386098236E-2</v>
      </c>
      <c r="Z74" s="86">
        <v>11551</v>
      </c>
      <c r="AA74" s="77">
        <f t="shared" si="25"/>
        <v>0</v>
      </c>
      <c r="AB74" s="77">
        <f t="shared" si="26"/>
        <v>0</v>
      </c>
      <c r="AC74" s="160">
        <f t="shared" si="27"/>
        <v>0</v>
      </c>
      <c r="AD74" s="160">
        <f t="shared" si="28"/>
        <v>0</v>
      </c>
      <c r="AE74" s="160">
        <f t="shared" si="29"/>
        <v>0</v>
      </c>
      <c r="AF74" s="228">
        <f t="shared" si="21"/>
        <v>3.948522100603989E-3</v>
      </c>
      <c r="AG74" s="228">
        <f t="shared" si="22"/>
        <v>1.1267733799284554E-2</v>
      </c>
      <c r="AH74" s="228">
        <f t="shared" si="23"/>
        <v>4.004700260571932E-2</v>
      </c>
      <c r="AJ74" s="383"/>
    </row>
    <row r="75" spans="1:36" s="5" customFormat="1" x14ac:dyDescent="1.25">
      <c r="A75" s="83">
        <v>261</v>
      </c>
      <c r="B75" s="68">
        <v>11562</v>
      </c>
      <c r="C75" s="83">
        <v>261</v>
      </c>
      <c r="D75" s="16">
        <v>71</v>
      </c>
      <c r="E75" s="68" t="s">
        <v>484</v>
      </c>
      <c r="F75" s="10" t="s">
        <v>291</v>
      </c>
      <c r="G75" s="10" t="s">
        <v>303</v>
      </c>
      <c r="H75" s="11" t="s">
        <v>24</v>
      </c>
      <c r="I75" s="12">
        <v>1045568.350486</v>
      </c>
      <c r="J75" s="12">
        <v>973880.06</v>
      </c>
      <c r="K75" s="12" t="s">
        <v>325</v>
      </c>
      <c r="L75" s="179">
        <v>26</v>
      </c>
      <c r="M75" s="54">
        <v>97388006</v>
      </c>
      <c r="N75" s="54">
        <v>300000000</v>
      </c>
      <c r="O75" s="54">
        <v>10000</v>
      </c>
      <c r="P75" s="212">
        <v>1.75</v>
      </c>
      <c r="Q75" s="212">
        <v>5.41</v>
      </c>
      <c r="R75" s="212">
        <v>21.82</v>
      </c>
      <c r="S75" s="53">
        <v>1960</v>
      </c>
      <c r="T75" s="53">
        <v>74</v>
      </c>
      <c r="U75" s="53">
        <v>9</v>
      </c>
      <c r="V75" s="53">
        <v>26</v>
      </c>
      <c r="W75" s="12">
        <f t="shared" si="24"/>
        <v>1969</v>
      </c>
      <c r="X75" s="84">
        <f t="shared" si="19"/>
        <v>3.7419301597689622E-2</v>
      </c>
      <c r="Y75" s="85">
        <f t="shared" si="20"/>
        <v>3.4446111454187731E-2</v>
      </c>
      <c r="Z75" s="86">
        <v>11562</v>
      </c>
      <c r="AA75" s="77">
        <f t="shared" si="25"/>
        <v>0</v>
      </c>
      <c r="AB75" s="77">
        <f t="shared" si="26"/>
        <v>0</v>
      </c>
      <c r="AC75" s="160">
        <f t="shared" si="27"/>
        <v>0</v>
      </c>
      <c r="AD75" s="160">
        <f t="shared" si="28"/>
        <v>0</v>
      </c>
      <c r="AE75" s="160">
        <f t="shared" si="29"/>
        <v>0</v>
      </c>
      <c r="AF75" s="228">
        <f t="shared" si="21"/>
        <v>8.849159161615789E-4</v>
      </c>
      <c r="AG75" s="228">
        <f t="shared" si="22"/>
        <v>2.7356543465337953E-3</v>
      </c>
      <c r="AH75" s="228">
        <f t="shared" si="23"/>
        <v>1.1033637308940372E-2</v>
      </c>
      <c r="AJ75" s="383"/>
    </row>
    <row r="76" spans="1:36" s="8" customFormat="1" x14ac:dyDescent="1.25">
      <c r="A76" s="222">
        <v>263</v>
      </c>
      <c r="B76" s="68">
        <v>11569</v>
      </c>
      <c r="C76" s="222">
        <v>263</v>
      </c>
      <c r="D76" s="19">
        <v>72</v>
      </c>
      <c r="E76" s="69" t="s">
        <v>485</v>
      </c>
      <c r="F76" s="20" t="s">
        <v>271</v>
      </c>
      <c r="G76" s="20" t="s">
        <v>294</v>
      </c>
      <c r="H76" s="21" t="s">
        <v>24</v>
      </c>
      <c r="I76" s="18">
        <v>4541795.7047870001</v>
      </c>
      <c r="J76" s="18">
        <v>4803828</v>
      </c>
      <c r="K76" s="18" t="s">
        <v>329</v>
      </c>
      <c r="L76" s="180">
        <v>23</v>
      </c>
      <c r="M76" s="56">
        <v>399955500</v>
      </c>
      <c r="N76" s="55">
        <v>500000000</v>
      </c>
      <c r="O76" s="56">
        <v>12011</v>
      </c>
      <c r="P76" s="223">
        <v>5.73</v>
      </c>
      <c r="Q76" s="223">
        <v>13.35</v>
      </c>
      <c r="R76" s="223">
        <v>0</v>
      </c>
      <c r="S76" s="224">
        <v>304</v>
      </c>
      <c r="T76" s="224">
        <v>7.5</v>
      </c>
      <c r="U76" s="224">
        <v>66</v>
      </c>
      <c r="V76" s="224">
        <v>92.5</v>
      </c>
      <c r="W76" s="18">
        <f t="shared" si="24"/>
        <v>370</v>
      </c>
      <c r="X76" s="84">
        <f t="shared" si="19"/>
        <v>1.8707131388156384E-2</v>
      </c>
      <c r="Y76" s="85">
        <f t="shared" si="20"/>
        <v>1.722073649884355E-2</v>
      </c>
      <c r="Z76" s="86">
        <v>11569</v>
      </c>
      <c r="AA76" s="77">
        <f t="shared" si="25"/>
        <v>0</v>
      </c>
      <c r="AB76" s="77">
        <f t="shared" si="26"/>
        <v>0</v>
      </c>
      <c r="AC76" s="160">
        <f t="shared" si="27"/>
        <v>0</v>
      </c>
      <c r="AD76" s="160">
        <f t="shared" si="28"/>
        <v>0</v>
      </c>
      <c r="AE76" s="160">
        <f t="shared" si="29"/>
        <v>0</v>
      </c>
      <c r="AF76" s="228">
        <f t="shared" si="21"/>
        <v>1.4292248380551476E-2</v>
      </c>
      <c r="AG76" s="228">
        <f t="shared" si="22"/>
        <v>3.3298693870918362E-2</v>
      </c>
      <c r="AH76" s="228">
        <f t="shared" si="23"/>
        <v>0</v>
      </c>
      <c r="AJ76" s="383"/>
    </row>
    <row r="77" spans="1:36" s="5" customFormat="1" x14ac:dyDescent="1.25">
      <c r="A77" s="83">
        <v>253</v>
      </c>
      <c r="B77" s="68">
        <v>11588</v>
      </c>
      <c r="C77" s="83">
        <v>253</v>
      </c>
      <c r="D77" s="16">
        <v>73</v>
      </c>
      <c r="E77" s="68" t="s">
        <v>486</v>
      </c>
      <c r="F77" s="10" t="s">
        <v>215</v>
      </c>
      <c r="G77" s="10" t="s">
        <v>294</v>
      </c>
      <c r="H77" s="11" t="s">
        <v>24</v>
      </c>
      <c r="I77" s="12">
        <v>6472923.4021460004</v>
      </c>
      <c r="J77" s="12">
        <v>9610489.3034579996</v>
      </c>
      <c r="K77" s="12" t="s">
        <v>331</v>
      </c>
      <c r="L77" s="179">
        <v>19</v>
      </c>
      <c r="M77" s="54">
        <v>649798538</v>
      </c>
      <c r="N77" s="54">
        <v>650000000</v>
      </c>
      <c r="O77" s="54">
        <v>14790</v>
      </c>
      <c r="P77" s="212">
        <v>1.95</v>
      </c>
      <c r="Q77" s="212">
        <v>6.03</v>
      </c>
      <c r="R77" s="212">
        <v>26.59</v>
      </c>
      <c r="S77" s="53">
        <v>559</v>
      </c>
      <c r="T77" s="53">
        <v>2.7</v>
      </c>
      <c r="U77" s="53">
        <v>43</v>
      </c>
      <c r="V77" s="53">
        <v>97.3</v>
      </c>
      <c r="W77" s="12">
        <f t="shared" si="24"/>
        <v>602</v>
      </c>
      <c r="X77" s="84">
        <f t="shared" si="19"/>
        <v>1.3473106655261954E-2</v>
      </c>
      <c r="Y77" s="85">
        <f t="shared" si="20"/>
        <v>1.2402586731067328E-2</v>
      </c>
      <c r="Z77" s="86">
        <v>11588</v>
      </c>
      <c r="AA77" s="77">
        <f t="shared" si="25"/>
        <v>0</v>
      </c>
      <c r="AB77" s="77">
        <f>IF(W77=0,1,0)</f>
        <v>0</v>
      </c>
      <c r="AC77" s="160">
        <f>IF((T77+V77)=100,0,1)</f>
        <v>0</v>
      </c>
      <c r="AD77" s="160">
        <f t="shared" si="28"/>
        <v>0</v>
      </c>
      <c r="AE77" s="160">
        <f t="shared" si="29"/>
        <v>0</v>
      </c>
      <c r="AF77" s="228">
        <f t="shared" si="21"/>
        <v>9.7305770288002996E-3</v>
      </c>
      <c r="AG77" s="228">
        <f t="shared" si="22"/>
        <v>3.0089938196751695E-2</v>
      </c>
      <c r="AH77" s="228">
        <f t="shared" si="23"/>
        <v>0.13268515035682049</v>
      </c>
      <c r="AJ77" s="383"/>
    </row>
    <row r="78" spans="1:36" s="8" customFormat="1" x14ac:dyDescent="1.25">
      <c r="A78" s="222">
        <v>271</v>
      </c>
      <c r="B78" s="68">
        <v>11621</v>
      </c>
      <c r="C78" s="222">
        <v>271</v>
      </c>
      <c r="D78" s="19">
        <v>74</v>
      </c>
      <c r="E78" s="69" t="s">
        <v>487</v>
      </c>
      <c r="F78" s="20" t="s">
        <v>232</v>
      </c>
      <c r="G78" s="20" t="s">
        <v>303</v>
      </c>
      <c r="H78" s="21" t="s">
        <v>24</v>
      </c>
      <c r="I78" s="18">
        <v>1010907.675326</v>
      </c>
      <c r="J78" s="18">
        <v>1576645.006755</v>
      </c>
      <c r="K78" s="18" t="s">
        <v>345</v>
      </c>
      <c r="L78" s="180">
        <v>15</v>
      </c>
      <c r="M78" s="56">
        <v>89121305</v>
      </c>
      <c r="N78" s="55">
        <v>100000000</v>
      </c>
      <c r="O78" s="56">
        <v>17691</v>
      </c>
      <c r="P78" s="223">
        <v>9.6999999999999993</v>
      </c>
      <c r="Q78" s="223">
        <v>19.489999999999998</v>
      </c>
      <c r="R78" s="223">
        <v>47.63</v>
      </c>
      <c r="S78" s="224">
        <v>235</v>
      </c>
      <c r="T78" s="224">
        <v>19</v>
      </c>
      <c r="U78" s="224">
        <v>6</v>
      </c>
      <c r="V78" s="224">
        <v>81</v>
      </c>
      <c r="W78" s="18">
        <f t="shared" si="24"/>
        <v>241</v>
      </c>
      <c r="X78" s="84">
        <f t="shared" si="19"/>
        <v>1.5554140033964117E-2</v>
      </c>
      <c r="Y78" s="85">
        <f t="shared" si="20"/>
        <v>1.4318269403965894E-2</v>
      </c>
      <c r="Z78" s="86">
        <v>11621</v>
      </c>
      <c r="AA78" s="77">
        <f t="shared" si="25"/>
        <v>0</v>
      </c>
      <c r="AB78" s="77">
        <f>IF(W78=0,1,0)</f>
        <v>0</v>
      </c>
      <c r="AC78" s="160">
        <f>IF((T78+V78)=100,0,1)</f>
        <v>0</v>
      </c>
      <c r="AD78" s="160">
        <f t="shared" si="28"/>
        <v>0</v>
      </c>
      <c r="AE78" s="160">
        <f t="shared" si="29"/>
        <v>0</v>
      </c>
      <c r="AF78" s="228">
        <f t="shared" si="21"/>
        <v>7.9407978068132597E-3</v>
      </c>
      <c r="AG78" s="228">
        <f t="shared" si="22"/>
        <v>1.595527311905056E-2</v>
      </c>
      <c r="AH78" s="228">
        <f t="shared" si="23"/>
        <v>3.8991773148300581E-2</v>
      </c>
      <c r="AJ78" s="383"/>
    </row>
    <row r="79" spans="1:36" s="5" customFormat="1" x14ac:dyDescent="1.25">
      <c r="A79" s="83">
        <v>272</v>
      </c>
      <c r="B79" s="68">
        <v>11626</v>
      </c>
      <c r="C79" s="83">
        <v>272</v>
      </c>
      <c r="D79" s="16">
        <v>75</v>
      </c>
      <c r="E79" s="68" t="s">
        <v>488</v>
      </c>
      <c r="F79" s="10" t="s">
        <v>190</v>
      </c>
      <c r="G79" s="10" t="s">
        <v>294</v>
      </c>
      <c r="H79" s="11">
        <v>16</v>
      </c>
      <c r="I79" s="12">
        <v>3712285.9103160002</v>
      </c>
      <c r="J79" s="12">
        <v>3999266.46</v>
      </c>
      <c r="K79" s="12" t="s">
        <v>347</v>
      </c>
      <c r="L79" s="179">
        <v>14</v>
      </c>
      <c r="M79" s="54">
        <v>399926646</v>
      </c>
      <c r="N79" s="54">
        <v>400000000</v>
      </c>
      <c r="O79" s="54">
        <v>10000</v>
      </c>
      <c r="P79" s="212">
        <v>2.33</v>
      </c>
      <c r="Q79" s="212">
        <v>6.13</v>
      </c>
      <c r="R79" s="212">
        <v>23.17</v>
      </c>
      <c r="S79" s="53">
        <v>383</v>
      </c>
      <c r="T79" s="53">
        <v>6.1</v>
      </c>
      <c r="U79" s="53">
        <v>75</v>
      </c>
      <c r="V79" s="53">
        <v>93.9</v>
      </c>
      <c r="W79" s="12">
        <f t="shared" si="24"/>
        <v>458</v>
      </c>
      <c r="X79" s="84">
        <f t="shared" si="19"/>
        <v>1.2666850937853425E-2</v>
      </c>
      <c r="Y79" s="85">
        <f t="shared" si="20"/>
        <v>1.1660392913528387E-2</v>
      </c>
      <c r="Z79" s="86">
        <v>11626</v>
      </c>
      <c r="AA79" s="77">
        <f>IF(M79&gt;N79,1,0)</f>
        <v>0</v>
      </c>
      <c r="AB79" s="77">
        <f>IF(W79=0,1,0)</f>
        <v>0</v>
      </c>
      <c r="AC79" s="160">
        <f>IF((T79+V79)=100,0,1)</f>
        <v>0</v>
      </c>
      <c r="AD79" s="160">
        <f>IF(J79=0,1,0)</f>
        <v>0</v>
      </c>
      <c r="AE79" s="160">
        <f>IF(M79=0,1,0)</f>
        <v>0</v>
      </c>
      <c r="AF79" s="228">
        <f t="shared" si="21"/>
        <v>4.8383217516718823E-3</v>
      </c>
      <c r="AG79" s="228">
        <f t="shared" si="22"/>
        <v>1.2729146926072377E-2</v>
      </c>
      <c r="AH79" s="228">
        <f t="shared" si="23"/>
        <v>4.81132682344367E-2</v>
      </c>
      <c r="AJ79" s="383"/>
    </row>
    <row r="80" spans="1:36" s="8" customFormat="1" x14ac:dyDescent="1.25">
      <c r="A80" s="222">
        <v>277</v>
      </c>
      <c r="B80" s="68">
        <v>11661</v>
      </c>
      <c r="C80" s="222">
        <v>277</v>
      </c>
      <c r="D80" s="19">
        <v>76</v>
      </c>
      <c r="E80" s="69" t="s">
        <v>602</v>
      </c>
      <c r="F80" s="20" t="s">
        <v>399</v>
      </c>
      <c r="G80" s="20" t="s">
        <v>303</v>
      </c>
      <c r="H80" s="21" t="s">
        <v>24</v>
      </c>
      <c r="I80" s="18">
        <v>516766.07874700002</v>
      </c>
      <c r="J80" s="18">
        <v>628245.62084300001</v>
      </c>
      <c r="K80" s="18" t="s">
        <v>400</v>
      </c>
      <c r="L80" s="180">
        <v>7</v>
      </c>
      <c r="M80" s="56">
        <v>614344</v>
      </c>
      <c r="N80" s="55">
        <v>1000000</v>
      </c>
      <c r="O80" s="56">
        <v>1022628</v>
      </c>
      <c r="P80" s="223">
        <v>5.89</v>
      </c>
      <c r="Q80" s="223">
        <v>11.15</v>
      </c>
      <c r="R80" s="223">
        <v>0</v>
      </c>
      <c r="S80" s="224">
        <v>168</v>
      </c>
      <c r="T80" s="224">
        <v>19</v>
      </c>
      <c r="U80" s="224">
        <v>16</v>
      </c>
      <c r="V80" s="224">
        <v>81</v>
      </c>
      <c r="W80" s="18">
        <f t="shared" si="24"/>
        <v>184</v>
      </c>
      <c r="X80" s="84">
        <f t="shared" si="19"/>
        <v>6.1978570448326829E-3</v>
      </c>
      <c r="Y80" s="85">
        <f t="shared" si="20"/>
        <v>5.7053997650402654E-3</v>
      </c>
      <c r="Z80" s="86">
        <v>11661</v>
      </c>
      <c r="AA80" s="77">
        <f>IF(M80&gt;N80,1,0)</f>
        <v>0</v>
      </c>
      <c r="AB80" s="77">
        <f>IF(W80=0,1,0)</f>
        <v>0</v>
      </c>
      <c r="AC80" s="160">
        <f>IF((T80+V80)=100,0,1)</f>
        <v>0</v>
      </c>
      <c r="AD80" s="160">
        <f>IF(J80=0,1,0)</f>
        <v>0</v>
      </c>
      <c r="AE80" s="160">
        <f>IF(M80=0,1,0)</f>
        <v>0</v>
      </c>
      <c r="AF80" s="228">
        <f t="shared" si="21"/>
        <v>1.9213356838981314E-3</v>
      </c>
      <c r="AG80" s="228">
        <f t="shared" si="22"/>
        <v>3.6371634763097058E-3</v>
      </c>
      <c r="AH80" s="228">
        <f t="shared" si="23"/>
        <v>0</v>
      </c>
      <c r="AJ80" s="383"/>
    </row>
    <row r="81" spans="1:36" s="5" customFormat="1" x14ac:dyDescent="1.25">
      <c r="A81" s="83">
        <v>279</v>
      </c>
      <c r="B81" s="68">
        <v>11660</v>
      </c>
      <c r="C81" s="83">
        <v>279</v>
      </c>
      <c r="D81" s="16">
        <v>77</v>
      </c>
      <c r="E81" s="68" t="s">
        <v>490</v>
      </c>
      <c r="F81" s="10" t="s">
        <v>334</v>
      </c>
      <c r="G81" s="10" t="s">
        <v>303</v>
      </c>
      <c r="H81" s="11" t="s">
        <v>24</v>
      </c>
      <c r="I81" s="12">
        <v>1317848.3359419999</v>
      </c>
      <c r="J81" s="12">
        <v>1516190.4500899999</v>
      </c>
      <c r="K81" s="12" t="s">
        <v>409</v>
      </c>
      <c r="L81" s="179">
        <v>7</v>
      </c>
      <c r="M81" s="54">
        <v>151629194</v>
      </c>
      <c r="N81" s="54">
        <v>300000000</v>
      </c>
      <c r="O81" s="54">
        <v>10000</v>
      </c>
      <c r="P81" s="212">
        <v>2.82</v>
      </c>
      <c r="Q81" s="212">
        <v>6.75</v>
      </c>
      <c r="R81" s="212">
        <v>0</v>
      </c>
      <c r="S81" s="53">
        <v>456</v>
      </c>
      <c r="T81" s="53">
        <v>3.9</v>
      </c>
      <c r="U81" s="53">
        <v>26</v>
      </c>
      <c r="V81" s="53">
        <v>96.1</v>
      </c>
      <c r="W81" s="12">
        <f t="shared" si="24"/>
        <v>482</v>
      </c>
      <c r="X81" s="84">
        <f t="shared" si="19"/>
        <v>3.0702719703613094E-3</v>
      </c>
      <c r="Y81" s="85">
        <f t="shared" si="20"/>
        <v>2.8263202670854794E-3</v>
      </c>
      <c r="Z81" s="86">
        <v>11660</v>
      </c>
      <c r="AA81" s="77">
        <f t="shared" ref="AA81" si="30">IF(M81&gt;N81,1,0)</f>
        <v>0</v>
      </c>
      <c r="AB81" s="77">
        <f t="shared" ref="AB81" si="31">IF(W81=0,1,0)</f>
        <v>0</v>
      </c>
      <c r="AC81" s="160">
        <f t="shared" ref="AC81" si="32">IF((T81+V81)=100,0,1)</f>
        <v>0</v>
      </c>
      <c r="AD81" s="160">
        <f t="shared" ref="AD81" si="33">IF(J81=0,1,0)</f>
        <v>0</v>
      </c>
      <c r="AE81" s="160">
        <f t="shared" ref="AE81" si="34">IF(M81=0,1,0)</f>
        <v>0</v>
      </c>
      <c r="AF81" s="228">
        <f t="shared" si="21"/>
        <v>2.2200428093381774E-3</v>
      </c>
      <c r="AG81" s="228">
        <f t="shared" si="22"/>
        <v>5.3139322563945744E-3</v>
      </c>
      <c r="AH81" s="228">
        <f t="shared" si="23"/>
        <v>0</v>
      </c>
      <c r="AJ81" s="383"/>
    </row>
    <row r="82" spans="1:36" s="8" customFormat="1" x14ac:dyDescent="1.25">
      <c r="A82" s="222">
        <v>280</v>
      </c>
      <c r="B82" s="68">
        <v>11665</v>
      </c>
      <c r="C82" s="222">
        <v>280</v>
      </c>
      <c r="D82" s="19">
        <v>78</v>
      </c>
      <c r="E82" s="69" t="s">
        <v>491</v>
      </c>
      <c r="F82" s="20" t="s">
        <v>408</v>
      </c>
      <c r="G82" s="20" t="s">
        <v>303</v>
      </c>
      <c r="H82" s="21">
        <v>18</v>
      </c>
      <c r="I82" s="18">
        <v>459478.08702799998</v>
      </c>
      <c r="J82" s="18">
        <v>429172.11197799997</v>
      </c>
      <c r="K82" s="18" t="s">
        <v>410</v>
      </c>
      <c r="L82" s="180">
        <v>7</v>
      </c>
      <c r="M82" s="56">
        <v>429172</v>
      </c>
      <c r="N82" s="55">
        <v>1000000</v>
      </c>
      <c r="O82" s="56">
        <v>1000000</v>
      </c>
      <c r="P82" s="223">
        <v>3.89</v>
      </c>
      <c r="Q82" s="223">
        <v>7.76</v>
      </c>
      <c r="R82" s="223">
        <v>0</v>
      </c>
      <c r="S82" s="224">
        <v>149</v>
      </c>
      <c r="T82" s="224">
        <v>35</v>
      </c>
      <c r="U82" s="224">
        <v>9</v>
      </c>
      <c r="V82" s="224">
        <v>65</v>
      </c>
      <c r="W82" s="18">
        <f t="shared" si="24"/>
        <v>158</v>
      </c>
      <c r="X82" s="84">
        <f t="shared" si="19"/>
        <v>7.7993430250951346E-3</v>
      </c>
      <c r="Y82" s="85">
        <f t="shared" si="20"/>
        <v>7.1796379847040336E-3</v>
      </c>
      <c r="Z82" s="86">
        <v>11665</v>
      </c>
      <c r="AA82" s="77">
        <f>IF(M82&gt;N82,1,0)</f>
        <v>0</v>
      </c>
      <c r="AB82" s="77">
        <f>IF(W82=0,1,0)</f>
        <v>0</v>
      </c>
      <c r="AC82" s="160">
        <f>IF((T82+V82)=100,0,1)</f>
        <v>0</v>
      </c>
      <c r="AD82" s="160">
        <f>IF(J82=0,1,0)</f>
        <v>0</v>
      </c>
      <c r="AE82" s="160">
        <f>IF(M82=0,1,0)</f>
        <v>0</v>
      </c>
      <c r="AF82" s="228">
        <f t="shared" si="21"/>
        <v>8.6684126764628787E-4</v>
      </c>
      <c r="AG82" s="228">
        <f t="shared" si="22"/>
        <v>1.7292257678496641E-3</v>
      </c>
      <c r="AH82" s="228">
        <f t="shared" si="23"/>
        <v>0</v>
      </c>
      <c r="AJ82" s="383"/>
    </row>
    <row r="83" spans="1:36" s="5" customFormat="1" x14ac:dyDescent="1.25">
      <c r="A83" s="83">
        <v>283</v>
      </c>
      <c r="B83" s="68">
        <v>11673</v>
      </c>
      <c r="C83" s="83">
        <v>283</v>
      </c>
      <c r="D83" s="16">
        <v>79</v>
      </c>
      <c r="E83" s="68" t="s">
        <v>492</v>
      </c>
      <c r="F83" s="10" t="s">
        <v>414</v>
      </c>
      <c r="G83" s="10" t="s">
        <v>294</v>
      </c>
      <c r="H83" s="11">
        <v>18</v>
      </c>
      <c r="I83" s="12">
        <v>1020145.76957</v>
      </c>
      <c r="J83" s="12">
        <v>999956.65388799994</v>
      </c>
      <c r="K83" s="12" t="s">
        <v>416</v>
      </c>
      <c r="L83" s="179">
        <v>5</v>
      </c>
      <c r="M83" s="54">
        <v>99999990</v>
      </c>
      <c r="N83" s="54">
        <v>100000000</v>
      </c>
      <c r="O83" s="54">
        <v>10000</v>
      </c>
      <c r="P83" s="212">
        <v>2.72</v>
      </c>
      <c r="Q83" s="212">
        <v>6.69</v>
      </c>
      <c r="R83" s="212">
        <v>0</v>
      </c>
      <c r="S83" s="53">
        <v>260</v>
      </c>
      <c r="T83" s="53">
        <v>3.3</v>
      </c>
      <c r="U83" s="53">
        <v>28</v>
      </c>
      <c r="V83" s="53">
        <v>96.7</v>
      </c>
      <c r="W83" s="12">
        <f t="shared" si="24"/>
        <v>288</v>
      </c>
      <c r="X83" s="84">
        <f t="shared" si="19"/>
        <v>1.7133796261996422E-3</v>
      </c>
      <c r="Y83" s="85">
        <f t="shared" si="20"/>
        <v>1.5772412377427004E-3</v>
      </c>
      <c r="Z83" s="86"/>
      <c r="AA83" s="77">
        <f>IF(M83&gt;N83,1,0)</f>
        <v>0</v>
      </c>
      <c r="AB83" s="77"/>
      <c r="AC83" s="160"/>
      <c r="AD83" s="160"/>
      <c r="AE83" s="160"/>
      <c r="AF83" s="228">
        <f t="shared" si="21"/>
        <v>1.4122401767463718E-3</v>
      </c>
      <c r="AG83" s="228">
        <f t="shared" si="22"/>
        <v>3.473487787659275E-3</v>
      </c>
      <c r="AH83" s="228">
        <f t="shared" si="23"/>
        <v>0</v>
      </c>
      <c r="AJ83" s="383"/>
    </row>
    <row r="84" spans="1:36" s="8" customFormat="1" x14ac:dyDescent="1.25">
      <c r="A84" s="222">
        <v>300</v>
      </c>
      <c r="B84" s="68">
        <v>11692</v>
      </c>
      <c r="C84" s="222">
        <v>300</v>
      </c>
      <c r="D84" s="19">
        <v>80</v>
      </c>
      <c r="E84" s="69" t="s">
        <v>591</v>
      </c>
      <c r="F84" s="20" t="s">
        <v>583</v>
      </c>
      <c r="G84" s="20" t="s">
        <v>294</v>
      </c>
      <c r="H84" s="21"/>
      <c r="I84" s="18">
        <v>433189</v>
      </c>
      <c r="J84" s="18">
        <v>442810</v>
      </c>
      <c r="K84" s="18" t="s">
        <v>586</v>
      </c>
      <c r="L84" s="180">
        <v>1</v>
      </c>
      <c r="M84" s="56">
        <v>43008332</v>
      </c>
      <c r="N84" s="55">
        <v>100000000</v>
      </c>
      <c r="O84" s="56">
        <v>10073</v>
      </c>
      <c r="P84" s="223">
        <v>0</v>
      </c>
      <c r="Q84" s="223">
        <v>0</v>
      </c>
      <c r="R84" s="223">
        <v>0</v>
      </c>
      <c r="S84" s="224">
        <v>532</v>
      </c>
      <c r="T84" s="224">
        <v>5</v>
      </c>
      <c r="U84" s="224">
        <v>15</v>
      </c>
      <c r="V84" s="224">
        <v>95</v>
      </c>
      <c r="W84" s="18">
        <f t="shared" si="24"/>
        <v>547</v>
      </c>
      <c r="X84" s="84">
        <f t="shared" si="19"/>
        <v>1.1495977582863122E-3</v>
      </c>
      <c r="Y84" s="85"/>
      <c r="Z84" s="86"/>
      <c r="AA84" s="77"/>
      <c r="AB84" s="77"/>
      <c r="AC84" s="160"/>
      <c r="AD84" s="160"/>
      <c r="AE84" s="160"/>
      <c r="AF84" s="228">
        <f t="shared" si="21"/>
        <v>0</v>
      </c>
      <c r="AG84" s="228">
        <f t="shared" si="22"/>
        <v>0</v>
      </c>
      <c r="AH84" s="228">
        <f t="shared" si="23"/>
        <v>0</v>
      </c>
      <c r="AJ84" s="383"/>
    </row>
    <row r="85" spans="1:36" s="5" customFormat="1" x14ac:dyDescent="1.25">
      <c r="A85" s="83">
        <v>295</v>
      </c>
      <c r="B85" s="68">
        <v>11698</v>
      </c>
      <c r="C85" s="83">
        <v>295</v>
      </c>
      <c r="D85" s="16">
        <v>81</v>
      </c>
      <c r="E85" s="68" t="s">
        <v>603</v>
      </c>
      <c r="F85" s="10" t="s">
        <v>394</v>
      </c>
      <c r="G85" s="10" t="s">
        <v>294</v>
      </c>
      <c r="H85" s="11"/>
      <c r="I85" s="12">
        <v>0</v>
      </c>
      <c r="J85" s="12">
        <v>1081496</v>
      </c>
      <c r="K85" s="12" t="s">
        <v>600</v>
      </c>
      <c r="L85" s="179">
        <v>0</v>
      </c>
      <c r="M85" s="54">
        <v>106281065</v>
      </c>
      <c r="N85" s="54">
        <v>500000000</v>
      </c>
      <c r="O85" s="54">
        <v>10176</v>
      </c>
      <c r="P85" s="212">
        <v>0</v>
      </c>
      <c r="Q85" s="212">
        <v>0</v>
      </c>
      <c r="R85" s="212">
        <v>0</v>
      </c>
      <c r="S85" s="53">
        <v>0</v>
      </c>
      <c r="T85" s="53">
        <v>0</v>
      </c>
      <c r="U85" s="53">
        <v>0</v>
      </c>
      <c r="V85" s="53">
        <v>0</v>
      </c>
      <c r="W85" s="12">
        <v>0</v>
      </c>
      <c r="X85" s="84"/>
      <c r="Y85" s="85"/>
      <c r="Z85" s="86"/>
      <c r="AA85" s="77"/>
      <c r="AB85" s="77"/>
      <c r="AC85" s="160"/>
      <c r="AD85" s="160"/>
      <c r="AE85" s="160"/>
      <c r="AF85" s="228"/>
      <c r="AG85" s="228"/>
      <c r="AH85" s="228"/>
      <c r="AJ85" s="383"/>
    </row>
    <row r="86" spans="1:36" s="103" customFormat="1" ht="67.5" x14ac:dyDescent="1.25">
      <c r="A86" s="95"/>
      <c r="B86" s="68"/>
      <c r="C86" s="95"/>
      <c r="D86" s="16"/>
      <c r="E86" s="346" t="s">
        <v>339</v>
      </c>
      <c r="F86" s="339" t="s">
        <v>24</v>
      </c>
      <c r="G86" s="339" t="s">
        <v>24</v>
      </c>
      <c r="H86" s="340" t="s">
        <v>24</v>
      </c>
      <c r="I86" s="341">
        <f>SUM(I5:I85)</f>
        <v>1832835646.146915</v>
      </c>
      <c r="J86" s="342">
        <f>SUM(J5:J85)</f>
        <v>1925934514.0864317</v>
      </c>
      <c r="K86" s="343" t="s">
        <v>24</v>
      </c>
      <c r="L86" s="343" t="s">
        <v>24</v>
      </c>
      <c r="M86" s="341">
        <f>SUM(M5:M84)</f>
        <v>14767642570</v>
      </c>
      <c r="N86" s="341" t="s">
        <v>24</v>
      </c>
      <c r="O86" s="341" t="s">
        <v>24</v>
      </c>
      <c r="P86" s="344">
        <f>AF86</f>
        <v>2.6518528714084875</v>
      </c>
      <c r="Q86" s="344">
        <f>AG86</f>
        <v>6.6461254423319289</v>
      </c>
      <c r="R86" s="344">
        <f>AH86</f>
        <v>22.571727642050099</v>
      </c>
      <c r="S86" s="345">
        <f>SUM(S5:S84)</f>
        <v>2443929</v>
      </c>
      <c r="T86" s="361">
        <f>X86</f>
        <v>81.489483418205083</v>
      </c>
      <c r="U86" s="361">
        <f>SUM(U5:U84)</f>
        <v>5140</v>
      </c>
      <c r="V86" s="361">
        <f>100-T86</f>
        <v>18.510516581794917</v>
      </c>
      <c r="W86" s="361">
        <f>SUM(W5:W84)</f>
        <v>2449069</v>
      </c>
      <c r="X86" s="84">
        <f>SUM(X5:X84)</f>
        <v>81.489483418205083</v>
      </c>
      <c r="Y86" s="85" t="s">
        <v>24</v>
      </c>
      <c r="Z86" s="86"/>
      <c r="AA86" s="77"/>
      <c r="AB86" s="77"/>
      <c r="AC86" s="160"/>
      <c r="AD86" s="160"/>
      <c r="AE86" s="160"/>
      <c r="AF86" s="231">
        <f>SUM(AF5:AF84)</f>
        <v>2.6518528714084875</v>
      </c>
      <c r="AG86" s="231">
        <f>SUM(AG5:AG84)</f>
        <v>6.6461254423319289</v>
      </c>
      <c r="AH86" s="231">
        <f>SUM(AH5:AH84)</f>
        <v>22.571727642050099</v>
      </c>
      <c r="AJ86" s="383"/>
    </row>
    <row r="87" spans="1:36" s="5" customFormat="1" x14ac:dyDescent="1.25">
      <c r="A87" s="83">
        <v>65</v>
      </c>
      <c r="B87" s="68">
        <v>10615</v>
      </c>
      <c r="C87" s="83">
        <v>65</v>
      </c>
      <c r="D87" s="16">
        <v>82</v>
      </c>
      <c r="E87" s="68" t="s">
        <v>30</v>
      </c>
      <c r="F87" s="10" t="s">
        <v>30</v>
      </c>
      <c r="G87" s="10" t="s">
        <v>25</v>
      </c>
      <c r="H87" s="11" t="s">
        <v>24</v>
      </c>
      <c r="I87" s="12">
        <v>482219.03378</v>
      </c>
      <c r="J87" s="12">
        <v>624034.23843100003</v>
      </c>
      <c r="K87" s="12" t="s">
        <v>120</v>
      </c>
      <c r="L87" s="179">
        <v>141.76666666666665</v>
      </c>
      <c r="M87" s="54">
        <v>13353</v>
      </c>
      <c r="N87" s="54">
        <v>50000</v>
      </c>
      <c r="O87" s="54">
        <v>46733635</v>
      </c>
      <c r="P87" s="212">
        <v>27.84</v>
      </c>
      <c r="Q87" s="212">
        <v>55.8</v>
      </c>
      <c r="R87" s="212">
        <v>158.63999999999999</v>
      </c>
      <c r="S87" s="53">
        <v>162</v>
      </c>
      <c r="T87" s="53">
        <v>24</v>
      </c>
      <c r="U87" s="53">
        <v>8</v>
      </c>
      <c r="V87" s="53">
        <v>76</v>
      </c>
      <c r="W87" s="12">
        <f t="shared" ref="W87:W106" si="35">S87+U87</f>
        <v>170</v>
      </c>
      <c r="X87" s="84">
        <f>T87*J87/$J$107</f>
        <v>0.88105650803443258</v>
      </c>
      <c r="Y87" s="85">
        <f t="shared" ref="Y87:Y106" si="36">T87*J87/$J$175</f>
        <v>7.1585105453579176E-3</v>
      </c>
      <c r="Z87" s="86">
        <v>10615</v>
      </c>
      <c r="AA87" s="77">
        <f t="shared" si="25"/>
        <v>0</v>
      </c>
      <c r="AB87" s="77">
        <f t="shared" si="26"/>
        <v>0</v>
      </c>
      <c r="AC87" s="160">
        <f t="shared" si="27"/>
        <v>0</v>
      </c>
      <c r="AD87" s="160">
        <f t="shared" si="28"/>
        <v>0</v>
      </c>
      <c r="AE87" s="160">
        <f t="shared" si="29"/>
        <v>0</v>
      </c>
      <c r="AF87" s="228">
        <f t="shared" ref="AF87:AF106" si="37">$J87/$J$107*P87</f>
        <v>1.0220255493199417</v>
      </c>
      <c r="AG87" s="228">
        <f t="shared" ref="AG87:AG106" si="38">$J87/$J$107*Q87</f>
        <v>2.0484563811800558</v>
      </c>
      <c r="AH87" s="228">
        <f t="shared" ref="AH87:AH106" si="39">$J87/$J$107*R87</f>
        <v>5.8237835181075992</v>
      </c>
      <c r="AJ87" s="383"/>
    </row>
    <row r="88" spans="1:36" s="8" customFormat="1" x14ac:dyDescent="1.25">
      <c r="A88" s="222">
        <v>10</v>
      </c>
      <c r="B88" s="68">
        <v>10762</v>
      </c>
      <c r="C88" s="222">
        <v>10</v>
      </c>
      <c r="D88" s="19">
        <v>83</v>
      </c>
      <c r="E88" s="69" t="s">
        <v>493</v>
      </c>
      <c r="F88" s="20" t="s">
        <v>291</v>
      </c>
      <c r="G88" s="20" t="s">
        <v>25</v>
      </c>
      <c r="H88" s="21" t="s">
        <v>24</v>
      </c>
      <c r="I88" s="18">
        <v>1668410.686884</v>
      </c>
      <c r="J88" s="18">
        <v>1761214.113344</v>
      </c>
      <c r="K88" s="18" t="s">
        <v>108</v>
      </c>
      <c r="L88" s="180">
        <v>123.3</v>
      </c>
      <c r="M88" s="56">
        <v>19348048</v>
      </c>
      <c r="N88" s="55">
        <v>200000000</v>
      </c>
      <c r="O88" s="56">
        <v>91028</v>
      </c>
      <c r="P88" s="223">
        <v>20.3</v>
      </c>
      <c r="Q88" s="223">
        <v>38.840000000000003</v>
      </c>
      <c r="R88" s="223">
        <v>118.48</v>
      </c>
      <c r="S88" s="224">
        <v>1374</v>
      </c>
      <c r="T88" s="224">
        <v>74</v>
      </c>
      <c r="U88" s="224">
        <v>11</v>
      </c>
      <c r="V88" s="224">
        <v>26</v>
      </c>
      <c r="W88" s="18">
        <f t="shared" si="35"/>
        <v>1385</v>
      </c>
      <c r="X88" s="84">
        <f t="shared" ref="X88:X106" si="40">T88*J88/$J$107</f>
        <v>7.6670444315545625</v>
      </c>
      <c r="Y88" s="85">
        <f t="shared" si="36"/>
        <v>6.2294095684571109E-2</v>
      </c>
      <c r="Z88" s="86">
        <v>10762</v>
      </c>
      <c r="AA88" s="77">
        <f t="shared" si="25"/>
        <v>0</v>
      </c>
      <c r="AB88" s="77">
        <f t="shared" si="26"/>
        <v>0</v>
      </c>
      <c r="AC88" s="160">
        <f t="shared" si="27"/>
        <v>0</v>
      </c>
      <c r="AD88" s="160">
        <f t="shared" si="28"/>
        <v>0</v>
      </c>
      <c r="AE88" s="160">
        <f t="shared" si="29"/>
        <v>0</v>
      </c>
      <c r="AF88" s="228">
        <f t="shared" si="37"/>
        <v>2.1032567832507789</v>
      </c>
      <c r="AG88" s="228">
        <f t="shared" si="38"/>
        <v>4.0241622394808001</v>
      </c>
      <c r="AH88" s="228">
        <f t="shared" si="39"/>
        <v>12.275559787170062</v>
      </c>
      <c r="AJ88" s="383"/>
    </row>
    <row r="89" spans="1:36" s="5" customFormat="1" x14ac:dyDescent="1.25">
      <c r="A89" s="83">
        <v>32</v>
      </c>
      <c r="B89" s="68">
        <v>10767</v>
      </c>
      <c r="C89" s="83">
        <v>32</v>
      </c>
      <c r="D89" s="16">
        <v>84</v>
      </c>
      <c r="E89" s="68" t="s">
        <v>494</v>
      </c>
      <c r="F89" s="10" t="s">
        <v>403</v>
      </c>
      <c r="G89" s="10" t="s">
        <v>25</v>
      </c>
      <c r="H89" s="11" t="s">
        <v>24</v>
      </c>
      <c r="I89" s="12">
        <v>225557.50727999999</v>
      </c>
      <c r="J89" s="12">
        <v>252388.64582400001</v>
      </c>
      <c r="K89" s="12" t="s">
        <v>99</v>
      </c>
      <c r="L89" s="179">
        <v>122.4</v>
      </c>
      <c r="M89" s="54">
        <v>8288</v>
      </c>
      <c r="N89" s="54">
        <v>200000</v>
      </c>
      <c r="O89" s="54">
        <v>30452298</v>
      </c>
      <c r="P89" s="212">
        <v>23.66</v>
      </c>
      <c r="Q89" s="212">
        <v>40.06</v>
      </c>
      <c r="R89" s="212">
        <v>123.86</v>
      </c>
      <c r="S89" s="53">
        <v>94</v>
      </c>
      <c r="T89" s="53">
        <v>76</v>
      </c>
      <c r="U89" s="53">
        <v>4</v>
      </c>
      <c r="V89" s="53">
        <v>24</v>
      </c>
      <c r="W89" s="12">
        <f t="shared" si="35"/>
        <v>98</v>
      </c>
      <c r="X89" s="84">
        <f t="shared" si="40"/>
        <v>1.1284115144093925</v>
      </c>
      <c r="Y89" s="85">
        <f t="shared" si="36"/>
        <v>9.1682493140238484E-3</v>
      </c>
      <c r="Z89" s="86">
        <v>10767</v>
      </c>
      <c r="AA89" s="77">
        <f t="shared" si="25"/>
        <v>0</v>
      </c>
      <c r="AB89" s="77">
        <f t="shared" si="26"/>
        <v>0</v>
      </c>
      <c r="AC89" s="160">
        <f t="shared" si="27"/>
        <v>0</v>
      </c>
      <c r="AD89" s="160">
        <f t="shared" si="28"/>
        <v>0</v>
      </c>
      <c r="AE89" s="160">
        <f t="shared" si="29"/>
        <v>0</v>
      </c>
      <c r="AF89" s="228">
        <f t="shared" si="37"/>
        <v>0.35129232145955563</v>
      </c>
      <c r="AG89" s="228">
        <f t="shared" si="38"/>
        <v>0.59479164825316144</v>
      </c>
      <c r="AH89" s="228">
        <f t="shared" si="39"/>
        <v>1.8390138180887809</v>
      </c>
      <c r="AJ89" s="383"/>
    </row>
    <row r="90" spans="1:36" s="8" customFormat="1" x14ac:dyDescent="1.25">
      <c r="A90" s="222">
        <v>37</v>
      </c>
      <c r="B90" s="68">
        <v>10763</v>
      </c>
      <c r="C90" s="222">
        <v>37</v>
      </c>
      <c r="D90" s="19">
        <v>85</v>
      </c>
      <c r="E90" s="69" t="s">
        <v>495</v>
      </c>
      <c r="F90" s="20" t="s">
        <v>36</v>
      </c>
      <c r="G90" s="20" t="s">
        <v>25</v>
      </c>
      <c r="H90" s="21" t="s">
        <v>24</v>
      </c>
      <c r="I90" s="18">
        <v>58410.467810000002</v>
      </c>
      <c r="J90" s="18">
        <v>77620.250033000004</v>
      </c>
      <c r="K90" s="18" t="s">
        <v>128</v>
      </c>
      <c r="L90" s="180">
        <v>120.76666666666667</v>
      </c>
      <c r="M90" s="56">
        <v>10292</v>
      </c>
      <c r="N90" s="55">
        <v>50000</v>
      </c>
      <c r="O90" s="56">
        <v>7541804</v>
      </c>
      <c r="P90" s="223">
        <v>30.07</v>
      </c>
      <c r="Q90" s="223">
        <v>71.98</v>
      </c>
      <c r="R90" s="223">
        <v>177.71</v>
      </c>
      <c r="S90" s="224">
        <v>84</v>
      </c>
      <c r="T90" s="224">
        <v>56</v>
      </c>
      <c r="U90" s="224">
        <v>7</v>
      </c>
      <c r="V90" s="224">
        <v>44</v>
      </c>
      <c r="W90" s="18">
        <f t="shared" si="35"/>
        <v>91</v>
      </c>
      <c r="X90" s="84">
        <f t="shared" si="40"/>
        <v>0.25570967939807659</v>
      </c>
      <c r="Y90" s="85">
        <f t="shared" si="36"/>
        <v>2.0776197892288717E-3</v>
      </c>
      <c r="Z90" s="86">
        <v>10763</v>
      </c>
      <c r="AA90" s="77">
        <f t="shared" si="25"/>
        <v>0</v>
      </c>
      <c r="AB90" s="77">
        <f>IF(W90=0,1,0)</f>
        <v>0</v>
      </c>
      <c r="AC90" s="160">
        <f>IF((T90+V90)=100,0,1)</f>
        <v>0</v>
      </c>
      <c r="AD90" s="160">
        <f t="shared" si="28"/>
        <v>0</v>
      </c>
      <c r="AE90" s="160">
        <f t="shared" si="29"/>
        <v>0</v>
      </c>
      <c r="AF90" s="228">
        <f t="shared" si="37"/>
        <v>0.13730696534821721</v>
      </c>
      <c r="AG90" s="228">
        <f t="shared" si="38"/>
        <v>0.32867826291202779</v>
      </c>
      <c r="AH90" s="228">
        <f t="shared" si="39"/>
        <v>0.81146727010414643</v>
      </c>
      <c r="AJ90" s="383"/>
    </row>
    <row r="91" spans="1:36" s="5" customFormat="1" x14ac:dyDescent="1.25">
      <c r="A91" s="83">
        <v>17</v>
      </c>
      <c r="B91" s="68">
        <v>10885</v>
      </c>
      <c r="C91" s="83">
        <v>17</v>
      </c>
      <c r="D91" s="16">
        <v>86</v>
      </c>
      <c r="E91" s="68" t="s">
        <v>496</v>
      </c>
      <c r="F91" s="10" t="s">
        <v>203</v>
      </c>
      <c r="G91" s="10" t="s">
        <v>25</v>
      </c>
      <c r="H91" s="11" t="s">
        <v>24</v>
      </c>
      <c r="I91" s="12">
        <v>3213924.8936910001</v>
      </c>
      <c r="J91" s="12">
        <v>3795010.6200339999</v>
      </c>
      <c r="K91" s="12" t="s">
        <v>100</v>
      </c>
      <c r="L91" s="179">
        <v>105.76666666666667</v>
      </c>
      <c r="M91" s="54">
        <v>283707</v>
      </c>
      <c r="N91" s="54">
        <v>5000000</v>
      </c>
      <c r="O91" s="54">
        <v>13376513</v>
      </c>
      <c r="P91" s="212">
        <v>20.23</v>
      </c>
      <c r="Q91" s="212">
        <v>35.65</v>
      </c>
      <c r="R91" s="212">
        <v>95.94</v>
      </c>
      <c r="S91" s="53">
        <v>177</v>
      </c>
      <c r="T91" s="53">
        <v>80</v>
      </c>
      <c r="U91" s="53">
        <v>4</v>
      </c>
      <c r="V91" s="53">
        <v>20</v>
      </c>
      <c r="W91" s="12">
        <f t="shared" si="35"/>
        <v>181</v>
      </c>
      <c r="X91" s="84">
        <f t="shared" si="40"/>
        <v>17.860231586264423</v>
      </c>
      <c r="Y91" s="85">
        <f t="shared" si="36"/>
        <v>0.14511289002113792</v>
      </c>
      <c r="Z91" s="86">
        <v>10885</v>
      </c>
      <c r="AA91" s="77">
        <f t="shared" si="25"/>
        <v>0</v>
      </c>
      <c r="AB91" s="77">
        <f t="shared" si="26"/>
        <v>0</v>
      </c>
      <c r="AC91" s="160">
        <f t="shared" si="27"/>
        <v>0</v>
      </c>
      <c r="AD91" s="160">
        <f t="shared" si="28"/>
        <v>0</v>
      </c>
      <c r="AE91" s="160">
        <f t="shared" si="29"/>
        <v>0</v>
      </c>
      <c r="AF91" s="228">
        <f t="shared" si="37"/>
        <v>4.5164060623766158</v>
      </c>
      <c r="AG91" s="228">
        <f t="shared" si="38"/>
        <v>7.9589657006290828</v>
      </c>
      <c r="AH91" s="228">
        <f t="shared" si="39"/>
        <v>21.418882729827608</v>
      </c>
      <c r="AJ91" s="383"/>
    </row>
    <row r="92" spans="1:36" s="8" customFormat="1" x14ac:dyDescent="1.25">
      <c r="A92" s="222">
        <v>101</v>
      </c>
      <c r="B92" s="68">
        <v>10897</v>
      </c>
      <c r="C92" s="222">
        <v>101</v>
      </c>
      <c r="D92" s="19">
        <v>87</v>
      </c>
      <c r="E92" s="69" t="s">
        <v>497</v>
      </c>
      <c r="F92" s="20" t="s">
        <v>225</v>
      </c>
      <c r="G92" s="20" t="s">
        <v>25</v>
      </c>
      <c r="H92" s="21" t="s">
        <v>24</v>
      </c>
      <c r="I92" s="18">
        <v>390504.50554699998</v>
      </c>
      <c r="J92" s="18">
        <v>545961.50911999994</v>
      </c>
      <c r="K92" s="18" t="s">
        <v>80</v>
      </c>
      <c r="L92" s="180">
        <v>105.4</v>
      </c>
      <c r="M92" s="56">
        <v>93544</v>
      </c>
      <c r="N92" s="55">
        <v>200000</v>
      </c>
      <c r="O92" s="56">
        <v>5836413</v>
      </c>
      <c r="P92" s="223">
        <v>28.04</v>
      </c>
      <c r="Q92" s="223">
        <v>53.47</v>
      </c>
      <c r="R92" s="223">
        <v>161.58000000000001</v>
      </c>
      <c r="S92" s="224">
        <v>165</v>
      </c>
      <c r="T92" s="224">
        <v>22</v>
      </c>
      <c r="U92" s="224">
        <v>9</v>
      </c>
      <c r="V92" s="224">
        <v>78</v>
      </c>
      <c r="W92" s="18">
        <f t="shared" si="35"/>
        <v>174</v>
      </c>
      <c r="X92" s="84">
        <f t="shared" si="40"/>
        <v>0.70659215236797412</v>
      </c>
      <c r="Y92" s="85">
        <f t="shared" si="36"/>
        <v>5.7410022261541634E-3</v>
      </c>
      <c r="Z92" s="86">
        <v>10897</v>
      </c>
      <c r="AA92" s="77">
        <f t="shared" si="25"/>
        <v>0</v>
      </c>
      <c r="AB92" s="77">
        <f t="shared" si="26"/>
        <v>0</v>
      </c>
      <c r="AC92" s="160">
        <f t="shared" si="27"/>
        <v>0</v>
      </c>
      <c r="AD92" s="160">
        <f t="shared" si="28"/>
        <v>0</v>
      </c>
      <c r="AE92" s="160">
        <f t="shared" si="29"/>
        <v>0</v>
      </c>
      <c r="AF92" s="228">
        <f t="shared" si="37"/>
        <v>0.90058381601809068</v>
      </c>
      <c r="AG92" s="228">
        <f t="shared" si="38"/>
        <v>1.7173401085052535</v>
      </c>
      <c r="AH92" s="228">
        <f t="shared" si="39"/>
        <v>5.1895981808916938</v>
      </c>
      <c r="AJ92" s="383"/>
    </row>
    <row r="93" spans="1:36" s="5" customFormat="1" x14ac:dyDescent="1.25">
      <c r="A93" s="83">
        <v>111</v>
      </c>
      <c r="B93" s="68">
        <v>10934</v>
      </c>
      <c r="C93" s="83">
        <v>111</v>
      </c>
      <c r="D93" s="16">
        <v>88</v>
      </c>
      <c r="E93" s="68" t="s">
        <v>498</v>
      </c>
      <c r="F93" s="10" t="s">
        <v>394</v>
      </c>
      <c r="G93" s="10" t="s">
        <v>25</v>
      </c>
      <c r="H93" s="11" t="s">
        <v>24</v>
      </c>
      <c r="I93" s="12">
        <v>47778.207002000003</v>
      </c>
      <c r="J93" s="12">
        <v>67410.696993999998</v>
      </c>
      <c r="K93" s="12" t="s">
        <v>101</v>
      </c>
      <c r="L93" s="179">
        <v>101.83333333333334</v>
      </c>
      <c r="M93" s="54">
        <v>10579</v>
      </c>
      <c r="N93" s="54">
        <v>500000</v>
      </c>
      <c r="O93" s="54">
        <v>6372123</v>
      </c>
      <c r="P93" s="212">
        <v>42.19</v>
      </c>
      <c r="Q93" s="212">
        <v>63.99</v>
      </c>
      <c r="R93" s="212">
        <v>144.63999999999999</v>
      </c>
      <c r="S93" s="53">
        <v>581</v>
      </c>
      <c r="T93" s="53">
        <v>22</v>
      </c>
      <c r="U93" s="53">
        <v>44</v>
      </c>
      <c r="V93" s="53">
        <v>78</v>
      </c>
      <c r="W93" s="12">
        <f t="shared" si="35"/>
        <v>625</v>
      </c>
      <c r="X93" s="84">
        <f t="shared" si="40"/>
        <v>8.724400655714816E-2</v>
      </c>
      <c r="Y93" s="85">
        <f t="shared" si="36"/>
        <v>7.0885026699582911E-4</v>
      </c>
      <c r="Z93" s="86">
        <v>10934</v>
      </c>
      <c r="AA93" s="77">
        <f t="shared" si="25"/>
        <v>0</v>
      </c>
      <c r="AB93" s="77">
        <f t="shared" si="26"/>
        <v>0</v>
      </c>
      <c r="AC93" s="160">
        <f t="shared" si="27"/>
        <v>0</v>
      </c>
      <c r="AD93" s="160">
        <f t="shared" si="28"/>
        <v>0</v>
      </c>
      <c r="AE93" s="160">
        <f t="shared" si="29"/>
        <v>0</v>
      </c>
      <c r="AF93" s="228">
        <f t="shared" si="37"/>
        <v>0.16731021075664004</v>
      </c>
      <c r="AG93" s="228">
        <f t="shared" si="38"/>
        <v>0.25376108998145047</v>
      </c>
      <c r="AH93" s="228">
        <f t="shared" si="39"/>
        <v>0.57358968674663224</v>
      </c>
      <c r="AJ93" s="383"/>
    </row>
    <row r="94" spans="1:36" s="8" customFormat="1" x14ac:dyDescent="1.25">
      <c r="A94" s="222">
        <v>112</v>
      </c>
      <c r="B94" s="68">
        <v>0</v>
      </c>
      <c r="C94" s="222">
        <v>112</v>
      </c>
      <c r="D94" s="19">
        <v>89</v>
      </c>
      <c r="E94" s="69" t="s">
        <v>499</v>
      </c>
      <c r="F94" s="20" t="s">
        <v>20</v>
      </c>
      <c r="G94" s="20" t="s">
        <v>25</v>
      </c>
      <c r="H94" s="21" t="s">
        <v>24</v>
      </c>
      <c r="I94" s="18">
        <v>0</v>
      </c>
      <c r="J94" s="18">
        <v>0</v>
      </c>
      <c r="K94" s="18" t="s">
        <v>102</v>
      </c>
      <c r="L94" s="180">
        <v>99.933333333333337</v>
      </c>
      <c r="M94" s="56">
        <v>0</v>
      </c>
      <c r="N94" s="55">
        <v>200000</v>
      </c>
      <c r="O94" s="56">
        <v>0</v>
      </c>
      <c r="P94" s="223">
        <v>0</v>
      </c>
      <c r="Q94" s="223">
        <v>0</v>
      </c>
      <c r="R94" s="223">
        <v>0</v>
      </c>
      <c r="S94" s="224">
        <v>0</v>
      </c>
      <c r="T94" s="224">
        <v>0</v>
      </c>
      <c r="U94" s="224">
        <v>0</v>
      </c>
      <c r="V94" s="224">
        <v>0</v>
      </c>
      <c r="W94" s="18">
        <f t="shared" si="35"/>
        <v>0</v>
      </c>
      <c r="X94" s="84">
        <f t="shared" si="40"/>
        <v>0</v>
      </c>
      <c r="Y94" s="85">
        <f t="shared" si="36"/>
        <v>0</v>
      </c>
      <c r="Z94" s="86">
        <v>0</v>
      </c>
      <c r="AA94" s="77">
        <f t="shared" si="25"/>
        <v>0</v>
      </c>
      <c r="AB94" s="77">
        <f t="shared" si="26"/>
        <v>1</v>
      </c>
      <c r="AC94" s="160">
        <f t="shared" si="27"/>
        <v>1</v>
      </c>
      <c r="AD94" s="160">
        <f t="shared" si="28"/>
        <v>1</v>
      </c>
      <c r="AE94" s="160">
        <f t="shared" si="29"/>
        <v>1</v>
      </c>
      <c r="AF94" s="228">
        <f t="shared" si="37"/>
        <v>0</v>
      </c>
      <c r="AG94" s="228">
        <f t="shared" si="38"/>
        <v>0</v>
      </c>
      <c r="AH94" s="228">
        <f t="shared" si="39"/>
        <v>0</v>
      </c>
      <c r="AJ94" s="383"/>
    </row>
    <row r="95" spans="1:36" s="5" customFormat="1" x14ac:dyDescent="1.25">
      <c r="A95" s="83">
        <v>128</v>
      </c>
      <c r="B95" s="68">
        <v>11131</v>
      </c>
      <c r="C95" s="83">
        <v>128</v>
      </c>
      <c r="D95" s="16">
        <v>90</v>
      </c>
      <c r="E95" s="68" t="s">
        <v>500</v>
      </c>
      <c r="F95" s="10" t="s">
        <v>31</v>
      </c>
      <c r="G95" s="10" t="s">
        <v>25</v>
      </c>
      <c r="H95" s="11" t="s">
        <v>24</v>
      </c>
      <c r="I95" s="12">
        <v>992954.47466599999</v>
      </c>
      <c r="J95" s="12">
        <v>1969506.876464</v>
      </c>
      <c r="K95" s="12" t="s">
        <v>104</v>
      </c>
      <c r="L95" s="179">
        <v>86.433333333333337</v>
      </c>
      <c r="M95" s="54">
        <v>364648</v>
      </c>
      <c r="N95" s="54">
        <v>500000</v>
      </c>
      <c r="O95" s="54">
        <v>5401118</v>
      </c>
      <c r="P95" s="212">
        <v>12.16</v>
      </c>
      <c r="Q95" s="212">
        <v>33</v>
      </c>
      <c r="R95" s="212">
        <v>190.9</v>
      </c>
      <c r="S95" s="53">
        <v>662</v>
      </c>
      <c r="T95" s="53">
        <v>32</v>
      </c>
      <c r="U95" s="53">
        <v>13</v>
      </c>
      <c r="V95" s="53">
        <v>68</v>
      </c>
      <c r="W95" s="12">
        <f t="shared" si="35"/>
        <v>675</v>
      </c>
      <c r="X95" s="84">
        <f t="shared" si="40"/>
        <v>3.7075889841986442</v>
      </c>
      <c r="Y95" s="85">
        <f t="shared" si="36"/>
        <v>3.0123850853164123E-2</v>
      </c>
      <c r="Z95" s="86">
        <v>11131</v>
      </c>
      <c r="AA95" s="77">
        <f t="shared" si="25"/>
        <v>0</v>
      </c>
      <c r="AB95" s="77">
        <f t="shared" si="26"/>
        <v>0</v>
      </c>
      <c r="AC95" s="160">
        <f t="shared" si="27"/>
        <v>0</v>
      </c>
      <c r="AD95" s="160">
        <f t="shared" si="28"/>
        <v>0</v>
      </c>
      <c r="AE95" s="160">
        <f t="shared" si="29"/>
        <v>0</v>
      </c>
      <c r="AF95" s="228">
        <f t="shared" si="37"/>
        <v>1.4088838139954849</v>
      </c>
      <c r="AG95" s="228">
        <f t="shared" si="38"/>
        <v>3.8234511399548521</v>
      </c>
      <c r="AH95" s="228">
        <f t="shared" si="39"/>
        <v>22.11808553386004</v>
      </c>
      <c r="AJ95" s="383"/>
    </row>
    <row r="96" spans="1:36" s="8" customFormat="1" x14ac:dyDescent="1.25">
      <c r="A96" s="222">
        <v>135</v>
      </c>
      <c r="B96" s="68">
        <v>11157</v>
      </c>
      <c r="C96" s="222">
        <v>135</v>
      </c>
      <c r="D96" s="19">
        <v>91</v>
      </c>
      <c r="E96" s="69" t="s">
        <v>501</v>
      </c>
      <c r="F96" s="20" t="s">
        <v>47</v>
      </c>
      <c r="G96" s="20" t="s">
        <v>25</v>
      </c>
      <c r="H96" s="21" t="s">
        <v>24</v>
      </c>
      <c r="I96" s="18">
        <v>681488.67492000002</v>
      </c>
      <c r="J96" s="18">
        <v>742466.04149700003</v>
      </c>
      <c r="K96" s="18" t="s">
        <v>106</v>
      </c>
      <c r="L96" s="180">
        <v>82.2</v>
      </c>
      <c r="M96" s="56">
        <v>38541</v>
      </c>
      <c r="N96" s="55">
        <v>500000</v>
      </c>
      <c r="O96" s="56">
        <v>19264317</v>
      </c>
      <c r="P96" s="223">
        <v>18.809999999999999</v>
      </c>
      <c r="Q96" s="223">
        <v>36.61</v>
      </c>
      <c r="R96" s="223">
        <v>143.77000000000001</v>
      </c>
      <c r="S96" s="224">
        <v>336</v>
      </c>
      <c r="T96" s="224">
        <v>68</v>
      </c>
      <c r="U96" s="224">
        <v>4</v>
      </c>
      <c r="V96" s="224">
        <v>32</v>
      </c>
      <c r="W96" s="18">
        <f t="shared" si="35"/>
        <v>340</v>
      </c>
      <c r="X96" s="84">
        <f t="shared" si="40"/>
        <v>2.9700900096720764</v>
      </c>
      <c r="Y96" s="85">
        <f t="shared" si="36"/>
        <v>2.413173327818928E-2</v>
      </c>
      <c r="Z96" s="86">
        <v>11157</v>
      </c>
      <c r="AA96" s="77">
        <f t="shared" si="25"/>
        <v>0</v>
      </c>
      <c r="AB96" s="77">
        <f t="shared" si="26"/>
        <v>0</v>
      </c>
      <c r="AC96" s="160">
        <f t="shared" si="27"/>
        <v>0</v>
      </c>
      <c r="AD96" s="160">
        <f t="shared" si="28"/>
        <v>0</v>
      </c>
      <c r="AE96" s="160">
        <f t="shared" si="29"/>
        <v>0</v>
      </c>
      <c r="AF96" s="228">
        <f t="shared" si="37"/>
        <v>0.82157931002840823</v>
      </c>
      <c r="AG96" s="228">
        <f t="shared" si="38"/>
        <v>1.5990440478543342</v>
      </c>
      <c r="AH96" s="228">
        <f t="shared" si="39"/>
        <v>6.279556480743449</v>
      </c>
      <c r="AJ96" s="383"/>
    </row>
    <row r="97" spans="1:36" s="5" customFormat="1" x14ac:dyDescent="1.25">
      <c r="A97" s="83">
        <v>143</v>
      </c>
      <c r="B97" s="68">
        <v>11172</v>
      </c>
      <c r="C97" s="83">
        <v>143</v>
      </c>
      <c r="D97" s="16">
        <v>92</v>
      </c>
      <c r="E97" s="68" t="s">
        <v>502</v>
      </c>
      <c r="F97" s="10" t="s">
        <v>40</v>
      </c>
      <c r="G97" s="10" t="s">
        <v>45</v>
      </c>
      <c r="H97" s="11" t="s">
        <v>24</v>
      </c>
      <c r="I97" s="12">
        <v>305275.86044999998</v>
      </c>
      <c r="J97" s="12">
        <v>326154.85882999998</v>
      </c>
      <c r="K97" s="12" t="s">
        <v>150</v>
      </c>
      <c r="L97" s="179">
        <v>80.099999999999994</v>
      </c>
      <c r="M97" s="54">
        <v>5282630</v>
      </c>
      <c r="N97" s="54">
        <v>50000000</v>
      </c>
      <c r="O97" s="54">
        <v>61741</v>
      </c>
      <c r="P97" s="212">
        <v>17.5</v>
      </c>
      <c r="Q97" s="212">
        <v>28.86</v>
      </c>
      <c r="R97" s="212">
        <v>90.63</v>
      </c>
      <c r="S97" s="53">
        <v>305</v>
      </c>
      <c r="T97" s="53">
        <v>1.8</v>
      </c>
      <c r="U97" s="53">
        <v>14</v>
      </c>
      <c r="V97" s="53">
        <v>98.2</v>
      </c>
      <c r="W97" s="12">
        <f t="shared" si="35"/>
        <v>319</v>
      </c>
      <c r="X97" s="84">
        <f t="shared" si="40"/>
        <v>3.4536670021711895E-2</v>
      </c>
      <c r="Y97" s="85">
        <f t="shared" si="36"/>
        <v>2.8060755955770003E-4</v>
      </c>
      <c r="Z97" s="86">
        <v>11172</v>
      </c>
      <c r="AA97" s="77">
        <f t="shared" si="25"/>
        <v>0</v>
      </c>
      <c r="AB97" s="77">
        <f t="shared" si="26"/>
        <v>0</v>
      </c>
      <c r="AC97" s="160">
        <f t="shared" si="27"/>
        <v>0</v>
      </c>
      <c r="AD97" s="160">
        <f t="shared" si="28"/>
        <v>0</v>
      </c>
      <c r="AE97" s="160">
        <f t="shared" si="29"/>
        <v>0</v>
      </c>
      <c r="AF97" s="228">
        <f t="shared" si="37"/>
        <v>0.33577318076664348</v>
      </c>
      <c r="AG97" s="228">
        <f t="shared" si="38"/>
        <v>0.55373794268144749</v>
      </c>
      <c r="AH97" s="228">
        <f t="shared" si="39"/>
        <v>1.7389213355931943</v>
      </c>
      <c r="AJ97" s="383"/>
    </row>
    <row r="98" spans="1:36" s="8" customFormat="1" x14ac:dyDescent="1.25">
      <c r="A98" s="222">
        <v>145</v>
      </c>
      <c r="B98" s="68">
        <v>11188</v>
      </c>
      <c r="C98" s="222">
        <v>145</v>
      </c>
      <c r="D98" s="19">
        <v>93</v>
      </c>
      <c r="E98" s="69" t="s">
        <v>503</v>
      </c>
      <c r="F98" s="20" t="s">
        <v>310</v>
      </c>
      <c r="G98" s="20" t="s">
        <v>25</v>
      </c>
      <c r="H98" s="21" t="s">
        <v>24</v>
      </c>
      <c r="I98" s="18">
        <v>1107920.3126340001</v>
      </c>
      <c r="J98" s="18">
        <v>1426127.867056</v>
      </c>
      <c r="K98" s="18" t="s">
        <v>107</v>
      </c>
      <c r="L98" s="180">
        <v>78.133333333333326</v>
      </c>
      <c r="M98" s="56">
        <v>166979</v>
      </c>
      <c r="N98" s="55">
        <v>500000</v>
      </c>
      <c r="O98" s="56">
        <v>8540761</v>
      </c>
      <c r="P98" s="223">
        <v>22.82</v>
      </c>
      <c r="Q98" s="223">
        <v>42.06</v>
      </c>
      <c r="R98" s="223">
        <v>122.09</v>
      </c>
      <c r="S98" s="224">
        <v>2614</v>
      </c>
      <c r="T98" s="224">
        <v>56</v>
      </c>
      <c r="U98" s="224">
        <v>2</v>
      </c>
      <c r="V98" s="224">
        <v>44</v>
      </c>
      <c r="W98" s="18">
        <f t="shared" si="35"/>
        <v>2616</v>
      </c>
      <c r="X98" s="84">
        <f t="shared" si="40"/>
        <v>4.6981902211151381</v>
      </c>
      <c r="Y98" s="85">
        <f t="shared" si="36"/>
        <v>3.8172403171937964E-2</v>
      </c>
      <c r="Z98" s="86">
        <v>11188</v>
      </c>
      <c r="AA98" s="77">
        <f t="shared" si="25"/>
        <v>0</v>
      </c>
      <c r="AB98" s="77">
        <f t="shared" si="26"/>
        <v>0</v>
      </c>
      <c r="AC98" s="160">
        <f t="shared" si="27"/>
        <v>0</v>
      </c>
      <c r="AD98" s="160">
        <f t="shared" si="28"/>
        <v>0</v>
      </c>
      <c r="AE98" s="160">
        <f t="shared" si="29"/>
        <v>0</v>
      </c>
      <c r="AF98" s="228">
        <f t="shared" si="37"/>
        <v>1.9145125151044189</v>
      </c>
      <c r="AG98" s="228">
        <f t="shared" si="38"/>
        <v>3.5286764410732632</v>
      </c>
      <c r="AH98" s="228">
        <f t="shared" si="39"/>
        <v>10.242893644570486</v>
      </c>
      <c r="AJ98" s="383"/>
    </row>
    <row r="99" spans="1:36" s="5" customFormat="1" x14ac:dyDescent="1.25">
      <c r="A99" s="83">
        <v>151</v>
      </c>
      <c r="B99" s="68">
        <v>11196</v>
      </c>
      <c r="C99" s="83">
        <v>151</v>
      </c>
      <c r="D99" s="16">
        <v>94</v>
      </c>
      <c r="E99" s="68" t="s">
        <v>504</v>
      </c>
      <c r="F99" s="10" t="s">
        <v>17</v>
      </c>
      <c r="G99" s="10" t="s">
        <v>45</v>
      </c>
      <c r="H99" s="11" t="s">
        <v>24</v>
      </c>
      <c r="I99" s="12">
        <v>623502.83824199997</v>
      </c>
      <c r="J99" s="12">
        <v>746750.93947500002</v>
      </c>
      <c r="K99" s="12" t="s">
        <v>210</v>
      </c>
      <c r="L99" s="179">
        <v>75.333333333333343</v>
      </c>
      <c r="M99" s="54">
        <v>14457539</v>
      </c>
      <c r="N99" s="54">
        <v>100000000</v>
      </c>
      <c r="O99" s="54">
        <v>51652</v>
      </c>
      <c r="P99" s="212">
        <v>19.760000000000002</v>
      </c>
      <c r="Q99" s="212">
        <v>31.51</v>
      </c>
      <c r="R99" s="212">
        <v>104.08</v>
      </c>
      <c r="S99" s="53">
        <v>6123</v>
      </c>
      <c r="T99" s="53">
        <v>1.2</v>
      </c>
      <c r="U99" s="53">
        <v>19</v>
      </c>
      <c r="V99" s="53">
        <v>98.8</v>
      </c>
      <c r="W99" s="12">
        <f t="shared" si="35"/>
        <v>6142</v>
      </c>
      <c r="X99" s="84">
        <f t="shared" si="40"/>
        <v>5.2715839499407793E-2</v>
      </c>
      <c r="Y99" s="85">
        <f t="shared" si="36"/>
        <v>4.283117933102632E-4</v>
      </c>
      <c r="Z99" s="86">
        <v>11196</v>
      </c>
      <c r="AA99" s="77">
        <f t="shared" si="25"/>
        <v>0</v>
      </c>
      <c r="AB99" s="77">
        <f t="shared" si="26"/>
        <v>0</v>
      </c>
      <c r="AC99" s="160">
        <f t="shared" si="27"/>
        <v>0</v>
      </c>
      <c r="AD99" s="160">
        <f t="shared" si="28"/>
        <v>0</v>
      </c>
      <c r="AE99" s="160">
        <f t="shared" si="29"/>
        <v>0</v>
      </c>
      <c r="AF99" s="228">
        <f t="shared" si="37"/>
        <v>0.86805415709024847</v>
      </c>
      <c r="AG99" s="228">
        <f t="shared" si="38"/>
        <v>1.3842300855219498</v>
      </c>
      <c r="AH99" s="228">
        <f t="shared" si="39"/>
        <v>4.5722204792486361</v>
      </c>
      <c r="AJ99" s="383"/>
    </row>
    <row r="100" spans="1:36" s="8" customFormat="1" x14ac:dyDescent="1.25">
      <c r="A100" s="222">
        <v>153</v>
      </c>
      <c r="B100" s="68">
        <v>11222</v>
      </c>
      <c r="C100" s="222">
        <v>153</v>
      </c>
      <c r="D100" s="19">
        <v>95</v>
      </c>
      <c r="E100" s="69" t="s">
        <v>505</v>
      </c>
      <c r="F100" s="20" t="s">
        <v>70</v>
      </c>
      <c r="G100" s="20" t="s">
        <v>25</v>
      </c>
      <c r="H100" s="21" t="s">
        <v>24</v>
      </c>
      <c r="I100" s="18">
        <v>318421.39140000002</v>
      </c>
      <c r="J100" s="18">
        <v>351533.38500000001</v>
      </c>
      <c r="K100" s="18" t="s">
        <v>208</v>
      </c>
      <c r="L100" s="180">
        <v>75.266666666666666</v>
      </c>
      <c r="M100" s="56">
        <v>64575</v>
      </c>
      <c r="N100" s="55">
        <v>700000</v>
      </c>
      <c r="O100" s="56">
        <v>5443800</v>
      </c>
      <c r="P100" s="223">
        <v>21.69</v>
      </c>
      <c r="Q100" s="223">
        <v>39.46</v>
      </c>
      <c r="R100" s="223">
        <v>112.88</v>
      </c>
      <c r="S100" s="224">
        <v>113</v>
      </c>
      <c r="T100" s="224">
        <v>1</v>
      </c>
      <c r="U100" s="224">
        <v>5</v>
      </c>
      <c r="V100" s="224">
        <v>99</v>
      </c>
      <c r="W100" s="18">
        <f t="shared" si="35"/>
        <v>118</v>
      </c>
      <c r="X100" s="84">
        <f t="shared" si="40"/>
        <v>2.0680006905841024E-2</v>
      </c>
      <c r="Y100" s="85">
        <f t="shared" si="36"/>
        <v>1.6802332899600131E-4</v>
      </c>
      <c r="Z100" s="86">
        <v>11222</v>
      </c>
      <c r="AA100" s="77">
        <f t="shared" si="25"/>
        <v>0</v>
      </c>
      <c r="AB100" s="77">
        <f t="shared" si="26"/>
        <v>0</v>
      </c>
      <c r="AC100" s="160">
        <f t="shared" si="27"/>
        <v>0</v>
      </c>
      <c r="AD100" s="160">
        <f t="shared" si="28"/>
        <v>0</v>
      </c>
      <c r="AE100" s="160">
        <f t="shared" si="29"/>
        <v>0</v>
      </c>
      <c r="AF100" s="228">
        <f t="shared" si="37"/>
        <v>0.44854934978769184</v>
      </c>
      <c r="AG100" s="228">
        <f t="shared" si="38"/>
        <v>0.81603307250448687</v>
      </c>
      <c r="AH100" s="228">
        <f t="shared" si="39"/>
        <v>2.3343591795313348</v>
      </c>
      <c r="AJ100" s="383"/>
    </row>
    <row r="101" spans="1:36" s="5" customFormat="1" x14ac:dyDescent="1.25">
      <c r="A101" s="83">
        <v>166</v>
      </c>
      <c r="B101" s="68">
        <v>11258</v>
      </c>
      <c r="C101" s="83">
        <v>166</v>
      </c>
      <c r="D101" s="16">
        <v>96</v>
      </c>
      <c r="E101" s="68" t="s">
        <v>506</v>
      </c>
      <c r="F101" s="10" t="s">
        <v>155</v>
      </c>
      <c r="G101" s="10" t="s">
        <v>25</v>
      </c>
      <c r="H101" s="11" t="s">
        <v>24</v>
      </c>
      <c r="I101" s="12">
        <v>113557</v>
      </c>
      <c r="J101" s="12">
        <v>113557</v>
      </c>
      <c r="K101" s="12" t="s">
        <v>167</v>
      </c>
      <c r="L101" s="179">
        <v>71.066666666666663</v>
      </c>
      <c r="M101" s="54">
        <v>37227</v>
      </c>
      <c r="N101" s="54">
        <v>200000</v>
      </c>
      <c r="O101" s="54">
        <v>3733406</v>
      </c>
      <c r="P101" s="212">
        <v>22.39</v>
      </c>
      <c r="Q101" s="212">
        <v>36.03</v>
      </c>
      <c r="R101" s="212">
        <v>98.1</v>
      </c>
      <c r="S101" s="53">
        <v>96</v>
      </c>
      <c r="T101" s="53">
        <v>4</v>
      </c>
      <c r="U101" s="53">
        <v>6</v>
      </c>
      <c r="V101" s="53">
        <v>96</v>
      </c>
      <c r="W101" s="12">
        <f t="shared" si="35"/>
        <v>102</v>
      </c>
      <c r="X101" s="84">
        <f t="shared" si="40"/>
        <v>2.6721325989639239E-2</v>
      </c>
      <c r="Y101" s="85">
        <f t="shared" si="36"/>
        <v>2.1710854200432679E-4</v>
      </c>
      <c r="Z101" s="86">
        <v>11258</v>
      </c>
      <c r="AA101" s="77">
        <f t="shared" si="25"/>
        <v>0</v>
      </c>
      <c r="AB101" s="77">
        <f t="shared" si="26"/>
        <v>0</v>
      </c>
      <c r="AC101" s="160">
        <f t="shared" si="27"/>
        <v>0</v>
      </c>
      <c r="AD101" s="160">
        <f t="shared" si="28"/>
        <v>0</v>
      </c>
      <c r="AE101" s="160">
        <f t="shared" si="29"/>
        <v>0</v>
      </c>
      <c r="AF101" s="228">
        <f t="shared" si="37"/>
        <v>0.14957262222700565</v>
      </c>
      <c r="AG101" s="228">
        <f t="shared" si="38"/>
        <v>0.24069234385167546</v>
      </c>
      <c r="AH101" s="228">
        <f t="shared" si="39"/>
        <v>0.65534051989590225</v>
      </c>
      <c r="AJ101" s="383"/>
    </row>
    <row r="102" spans="1:36" s="8" customFormat="1" x14ac:dyDescent="1.25">
      <c r="A102" s="222">
        <v>179</v>
      </c>
      <c r="B102" s="68">
        <v>11304</v>
      </c>
      <c r="C102" s="222">
        <v>179</v>
      </c>
      <c r="D102" s="19">
        <v>97</v>
      </c>
      <c r="E102" s="69" t="s">
        <v>507</v>
      </c>
      <c r="F102" s="20" t="s">
        <v>38</v>
      </c>
      <c r="G102" s="20" t="s">
        <v>25</v>
      </c>
      <c r="H102" s="21" t="s">
        <v>24</v>
      </c>
      <c r="I102" s="18">
        <v>465382.34104099998</v>
      </c>
      <c r="J102" s="18">
        <v>576977.85221599997</v>
      </c>
      <c r="K102" s="18" t="s">
        <v>170</v>
      </c>
      <c r="L102" s="180">
        <v>63.333333333333329</v>
      </c>
      <c r="M102" s="56">
        <v>185791</v>
      </c>
      <c r="N102" s="55">
        <v>300000</v>
      </c>
      <c r="O102" s="56">
        <v>3105521</v>
      </c>
      <c r="P102" s="223">
        <v>26.14</v>
      </c>
      <c r="Q102" s="223">
        <v>49.53</v>
      </c>
      <c r="R102" s="223">
        <v>125.13</v>
      </c>
      <c r="S102" s="224">
        <v>112</v>
      </c>
      <c r="T102" s="224">
        <v>0</v>
      </c>
      <c r="U102" s="224">
        <v>18</v>
      </c>
      <c r="V102" s="224">
        <v>100</v>
      </c>
      <c r="W102" s="18">
        <f t="shared" si="35"/>
        <v>130</v>
      </c>
      <c r="X102" s="84">
        <f t="shared" si="40"/>
        <v>0</v>
      </c>
      <c r="Y102" s="85">
        <f t="shared" si="36"/>
        <v>0</v>
      </c>
      <c r="Z102" s="86">
        <v>11304</v>
      </c>
      <c r="AA102" s="77">
        <f t="shared" si="25"/>
        <v>0</v>
      </c>
      <c r="AB102" s="77">
        <f t="shared" si="26"/>
        <v>0</v>
      </c>
      <c r="AC102" s="160">
        <f t="shared" si="27"/>
        <v>0</v>
      </c>
      <c r="AD102" s="160">
        <f t="shared" si="28"/>
        <v>0</v>
      </c>
      <c r="AE102" s="160">
        <f t="shared" si="29"/>
        <v>0</v>
      </c>
      <c r="AF102" s="228">
        <f t="shared" si="37"/>
        <v>0.88725576380894078</v>
      </c>
      <c r="AG102" s="228">
        <f t="shared" si="38"/>
        <v>1.6811697774084484</v>
      </c>
      <c r="AH102" s="228">
        <f t="shared" si="39"/>
        <v>4.247219346802324</v>
      </c>
      <c r="AJ102" s="383"/>
    </row>
    <row r="103" spans="1:36" s="5" customFormat="1" x14ac:dyDescent="1.25">
      <c r="A103" s="83">
        <v>180</v>
      </c>
      <c r="B103" s="68">
        <v>11305</v>
      </c>
      <c r="C103" s="83">
        <v>180</v>
      </c>
      <c r="D103" s="16">
        <v>98</v>
      </c>
      <c r="E103" s="68" t="s">
        <v>508</v>
      </c>
      <c r="F103" s="10" t="s">
        <v>173</v>
      </c>
      <c r="G103" s="10" t="s">
        <v>25</v>
      </c>
      <c r="H103" s="11" t="s">
        <v>24</v>
      </c>
      <c r="I103" s="12">
        <v>179713.247699</v>
      </c>
      <c r="J103" s="12">
        <v>248736.71447199999</v>
      </c>
      <c r="K103" s="12" t="s">
        <v>174</v>
      </c>
      <c r="L103" s="179">
        <v>62.966666666666669</v>
      </c>
      <c r="M103" s="54">
        <v>36417</v>
      </c>
      <c r="N103" s="54">
        <v>200000</v>
      </c>
      <c r="O103" s="54">
        <v>6830236</v>
      </c>
      <c r="P103" s="212">
        <v>27.4</v>
      </c>
      <c r="Q103" s="212">
        <v>45</v>
      </c>
      <c r="R103" s="212">
        <v>132.69</v>
      </c>
      <c r="S103" s="53">
        <v>1061</v>
      </c>
      <c r="T103" s="53">
        <v>46</v>
      </c>
      <c r="U103" s="53">
        <v>5</v>
      </c>
      <c r="V103" s="53">
        <v>54</v>
      </c>
      <c r="W103" s="12">
        <f t="shared" si="35"/>
        <v>1066</v>
      </c>
      <c r="X103" s="84">
        <f t="shared" si="40"/>
        <v>0.67310346856185421</v>
      </c>
      <c r="Y103" s="85">
        <f t="shared" si="36"/>
        <v>5.4689094670744044E-3</v>
      </c>
      <c r="Z103" s="86">
        <v>11305</v>
      </c>
      <c r="AA103" s="77">
        <f t="shared" si="25"/>
        <v>0</v>
      </c>
      <c r="AB103" s="77">
        <f t="shared" si="26"/>
        <v>0</v>
      </c>
      <c r="AC103" s="160">
        <f t="shared" si="27"/>
        <v>0</v>
      </c>
      <c r="AD103" s="160">
        <f t="shared" si="28"/>
        <v>0</v>
      </c>
      <c r="AE103" s="160">
        <f t="shared" si="29"/>
        <v>0</v>
      </c>
      <c r="AF103" s="228">
        <f t="shared" si="37"/>
        <v>0.40093554431727835</v>
      </c>
      <c r="AG103" s="228">
        <f t="shared" si="38"/>
        <v>0.65847078446268348</v>
      </c>
      <c r="AH103" s="228">
        <f t="shared" si="39"/>
        <v>1.9416108531189658</v>
      </c>
      <c r="AJ103" s="383"/>
    </row>
    <row r="104" spans="1:36" s="8" customFormat="1" x14ac:dyDescent="1.25">
      <c r="A104" s="222">
        <v>165</v>
      </c>
      <c r="B104" s="68">
        <v>11239</v>
      </c>
      <c r="C104" s="222">
        <v>165</v>
      </c>
      <c r="D104" s="19">
        <v>99</v>
      </c>
      <c r="E104" s="69" t="s">
        <v>509</v>
      </c>
      <c r="F104" s="20" t="s">
        <v>213</v>
      </c>
      <c r="G104" s="20" t="s">
        <v>25</v>
      </c>
      <c r="H104" s="21" t="s">
        <v>24</v>
      </c>
      <c r="I104" s="18">
        <v>240445.403296</v>
      </c>
      <c r="J104" s="18">
        <v>309213.96617000003</v>
      </c>
      <c r="K104" s="18" t="s">
        <v>154</v>
      </c>
      <c r="L104" s="180">
        <v>71.133333333333326</v>
      </c>
      <c r="M104" s="56">
        <v>136548</v>
      </c>
      <c r="N104" s="55">
        <v>500000</v>
      </c>
      <c r="O104" s="56">
        <v>2264507</v>
      </c>
      <c r="P104" s="223">
        <v>26.31</v>
      </c>
      <c r="Q104" s="223">
        <v>47.04</v>
      </c>
      <c r="R104" s="223">
        <v>127.72</v>
      </c>
      <c r="S104" s="224">
        <v>176</v>
      </c>
      <c r="T104" s="224">
        <v>6</v>
      </c>
      <c r="U104" s="224">
        <v>14</v>
      </c>
      <c r="V104" s="224">
        <v>94</v>
      </c>
      <c r="W104" s="18">
        <f t="shared" si="35"/>
        <v>190</v>
      </c>
      <c r="X104" s="84">
        <f t="shared" si="40"/>
        <v>0.10914264013549826</v>
      </c>
      <c r="Y104" s="85">
        <f t="shared" si="36"/>
        <v>8.8677483593099413E-4</v>
      </c>
      <c r="Z104" s="86">
        <v>11239</v>
      </c>
      <c r="AA104" s="77">
        <f t="shared" si="25"/>
        <v>0</v>
      </c>
      <c r="AB104" s="77">
        <f t="shared" si="26"/>
        <v>0</v>
      </c>
      <c r="AC104" s="160">
        <f t="shared" si="27"/>
        <v>0</v>
      </c>
      <c r="AD104" s="160">
        <f t="shared" si="28"/>
        <v>0</v>
      </c>
      <c r="AE104" s="160">
        <f t="shared" si="29"/>
        <v>0</v>
      </c>
      <c r="AF104" s="228">
        <f t="shared" si="37"/>
        <v>0.4785904769941598</v>
      </c>
      <c r="AG104" s="228">
        <f t="shared" si="38"/>
        <v>0.85567829866230627</v>
      </c>
      <c r="AH104" s="228">
        <f t="shared" si="39"/>
        <v>2.3232829996843063</v>
      </c>
      <c r="AJ104" s="383"/>
    </row>
    <row r="105" spans="1:36" s="5" customFormat="1" x14ac:dyDescent="1.25">
      <c r="A105" s="83">
        <v>204</v>
      </c>
      <c r="B105" s="68">
        <v>11327</v>
      </c>
      <c r="C105" s="83">
        <v>204</v>
      </c>
      <c r="D105" s="16">
        <v>100</v>
      </c>
      <c r="E105" s="68" t="s">
        <v>510</v>
      </c>
      <c r="F105" s="10" t="s">
        <v>39</v>
      </c>
      <c r="G105" s="10" t="s">
        <v>45</v>
      </c>
      <c r="H105" s="11" t="s">
        <v>24</v>
      </c>
      <c r="I105" s="12">
        <v>1507349.5040460001</v>
      </c>
      <c r="J105" s="12">
        <v>2341879.5719400002</v>
      </c>
      <c r="K105" s="12" t="s">
        <v>205</v>
      </c>
      <c r="L105" s="179">
        <v>56.2</v>
      </c>
      <c r="M105" s="54">
        <v>38060000</v>
      </c>
      <c r="N105" s="54">
        <v>50000000</v>
      </c>
      <c r="O105" s="54">
        <v>61532</v>
      </c>
      <c r="P105" s="212">
        <v>19.84</v>
      </c>
      <c r="Q105" s="212">
        <v>48.88</v>
      </c>
      <c r="R105" s="212">
        <v>117.01</v>
      </c>
      <c r="S105" s="53">
        <v>523</v>
      </c>
      <c r="T105" s="53">
        <v>6.2</v>
      </c>
      <c r="U105" s="53">
        <v>7</v>
      </c>
      <c r="V105" s="53">
        <v>93.8</v>
      </c>
      <c r="W105" s="12">
        <f t="shared" si="35"/>
        <v>530</v>
      </c>
      <c r="X105" s="84">
        <f t="shared" si="40"/>
        <v>0.8541622055790713</v>
      </c>
      <c r="Y105" s="85">
        <f t="shared" si="36"/>
        <v>6.9399965840159228E-3</v>
      </c>
      <c r="Z105" s="86">
        <v>11327</v>
      </c>
      <c r="AA105" s="77">
        <f t="shared" si="25"/>
        <v>0</v>
      </c>
      <c r="AB105" s="77">
        <f t="shared" si="26"/>
        <v>0</v>
      </c>
      <c r="AC105" s="160">
        <f t="shared" si="27"/>
        <v>0</v>
      </c>
      <c r="AD105" s="160">
        <f t="shared" si="28"/>
        <v>0</v>
      </c>
      <c r="AE105" s="160">
        <f t="shared" si="29"/>
        <v>0</v>
      </c>
      <c r="AF105" s="228">
        <f t="shared" si="37"/>
        <v>2.733319057853028</v>
      </c>
      <c r="AG105" s="228">
        <f t="shared" si="38"/>
        <v>6.7341046143072587</v>
      </c>
      <c r="AH105" s="228">
        <f t="shared" si="39"/>
        <v>16.12024510883986</v>
      </c>
      <c r="AJ105" s="383"/>
    </row>
    <row r="106" spans="1:36" s="8" customFormat="1" x14ac:dyDescent="1.25">
      <c r="A106" s="222">
        <v>213</v>
      </c>
      <c r="B106" s="68">
        <v>11381</v>
      </c>
      <c r="C106" s="222">
        <v>213</v>
      </c>
      <c r="D106" s="19">
        <v>101</v>
      </c>
      <c r="E106" s="69" t="s">
        <v>511</v>
      </c>
      <c r="F106" s="20" t="s">
        <v>234</v>
      </c>
      <c r="G106" s="20" t="s">
        <v>25</v>
      </c>
      <c r="H106" s="21" t="s">
        <v>24</v>
      </c>
      <c r="I106" s="18">
        <v>581263.06530200003</v>
      </c>
      <c r="J106" s="18">
        <v>722162.18432</v>
      </c>
      <c r="K106" s="18" t="s">
        <v>221</v>
      </c>
      <c r="L106" s="180">
        <v>52.3</v>
      </c>
      <c r="M106" s="56">
        <v>236215</v>
      </c>
      <c r="N106" s="55">
        <v>500000</v>
      </c>
      <c r="O106" s="56">
        <v>3057224</v>
      </c>
      <c r="P106" s="223">
        <v>24.23</v>
      </c>
      <c r="Q106" s="223">
        <v>48.09</v>
      </c>
      <c r="R106" s="223">
        <v>147.18</v>
      </c>
      <c r="S106" s="224">
        <v>99</v>
      </c>
      <c r="T106" s="224">
        <v>0</v>
      </c>
      <c r="U106" s="224">
        <v>11</v>
      </c>
      <c r="V106" s="224">
        <v>100</v>
      </c>
      <c r="W106" s="18">
        <f t="shared" si="35"/>
        <v>110</v>
      </c>
      <c r="X106" s="84">
        <f t="shared" si="40"/>
        <v>0</v>
      </c>
      <c r="Y106" s="85">
        <f t="shared" si="36"/>
        <v>0</v>
      </c>
      <c r="Z106" s="86">
        <v>11381</v>
      </c>
      <c r="AA106" s="77">
        <f>IF(M106&gt;N106,1,0)</f>
        <v>0</v>
      </c>
      <c r="AB106" s="77">
        <f>IF(W106=0,1,0)</f>
        <v>0</v>
      </c>
      <c r="AC106" s="160">
        <f>IF((T106+V106)=100,0,1)</f>
        <v>0</v>
      </c>
      <c r="AD106" s="160">
        <f>IF(J106=0,1,0)</f>
        <v>0</v>
      </c>
      <c r="AE106" s="160">
        <f>IF(M106=0,1,0)</f>
        <v>0</v>
      </c>
      <c r="AF106" s="228">
        <f t="shared" si="37"/>
        <v>1.0293717860496729</v>
      </c>
      <c r="AG106" s="228">
        <f t="shared" si="38"/>
        <v>2.0430247293078323</v>
      </c>
      <c r="AH106" s="228">
        <f t="shared" si="39"/>
        <v>6.2527007623108082</v>
      </c>
      <c r="AJ106" s="383"/>
    </row>
    <row r="107" spans="1:36" s="103" customFormat="1" x14ac:dyDescent="1.25">
      <c r="A107" s="107"/>
      <c r="B107" s="68"/>
      <c r="C107" s="107"/>
      <c r="D107" s="219"/>
      <c r="E107" s="108" t="s">
        <v>26</v>
      </c>
      <c r="F107" s="96"/>
      <c r="G107" s="97" t="s">
        <v>24</v>
      </c>
      <c r="H107" s="109" t="s">
        <v>22</v>
      </c>
      <c r="I107" s="102">
        <f>SUM(I87:I106)</f>
        <v>13204079.415690001</v>
      </c>
      <c r="J107" s="99">
        <f>SUM(J87:J106)</f>
        <v>16998707.331219997</v>
      </c>
      <c r="K107" s="110" t="s">
        <v>24</v>
      </c>
      <c r="L107" s="110" t="s">
        <v>24</v>
      </c>
      <c r="M107" s="102">
        <f>SUM(M87:M106)</f>
        <v>78834921</v>
      </c>
      <c r="N107" s="98" t="s">
        <v>24</v>
      </c>
      <c r="O107" s="98" t="s">
        <v>24</v>
      </c>
      <c r="P107" s="101">
        <f>AF107</f>
        <v>20.67457928655282</v>
      </c>
      <c r="Q107" s="101">
        <f>AG107</f>
        <v>40.844468708532368</v>
      </c>
      <c r="R107" s="101">
        <f>AH107</f>
        <v>126.75833123513581</v>
      </c>
      <c r="S107" s="102">
        <f>SUM(S87:S106)</f>
        <v>14857</v>
      </c>
      <c r="T107" s="102">
        <f>X107</f>
        <v>41.733221250264897</v>
      </c>
      <c r="U107" s="102">
        <f>SUM(U87:U106)</f>
        <v>205</v>
      </c>
      <c r="V107" s="102">
        <f>100-T107</f>
        <v>58.266778749735103</v>
      </c>
      <c r="W107" s="102">
        <f>SUM(W87:W106)</f>
        <v>15062</v>
      </c>
      <c r="X107" s="84">
        <f>SUM(X87:X106)</f>
        <v>41.733221250264897</v>
      </c>
      <c r="Y107" s="85" t="s">
        <v>24</v>
      </c>
      <c r="Z107" s="86">
        <v>0</v>
      </c>
      <c r="AA107" s="77">
        <f t="shared" ref="AA107:AA138" si="41">IF(M107&gt;N107,1,0)</f>
        <v>0</v>
      </c>
      <c r="AB107" s="77">
        <f t="shared" si="26"/>
        <v>0</v>
      </c>
      <c r="AC107" s="160">
        <f t="shared" si="27"/>
        <v>0</v>
      </c>
      <c r="AD107" s="160">
        <f t="shared" ref="AD107:AD138" si="42">IF(J107=0,1,0)</f>
        <v>0</v>
      </c>
      <c r="AE107" s="160">
        <f t="shared" ref="AE107:AE138" si="43">IF(M107=0,1,0)</f>
        <v>0</v>
      </c>
      <c r="AF107" s="230">
        <f>SUM(AF87:AF106)</f>
        <v>20.67457928655282</v>
      </c>
      <c r="AG107" s="230">
        <f>SUM(AG87:AG106)</f>
        <v>40.844468708532368</v>
      </c>
      <c r="AH107" s="230">
        <f>SUM(AH87:AH106)</f>
        <v>126.75833123513581</v>
      </c>
      <c r="AJ107" s="383"/>
    </row>
    <row r="108" spans="1:36" s="5" customFormat="1" x14ac:dyDescent="1.25">
      <c r="A108" s="83">
        <v>26</v>
      </c>
      <c r="B108" s="68">
        <v>10589</v>
      </c>
      <c r="C108" s="83">
        <v>26</v>
      </c>
      <c r="D108" s="16">
        <v>102</v>
      </c>
      <c r="E108" s="68" t="s">
        <v>512</v>
      </c>
      <c r="F108" s="10" t="s">
        <v>344</v>
      </c>
      <c r="G108" s="10" t="s">
        <v>229</v>
      </c>
      <c r="H108" s="11" t="s">
        <v>24</v>
      </c>
      <c r="I108" s="12">
        <v>776444.54888599995</v>
      </c>
      <c r="J108" s="12">
        <v>1041637.678077</v>
      </c>
      <c r="K108" s="12" t="s">
        <v>116</v>
      </c>
      <c r="L108" s="179">
        <v>146.43333333333334</v>
      </c>
      <c r="M108" s="54">
        <v>11895</v>
      </c>
      <c r="N108" s="54">
        <v>50000</v>
      </c>
      <c r="O108" s="54">
        <v>87569371</v>
      </c>
      <c r="P108" s="212">
        <v>34.409999999999997</v>
      </c>
      <c r="Q108" s="212">
        <v>61.99</v>
      </c>
      <c r="R108" s="212">
        <v>187.39</v>
      </c>
      <c r="S108" s="53">
        <v>73</v>
      </c>
      <c r="T108" s="53">
        <v>95</v>
      </c>
      <c r="U108" s="53">
        <v>5</v>
      </c>
      <c r="V108" s="53">
        <v>5</v>
      </c>
      <c r="W108" s="12">
        <f t="shared" ref="W108:W172" si="44">S108+U108</f>
        <v>78</v>
      </c>
      <c r="X108" s="84">
        <f t="shared" ref="X108:X171" si="45">T108*J108/$J$174</f>
        <v>0.66307725320589983</v>
      </c>
      <c r="Y108" s="85">
        <f t="shared" ref="Y108:Y171" si="46">T108*J108/$J$175</f>
        <v>4.7298056417672679E-2</v>
      </c>
      <c r="Z108" s="86">
        <v>10589</v>
      </c>
      <c r="AA108" s="77">
        <f t="shared" si="41"/>
        <v>0</v>
      </c>
      <c r="AB108" s="77">
        <f t="shared" si="26"/>
        <v>0</v>
      </c>
      <c r="AC108" s="160">
        <f t="shared" si="27"/>
        <v>0</v>
      </c>
      <c r="AD108" s="160">
        <f t="shared" si="42"/>
        <v>0</v>
      </c>
      <c r="AE108" s="160">
        <f t="shared" si="43"/>
        <v>0</v>
      </c>
      <c r="AF108" s="228">
        <f t="shared" ref="AF108:AH171" si="47">$J108/$J$174*P108</f>
        <v>0.24017356087173694</v>
      </c>
      <c r="AG108" s="228">
        <f t="shared" si="47"/>
        <v>0.43267535711824978</v>
      </c>
      <c r="AH108" s="228">
        <f t="shared" si="47"/>
        <v>1.3079373313500375</v>
      </c>
      <c r="AJ108" s="383"/>
    </row>
    <row r="109" spans="1:36" s="8" customFormat="1" x14ac:dyDescent="1.25">
      <c r="A109" s="222">
        <v>44</v>
      </c>
      <c r="B109" s="68">
        <v>10591</v>
      </c>
      <c r="C109" s="222">
        <v>44</v>
      </c>
      <c r="D109" s="19">
        <v>103</v>
      </c>
      <c r="E109" s="69" t="s">
        <v>513</v>
      </c>
      <c r="F109" s="20" t="s">
        <v>321</v>
      </c>
      <c r="G109" s="20" t="s">
        <v>229</v>
      </c>
      <c r="H109" s="21" t="s">
        <v>24</v>
      </c>
      <c r="I109" s="18">
        <v>536553.15578799997</v>
      </c>
      <c r="J109" s="18">
        <v>774532.02339300001</v>
      </c>
      <c r="K109" s="18" t="s">
        <v>116</v>
      </c>
      <c r="L109" s="180">
        <v>146.43333333333334</v>
      </c>
      <c r="M109" s="56">
        <v>119105</v>
      </c>
      <c r="N109" s="55">
        <v>500000</v>
      </c>
      <c r="O109" s="56">
        <v>6502934</v>
      </c>
      <c r="P109" s="223">
        <v>42.2</v>
      </c>
      <c r="Q109" s="223">
        <v>68.72</v>
      </c>
      <c r="R109" s="223">
        <v>42.05</v>
      </c>
      <c r="S109" s="224">
        <v>158</v>
      </c>
      <c r="T109" s="224">
        <v>15</v>
      </c>
      <c r="U109" s="224">
        <v>10</v>
      </c>
      <c r="V109" s="224">
        <v>85</v>
      </c>
      <c r="W109" s="18">
        <f t="shared" si="44"/>
        <v>168</v>
      </c>
      <c r="X109" s="84">
        <f t="shared" si="45"/>
        <v>7.7849258669730081E-2</v>
      </c>
      <c r="Y109" s="85">
        <f t="shared" si="46"/>
        <v>5.5530763735783138E-3</v>
      </c>
      <c r="Z109" s="86">
        <v>10591</v>
      </c>
      <c r="AA109" s="77">
        <f t="shared" si="41"/>
        <v>0</v>
      </c>
      <c r="AB109" s="77">
        <f t="shared" si="26"/>
        <v>0</v>
      </c>
      <c r="AC109" s="160">
        <f t="shared" si="27"/>
        <v>0</v>
      </c>
      <c r="AD109" s="160">
        <f t="shared" si="42"/>
        <v>0</v>
      </c>
      <c r="AE109" s="160">
        <f t="shared" si="43"/>
        <v>0</v>
      </c>
      <c r="AF109" s="228">
        <f t="shared" si="47"/>
        <v>0.21901591439084064</v>
      </c>
      <c r="AG109" s="228">
        <f t="shared" si="47"/>
        <v>0.3566534037189234</v>
      </c>
      <c r="AH109" s="228">
        <f t="shared" si="47"/>
        <v>0.21823742180414332</v>
      </c>
      <c r="AJ109" s="383"/>
    </row>
    <row r="110" spans="1:36" s="5" customFormat="1" x14ac:dyDescent="1.25">
      <c r="A110" s="83">
        <v>36</v>
      </c>
      <c r="B110" s="68">
        <v>10596</v>
      </c>
      <c r="C110" s="83">
        <v>36</v>
      </c>
      <c r="D110" s="16">
        <v>104</v>
      </c>
      <c r="E110" s="68" t="s">
        <v>514</v>
      </c>
      <c r="F110" s="10" t="s">
        <v>44</v>
      </c>
      <c r="G110" s="10" t="s">
        <v>229</v>
      </c>
      <c r="H110" s="11" t="s">
        <v>24</v>
      </c>
      <c r="I110" s="12">
        <v>1513042.3271029999</v>
      </c>
      <c r="J110" s="12">
        <v>2553591.4395460002</v>
      </c>
      <c r="K110" s="12" t="s">
        <v>117</v>
      </c>
      <c r="L110" s="179">
        <v>144.86666666666667</v>
      </c>
      <c r="M110" s="54">
        <v>13576</v>
      </c>
      <c r="N110" s="54">
        <v>50000</v>
      </c>
      <c r="O110" s="54">
        <v>188096010</v>
      </c>
      <c r="P110" s="212">
        <v>38.979999999999997</v>
      </c>
      <c r="Q110" s="212">
        <v>84.19</v>
      </c>
      <c r="R110" s="212">
        <v>251.91</v>
      </c>
      <c r="S110" s="53">
        <v>622</v>
      </c>
      <c r="T110" s="53">
        <v>71</v>
      </c>
      <c r="U110" s="53">
        <v>6</v>
      </c>
      <c r="V110" s="53">
        <v>29</v>
      </c>
      <c r="W110" s="12">
        <f t="shared" si="44"/>
        <v>628</v>
      </c>
      <c r="X110" s="84">
        <f t="shared" si="45"/>
        <v>1.2148806255648776</v>
      </c>
      <c r="Y110" s="85">
        <f t="shared" si="46"/>
        <v>8.6658820055861618E-2</v>
      </c>
      <c r="Z110" s="86">
        <v>10596</v>
      </c>
      <c r="AA110" s="77">
        <f t="shared" si="41"/>
        <v>0</v>
      </c>
      <c r="AB110" s="77">
        <f t="shared" si="26"/>
        <v>0</v>
      </c>
      <c r="AC110" s="160">
        <f t="shared" si="27"/>
        <v>0</v>
      </c>
      <c r="AD110" s="160">
        <f t="shared" si="42"/>
        <v>0</v>
      </c>
      <c r="AE110" s="160">
        <f t="shared" si="43"/>
        <v>0</v>
      </c>
      <c r="AF110" s="228">
        <f t="shared" si="47"/>
        <v>0.66698657442984399</v>
      </c>
      <c r="AG110" s="228">
        <f t="shared" si="47"/>
        <v>1.4405746460043245</v>
      </c>
      <c r="AH110" s="228">
        <f t="shared" si="47"/>
        <v>4.3104306814936386</v>
      </c>
      <c r="AJ110" s="383"/>
    </row>
    <row r="111" spans="1:36" s="8" customFormat="1" x14ac:dyDescent="1.25">
      <c r="A111" s="222">
        <v>20</v>
      </c>
      <c r="B111" s="68">
        <v>10600</v>
      </c>
      <c r="C111" s="222">
        <v>20</v>
      </c>
      <c r="D111" s="19">
        <v>105</v>
      </c>
      <c r="E111" s="69" t="s">
        <v>515</v>
      </c>
      <c r="F111" s="20" t="s">
        <v>291</v>
      </c>
      <c r="G111" s="20" t="s">
        <v>229</v>
      </c>
      <c r="H111" s="21" t="s">
        <v>24</v>
      </c>
      <c r="I111" s="18">
        <v>7585980.252084</v>
      </c>
      <c r="J111" s="18">
        <v>8884377.5694639999</v>
      </c>
      <c r="K111" s="18" t="s">
        <v>118</v>
      </c>
      <c r="L111" s="180">
        <v>144.76666666666665</v>
      </c>
      <c r="M111" s="56">
        <v>72376</v>
      </c>
      <c r="N111" s="55">
        <v>500000</v>
      </c>
      <c r="O111" s="56">
        <v>122753089</v>
      </c>
      <c r="P111" s="223">
        <v>28.87</v>
      </c>
      <c r="Q111" s="223">
        <v>60.86</v>
      </c>
      <c r="R111" s="223">
        <v>192</v>
      </c>
      <c r="S111" s="224">
        <v>2055</v>
      </c>
      <c r="T111" s="224">
        <v>53</v>
      </c>
      <c r="U111" s="224">
        <v>9</v>
      </c>
      <c r="V111" s="224">
        <v>47</v>
      </c>
      <c r="W111" s="18">
        <f t="shared" si="44"/>
        <v>2064</v>
      </c>
      <c r="X111" s="84">
        <f t="shared" si="45"/>
        <v>3.1551987429543109</v>
      </c>
      <c r="Y111" s="85">
        <f t="shared" si="46"/>
        <v>0.22506392344435061</v>
      </c>
      <c r="Z111" s="86">
        <v>10600</v>
      </c>
      <c r="AA111" s="77">
        <f t="shared" si="41"/>
        <v>0</v>
      </c>
      <c r="AB111" s="77">
        <f t="shared" si="26"/>
        <v>0</v>
      </c>
      <c r="AC111" s="160">
        <f t="shared" si="27"/>
        <v>0</v>
      </c>
      <c r="AD111" s="160">
        <f t="shared" si="42"/>
        <v>0</v>
      </c>
      <c r="AE111" s="160">
        <f t="shared" si="43"/>
        <v>0</v>
      </c>
      <c r="AF111" s="228">
        <f t="shared" si="47"/>
        <v>1.7186903341337918</v>
      </c>
      <c r="AG111" s="228">
        <f t="shared" si="47"/>
        <v>3.6231206697396106</v>
      </c>
      <c r="AH111" s="228">
        <f t="shared" si="47"/>
        <v>11.430153936740146</v>
      </c>
      <c r="AJ111" s="383"/>
    </row>
    <row r="112" spans="1:36" s="5" customFormat="1" x14ac:dyDescent="1.25">
      <c r="A112" s="83">
        <v>25</v>
      </c>
      <c r="B112" s="68">
        <v>10616</v>
      </c>
      <c r="C112" s="83">
        <v>25</v>
      </c>
      <c r="D112" s="16">
        <v>106</v>
      </c>
      <c r="E112" s="68" t="s">
        <v>516</v>
      </c>
      <c r="F112" s="10" t="s">
        <v>394</v>
      </c>
      <c r="G112" s="10" t="s">
        <v>229</v>
      </c>
      <c r="H112" s="11" t="s">
        <v>24</v>
      </c>
      <c r="I112" s="12">
        <v>3754388.2463830002</v>
      </c>
      <c r="J112" s="12">
        <v>5972474.1890860004</v>
      </c>
      <c r="K112" s="12" t="s">
        <v>119</v>
      </c>
      <c r="L112" s="179">
        <v>141.93333333333334</v>
      </c>
      <c r="M112" s="54">
        <v>32223</v>
      </c>
      <c r="N112" s="54">
        <v>50000</v>
      </c>
      <c r="O112" s="54">
        <v>185348173</v>
      </c>
      <c r="P112" s="212">
        <v>33.409999999999997</v>
      </c>
      <c r="Q112" s="212">
        <v>67.27</v>
      </c>
      <c r="R112" s="212">
        <v>250.56</v>
      </c>
      <c r="S112" s="53">
        <v>2816</v>
      </c>
      <c r="T112" s="53">
        <v>94</v>
      </c>
      <c r="U112" s="53">
        <v>5</v>
      </c>
      <c r="V112" s="53">
        <v>6</v>
      </c>
      <c r="W112" s="12">
        <f t="shared" si="44"/>
        <v>2821</v>
      </c>
      <c r="X112" s="84">
        <f t="shared" si="45"/>
        <v>3.7618890165200445</v>
      </c>
      <c r="Y112" s="85">
        <f t="shared" si="46"/>
        <v>0.26833983231986569</v>
      </c>
      <c r="Z112" s="86">
        <v>10616</v>
      </c>
      <c r="AA112" s="77">
        <f t="shared" si="41"/>
        <v>0</v>
      </c>
      <c r="AB112" s="77">
        <f t="shared" si="26"/>
        <v>0</v>
      </c>
      <c r="AC112" s="160">
        <f t="shared" si="27"/>
        <v>0</v>
      </c>
      <c r="AD112" s="160">
        <f t="shared" si="42"/>
        <v>0</v>
      </c>
      <c r="AE112" s="160">
        <f t="shared" si="43"/>
        <v>0</v>
      </c>
      <c r="AF112" s="228">
        <f t="shared" si="47"/>
        <v>1.3370714047014327</v>
      </c>
      <c r="AG112" s="228">
        <f t="shared" si="47"/>
        <v>2.6921518525670574</v>
      </c>
      <c r="AH112" s="228">
        <f t="shared" si="47"/>
        <v>10.02743523382194</v>
      </c>
      <c r="AJ112" s="383"/>
    </row>
    <row r="113" spans="1:36" s="8" customFormat="1" x14ac:dyDescent="1.25">
      <c r="A113" s="222">
        <v>19</v>
      </c>
      <c r="B113" s="68">
        <v>10630</v>
      </c>
      <c r="C113" s="222">
        <v>19</v>
      </c>
      <c r="D113" s="19">
        <v>107</v>
      </c>
      <c r="E113" s="69" t="s">
        <v>517</v>
      </c>
      <c r="F113" s="20" t="s">
        <v>388</v>
      </c>
      <c r="G113" s="20" t="s">
        <v>229</v>
      </c>
      <c r="H113" s="21" t="s">
        <v>24</v>
      </c>
      <c r="I113" s="18">
        <v>274777.51949999999</v>
      </c>
      <c r="J113" s="18">
        <v>328462.48845</v>
      </c>
      <c r="K113" s="18" t="s">
        <v>121</v>
      </c>
      <c r="L113" s="180">
        <v>137.33333333333331</v>
      </c>
      <c r="M113" s="56">
        <v>118970</v>
      </c>
      <c r="N113" s="55">
        <v>500000</v>
      </c>
      <c r="O113" s="56">
        <v>2760885</v>
      </c>
      <c r="P113" s="223">
        <v>38.380000000000003</v>
      </c>
      <c r="Q113" s="223">
        <v>76.84</v>
      </c>
      <c r="R113" s="223">
        <v>251.39</v>
      </c>
      <c r="S113" s="224">
        <v>156</v>
      </c>
      <c r="T113" s="224">
        <v>27</v>
      </c>
      <c r="U113" s="224">
        <v>16</v>
      </c>
      <c r="V113" s="224">
        <v>73</v>
      </c>
      <c r="W113" s="18">
        <f t="shared" si="44"/>
        <v>172</v>
      </c>
      <c r="X113" s="84">
        <f t="shared" si="45"/>
        <v>5.9425574176176894E-2</v>
      </c>
      <c r="Y113" s="85">
        <f t="shared" si="46"/>
        <v>4.238893954585138E-3</v>
      </c>
      <c r="Z113" s="86">
        <v>10630</v>
      </c>
      <c r="AA113" s="77">
        <f t="shared" si="41"/>
        <v>0</v>
      </c>
      <c r="AB113" s="77">
        <f t="shared" si="26"/>
        <v>0</v>
      </c>
      <c r="AC113" s="160">
        <f t="shared" si="27"/>
        <v>0</v>
      </c>
      <c r="AD113" s="160">
        <f t="shared" si="42"/>
        <v>0</v>
      </c>
      <c r="AE113" s="160">
        <f t="shared" si="43"/>
        <v>0</v>
      </c>
      <c r="AF113" s="228">
        <f t="shared" si="47"/>
        <v>8.4472353217839607E-2</v>
      </c>
      <c r="AG113" s="228">
        <f t="shared" si="47"/>
        <v>0.16912078221101604</v>
      </c>
      <c r="AH113" s="228">
        <f t="shared" si="47"/>
        <v>0.55329611452404104</v>
      </c>
      <c r="AJ113" s="383"/>
    </row>
    <row r="114" spans="1:36" s="5" customFormat="1" x14ac:dyDescent="1.25">
      <c r="A114" s="83">
        <v>27</v>
      </c>
      <c r="B114" s="68">
        <v>10706</v>
      </c>
      <c r="C114" s="83">
        <v>27</v>
      </c>
      <c r="D114" s="16">
        <v>108</v>
      </c>
      <c r="E114" s="68" t="s">
        <v>518</v>
      </c>
      <c r="F114" s="10" t="s">
        <v>349</v>
      </c>
      <c r="G114" s="10" t="s">
        <v>229</v>
      </c>
      <c r="H114" s="11" t="s">
        <v>24</v>
      </c>
      <c r="I114" s="12">
        <v>8127050.134451</v>
      </c>
      <c r="J114" s="12">
        <v>14658236.853224</v>
      </c>
      <c r="K114" s="12" t="s">
        <v>122</v>
      </c>
      <c r="L114" s="179">
        <v>132.5</v>
      </c>
      <c r="M114" s="54">
        <v>199526</v>
      </c>
      <c r="N114" s="54">
        <v>200000</v>
      </c>
      <c r="O114" s="54">
        <v>73465297</v>
      </c>
      <c r="P114" s="212">
        <v>49.64</v>
      </c>
      <c r="Q114" s="212">
        <v>104.24</v>
      </c>
      <c r="R114" s="212">
        <v>463.11</v>
      </c>
      <c r="S114" s="53">
        <v>3121</v>
      </c>
      <c r="T114" s="53">
        <v>71</v>
      </c>
      <c r="U114" s="53">
        <v>15</v>
      </c>
      <c r="V114" s="53">
        <v>29</v>
      </c>
      <c r="W114" s="12">
        <f t="shared" si="44"/>
        <v>3136</v>
      </c>
      <c r="X114" s="84">
        <f t="shared" si="45"/>
        <v>6.9737107049078215</v>
      </c>
      <c r="Y114" s="85">
        <f t="shared" si="46"/>
        <v>0.49744273501542469</v>
      </c>
      <c r="Z114" s="86">
        <v>10706</v>
      </c>
      <c r="AA114" s="77">
        <f t="shared" si="41"/>
        <v>0</v>
      </c>
      <c r="AB114" s="77">
        <f t="shared" si="26"/>
        <v>0</v>
      </c>
      <c r="AC114" s="160">
        <f t="shared" si="27"/>
        <v>0</v>
      </c>
      <c r="AD114" s="160">
        <f t="shared" si="42"/>
        <v>0</v>
      </c>
      <c r="AE114" s="160">
        <f t="shared" si="43"/>
        <v>0</v>
      </c>
      <c r="AF114" s="228">
        <f t="shared" si="47"/>
        <v>4.8757042167834399</v>
      </c>
      <c r="AG114" s="228">
        <f t="shared" si="47"/>
        <v>10.238585970135089</v>
      </c>
      <c r="AH114" s="228">
        <f t="shared" si="47"/>
        <v>45.487255838730441</v>
      </c>
      <c r="AJ114" s="383"/>
    </row>
    <row r="115" spans="1:36" s="8" customFormat="1" x14ac:dyDescent="1.25">
      <c r="A115" s="222">
        <v>22</v>
      </c>
      <c r="B115" s="68">
        <v>10719</v>
      </c>
      <c r="C115" s="222">
        <v>22</v>
      </c>
      <c r="D115" s="19">
        <v>109</v>
      </c>
      <c r="E115" s="69" t="s">
        <v>519</v>
      </c>
      <c r="F115" s="20" t="s">
        <v>32</v>
      </c>
      <c r="G115" s="20" t="s">
        <v>229</v>
      </c>
      <c r="H115" s="21" t="s">
        <v>24</v>
      </c>
      <c r="I115" s="18">
        <v>7637573.8909750003</v>
      </c>
      <c r="J115" s="18">
        <v>10532607.562209001</v>
      </c>
      <c r="K115" s="18" t="s">
        <v>124</v>
      </c>
      <c r="L115" s="180">
        <v>130.4</v>
      </c>
      <c r="M115" s="56">
        <v>68724</v>
      </c>
      <c r="N115" s="55">
        <v>100000</v>
      </c>
      <c r="O115" s="56">
        <v>153259524</v>
      </c>
      <c r="P115" s="223">
        <v>36.67</v>
      </c>
      <c r="Q115" s="223">
        <v>75.739999999999995</v>
      </c>
      <c r="R115" s="223">
        <v>397.52</v>
      </c>
      <c r="S115" s="224">
        <v>484</v>
      </c>
      <c r="T115" s="224">
        <v>96</v>
      </c>
      <c r="U115" s="224">
        <v>9</v>
      </c>
      <c r="V115" s="224">
        <v>4</v>
      </c>
      <c r="W115" s="18">
        <f t="shared" si="44"/>
        <v>493</v>
      </c>
      <c r="X115" s="84">
        <f t="shared" si="45"/>
        <v>6.7753382186899449</v>
      </c>
      <c r="Y115" s="85">
        <f t="shared" si="46"/>
        <v>0.48329259941737296</v>
      </c>
      <c r="Z115" s="86">
        <v>10719</v>
      </c>
      <c r="AA115" s="77">
        <f t="shared" si="41"/>
        <v>0</v>
      </c>
      <c r="AB115" s="77">
        <f t="shared" si="26"/>
        <v>0</v>
      </c>
      <c r="AC115" s="160">
        <f t="shared" si="27"/>
        <v>0</v>
      </c>
      <c r="AD115" s="160">
        <f t="shared" si="42"/>
        <v>0</v>
      </c>
      <c r="AE115" s="160">
        <f t="shared" si="43"/>
        <v>0</v>
      </c>
      <c r="AF115" s="228">
        <f t="shared" si="47"/>
        <v>2.588038046660003</v>
      </c>
      <c r="AG115" s="228">
        <f t="shared" si="47"/>
        <v>5.3454595487872547</v>
      </c>
      <c r="AH115" s="228">
        <f t="shared" si="47"/>
        <v>28.055546340558614</v>
      </c>
      <c r="AJ115" s="383"/>
    </row>
    <row r="116" spans="1:36" s="5" customFormat="1" x14ac:dyDescent="1.25">
      <c r="A116" s="83">
        <v>21</v>
      </c>
      <c r="B116" s="68">
        <v>10743</v>
      </c>
      <c r="C116" s="83">
        <v>21</v>
      </c>
      <c r="D116" s="16">
        <v>110</v>
      </c>
      <c r="E116" s="68" t="s">
        <v>520</v>
      </c>
      <c r="F116" s="10" t="s">
        <v>33</v>
      </c>
      <c r="G116" s="10" t="s">
        <v>229</v>
      </c>
      <c r="H116" s="11" t="s">
        <v>24</v>
      </c>
      <c r="I116" s="12">
        <v>2251128.0405120002</v>
      </c>
      <c r="J116" s="12">
        <v>3226259.3639110001</v>
      </c>
      <c r="K116" s="12" t="s">
        <v>125</v>
      </c>
      <c r="L116" s="179">
        <v>126.13333333333334</v>
      </c>
      <c r="M116" s="54">
        <v>47117</v>
      </c>
      <c r="N116" s="54">
        <v>100000</v>
      </c>
      <c r="O116" s="54">
        <v>68473361</v>
      </c>
      <c r="P116" s="212">
        <v>37.909999999999997</v>
      </c>
      <c r="Q116" s="212">
        <v>59.49</v>
      </c>
      <c r="R116" s="212">
        <v>228.07</v>
      </c>
      <c r="S116" s="53">
        <v>1106</v>
      </c>
      <c r="T116" s="53">
        <v>82</v>
      </c>
      <c r="U116" s="53">
        <v>7</v>
      </c>
      <c r="V116" s="53">
        <v>18</v>
      </c>
      <c r="W116" s="12">
        <f t="shared" si="44"/>
        <v>1113</v>
      </c>
      <c r="X116" s="84">
        <f t="shared" si="45"/>
        <v>1.7727070590601077</v>
      </c>
      <c r="Y116" s="85">
        <f t="shared" si="46"/>
        <v>0.12644921551153818</v>
      </c>
      <c r="Z116" s="86">
        <v>10743</v>
      </c>
      <c r="AA116" s="77">
        <f t="shared" si="41"/>
        <v>0</v>
      </c>
      <c r="AB116" s="77">
        <f t="shared" si="26"/>
        <v>0</v>
      </c>
      <c r="AC116" s="160">
        <f t="shared" si="27"/>
        <v>0</v>
      </c>
      <c r="AD116" s="160">
        <f t="shared" si="42"/>
        <v>0</v>
      </c>
      <c r="AE116" s="160">
        <f t="shared" si="43"/>
        <v>0</v>
      </c>
      <c r="AF116" s="228">
        <f t="shared" si="47"/>
        <v>0.81955273913376436</v>
      </c>
      <c r="AG116" s="228">
        <f t="shared" si="47"/>
        <v>1.2860773529693392</v>
      </c>
      <c r="AH116" s="228">
        <f t="shared" si="47"/>
        <v>4.930503645851692</v>
      </c>
      <c r="AJ116" s="383"/>
    </row>
    <row r="117" spans="1:36" s="8" customFormat="1" x14ac:dyDescent="1.25">
      <c r="A117" s="222">
        <v>60</v>
      </c>
      <c r="B117" s="68">
        <v>10753</v>
      </c>
      <c r="C117" s="222">
        <v>60</v>
      </c>
      <c r="D117" s="19">
        <v>111</v>
      </c>
      <c r="E117" s="69" t="s">
        <v>521</v>
      </c>
      <c r="F117" s="20" t="s">
        <v>351</v>
      </c>
      <c r="G117" s="20" t="s">
        <v>229</v>
      </c>
      <c r="H117" s="21" t="s">
        <v>24</v>
      </c>
      <c r="I117" s="18">
        <v>436671.95871600002</v>
      </c>
      <c r="J117" s="18">
        <v>537329.96258499997</v>
      </c>
      <c r="K117" s="18" t="s">
        <v>126</v>
      </c>
      <c r="L117" s="180">
        <v>123.26666666666667</v>
      </c>
      <c r="M117" s="56">
        <v>27865</v>
      </c>
      <c r="N117" s="55">
        <v>100000</v>
      </c>
      <c r="O117" s="56">
        <v>19283329</v>
      </c>
      <c r="P117" s="223">
        <v>39.82</v>
      </c>
      <c r="Q117" s="223">
        <v>81.66</v>
      </c>
      <c r="R117" s="223">
        <v>442.15</v>
      </c>
      <c r="S117" s="224">
        <v>241</v>
      </c>
      <c r="T117" s="224">
        <v>63</v>
      </c>
      <c r="U117" s="224">
        <v>6</v>
      </c>
      <c r="V117" s="224">
        <v>37</v>
      </c>
      <c r="W117" s="18">
        <f t="shared" si="44"/>
        <v>247</v>
      </c>
      <c r="X117" s="84">
        <f t="shared" si="45"/>
        <v>0.22683258992070646</v>
      </c>
      <c r="Y117" s="85">
        <f t="shared" si="46"/>
        <v>1.6180227241342087E-2</v>
      </c>
      <c r="Z117" s="86">
        <v>10753</v>
      </c>
      <c r="AA117" s="77">
        <f t="shared" si="41"/>
        <v>0</v>
      </c>
      <c r="AB117" s="77">
        <f t="shared" si="26"/>
        <v>0</v>
      </c>
      <c r="AC117" s="160">
        <f t="shared" si="27"/>
        <v>0</v>
      </c>
      <c r="AD117" s="160">
        <f t="shared" si="42"/>
        <v>0</v>
      </c>
      <c r="AE117" s="160">
        <f t="shared" si="43"/>
        <v>0</v>
      </c>
      <c r="AF117" s="228">
        <f t="shared" si="47"/>
        <v>0.14337259889908779</v>
      </c>
      <c r="AG117" s="228">
        <f t="shared" si="47"/>
        <v>0.29401824274483951</v>
      </c>
      <c r="AH117" s="228">
        <f t="shared" si="47"/>
        <v>1.5919687243403231</v>
      </c>
      <c r="AJ117" s="383"/>
    </row>
    <row r="118" spans="1:36" s="5" customFormat="1" x14ac:dyDescent="1.25">
      <c r="A118" s="83">
        <v>45</v>
      </c>
      <c r="B118" s="68">
        <v>10782</v>
      </c>
      <c r="C118" s="83">
        <v>45</v>
      </c>
      <c r="D118" s="16">
        <v>112</v>
      </c>
      <c r="E118" s="68" t="s">
        <v>522</v>
      </c>
      <c r="F118" s="10" t="s">
        <v>18</v>
      </c>
      <c r="G118" s="10" t="s">
        <v>229</v>
      </c>
      <c r="H118" s="11" t="s">
        <v>24</v>
      </c>
      <c r="I118" s="12">
        <v>460272.94515500002</v>
      </c>
      <c r="J118" s="12">
        <v>653000.43671000004</v>
      </c>
      <c r="K118" s="12" t="s">
        <v>127</v>
      </c>
      <c r="L118" s="179">
        <v>122.66666666666667</v>
      </c>
      <c r="M118" s="54">
        <v>27333</v>
      </c>
      <c r="N118" s="54">
        <v>50000</v>
      </c>
      <c r="O118" s="54">
        <v>23890551</v>
      </c>
      <c r="P118" s="212">
        <v>40.4</v>
      </c>
      <c r="Q118" s="212">
        <v>69.040000000000006</v>
      </c>
      <c r="R118" s="212">
        <v>213.06</v>
      </c>
      <c r="S118" s="53">
        <v>100</v>
      </c>
      <c r="T118" s="53">
        <v>4</v>
      </c>
      <c r="U118" s="53">
        <v>12</v>
      </c>
      <c r="V118" s="53">
        <v>96</v>
      </c>
      <c r="W118" s="12">
        <f t="shared" si="44"/>
        <v>112</v>
      </c>
      <c r="X118" s="84">
        <f t="shared" si="45"/>
        <v>1.7502387979152448E-2</v>
      </c>
      <c r="Y118" s="85">
        <f t="shared" si="46"/>
        <v>1.2484652882895531E-3</v>
      </c>
      <c r="Z118" s="86">
        <v>10782</v>
      </c>
      <c r="AA118" s="77">
        <f t="shared" si="41"/>
        <v>0</v>
      </c>
      <c r="AB118" s="77">
        <f t="shared" si="26"/>
        <v>0</v>
      </c>
      <c r="AC118" s="160">
        <f t="shared" si="27"/>
        <v>0</v>
      </c>
      <c r="AD118" s="160">
        <f t="shared" si="42"/>
        <v>0</v>
      </c>
      <c r="AE118" s="160">
        <f t="shared" si="43"/>
        <v>0</v>
      </c>
      <c r="AF118" s="228">
        <f t="shared" si="47"/>
        <v>0.17677411858943973</v>
      </c>
      <c r="AG118" s="228">
        <f t="shared" si="47"/>
        <v>0.30209121652017129</v>
      </c>
      <c r="AH118" s="228">
        <f t="shared" si="47"/>
        <v>0.93226469570955517</v>
      </c>
      <c r="AJ118" s="383"/>
    </row>
    <row r="119" spans="1:36" s="8" customFormat="1" x14ac:dyDescent="1.25">
      <c r="A119" s="222">
        <v>33</v>
      </c>
      <c r="B119" s="68">
        <v>10764</v>
      </c>
      <c r="C119" s="222">
        <v>33</v>
      </c>
      <c r="D119" s="19">
        <v>113</v>
      </c>
      <c r="E119" s="69" t="s">
        <v>523</v>
      </c>
      <c r="F119" s="20" t="s">
        <v>215</v>
      </c>
      <c r="G119" s="20" t="s">
        <v>229</v>
      </c>
      <c r="H119" s="21" t="s">
        <v>24</v>
      </c>
      <c r="I119" s="18">
        <v>722285.73456000001</v>
      </c>
      <c r="J119" s="18">
        <v>822253.42697999999</v>
      </c>
      <c r="K119" s="18" t="s">
        <v>99</v>
      </c>
      <c r="L119" s="180">
        <v>122.4</v>
      </c>
      <c r="M119" s="56">
        <v>36730</v>
      </c>
      <c r="N119" s="55">
        <v>100000</v>
      </c>
      <c r="O119" s="56">
        <v>22386426</v>
      </c>
      <c r="P119" s="223">
        <v>31.98</v>
      </c>
      <c r="Q119" s="223">
        <v>72.13</v>
      </c>
      <c r="R119" s="223">
        <v>238.08</v>
      </c>
      <c r="S119" s="224">
        <v>110</v>
      </c>
      <c r="T119" s="224">
        <v>2</v>
      </c>
      <c r="U119" s="224">
        <v>7</v>
      </c>
      <c r="V119" s="224">
        <v>98</v>
      </c>
      <c r="W119" s="18">
        <f t="shared" si="44"/>
        <v>117</v>
      </c>
      <c r="X119" s="84">
        <f t="shared" si="45"/>
        <v>1.1019440177329415E-2</v>
      </c>
      <c r="Y119" s="85">
        <f t="shared" si="46"/>
        <v>7.8602923064931697E-4</v>
      </c>
      <c r="Z119" s="86">
        <v>10764</v>
      </c>
      <c r="AA119" s="77">
        <f t="shared" si="41"/>
        <v>0</v>
      </c>
      <c r="AB119" s="77">
        <f t="shared" si="26"/>
        <v>0</v>
      </c>
      <c r="AC119" s="160">
        <f t="shared" si="27"/>
        <v>0</v>
      </c>
      <c r="AD119" s="160">
        <f t="shared" si="42"/>
        <v>0</v>
      </c>
      <c r="AE119" s="160">
        <f t="shared" si="43"/>
        <v>0</v>
      </c>
      <c r="AF119" s="228">
        <f t="shared" si="47"/>
        <v>0.17620084843549735</v>
      </c>
      <c r="AG119" s="228">
        <f t="shared" si="47"/>
        <v>0.39741610999538535</v>
      </c>
      <c r="AH119" s="228">
        <f t="shared" si="47"/>
        <v>1.3117541587092936</v>
      </c>
      <c r="AJ119" s="383"/>
    </row>
    <row r="120" spans="1:36" s="5" customFormat="1" x14ac:dyDescent="1.25">
      <c r="A120" s="83">
        <v>49</v>
      </c>
      <c r="B120" s="68">
        <v>10771</v>
      </c>
      <c r="C120" s="83">
        <v>49</v>
      </c>
      <c r="D120" s="16">
        <v>114</v>
      </c>
      <c r="E120" s="68" t="s">
        <v>524</v>
      </c>
      <c r="F120" s="10" t="s">
        <v>35</v>
      </c>
      <c r="G120" s="10" t="s">
        <v>229</v>
      </c>
      <c r="H120" s="11" t="s">
        <v>24</v>
      </c>
      <c r="I120" s="12">
        <v>174807.125902</v>
      </c>
      <c r="J120" s="12">
        <v>543507.15191500005</v>
      </c>
      <c r="K120" s="12" t="s">
        <v>75</v>
      </c>
      <c r="L120" s="179">
        <v>122.33333333333333</v>
      </c>
      <c r="M120" s="54">
        <v>14656</v>
      </c>
      <c r="N120" s="54">
        <v>50000</v>
      </c>
      <c r="O120" s="54">
        <v>37084276</v>
      </c>
      <c r="P120" s="212">
        <v>32.54</v>
      </c>
      <c r="Q120" s="212">
        <v>60.48</v>
      </c>
      <c r="R120" s="212">
        <v>177.18</v>
      </c>
      <c r="S120" s="53">
        <v>105</v>
      </c>
      <c r="T120" s="53">
        <v>18</v>
      </c>
      <c r="U120" s="53">
        <v>3</v>
      </c>
      <c r="V120" s="53">
        <v>82</v>
      </c>
      <c r="W120" s="12">
        <f t="shared" si="44"/>
        <v>108</v>
      </c>
      <c r="X120" s="84">
        <f t="shared" si="45"/>
        <v>6.5554364566501697E-2</v>
      </c>
      <c r="Y120" s="85">
        <f t="shared" si="46"/>
        <v>4.6760675603032317E-3</v>
      </c>
      <c r="Z120" s="86">
        <v>10771</v>
      </c>
      <c r="AA120" s="77">
        <f t="shared" si="41"/>
        <v>0</v>
      </c>
      <c r="AB120" s="77">
        <f t="shared" si="26"/>
        <v>0</v>
      </c>
      <c r="AC120" s="160">
        <f t="shared" si="27"/>
        <v>0</v>
      </c>
      <c r="AD120" s="160">
        <f t="shared" si="42"/>
        <v>0</v>
      </c>
      <c r="AE120" s="160">
        <f t="shared" si="43"/>
        <v>0</v>
      </c>
      <c r="AF120" s="228">
        <f t="shared" si="47"/>
        <v>0.11850772349966474</v>
      </c>
      <c r="AG120" s="228">
        <f t="shared" si="47"/>
        <v>0.22026266494344571</v>
      </c>
      <c r="AH120" s="228">
        <f t="shared" si="47"/>
        <v>0.64527346188293178</v>
      </c>
      <c r="AJ120" s="383"/>
    </row>
    <row r="121" spans="1:36" s="8" customFormat="1" x14ac:dyDescent="1.25">
      <c r="A121" s="222">
        <v>51</v>
      </c>
      <c r="B121" s="68">
        <v>10781</v>
      </c>
      <c r="C121" s="222">
        <v>51</v>
      </c>
      <c r="D121" s="19">
        <v>115</v>
      </c>
      <c r="E121" s="69" t="s">
        <v>525</v>
      </c>
      <c r="F121" s="20" t="s">
        <v>37</v>
      </c>
      <c r="G121" s="20" t="s">
        <v>229</v>
      </c>
      <c r="H121" s="21" t="s">
        <v>24</v>
      </c>
      <c r="I121" s="18">
        <v>2876994.8205180001</v>
      </c>
      <c r="J121" s="18">
        <v>4138791.4530779999</v>
      </c>
      <c r="K121" s="18" t="s">
        <v>129</v>
      </c>
      <c r="L121" s="180">
        <v>118.6</v>
      </c>
      <c r="M121" s="56">
        <v>106987</v>
      </c>
      <c r="N121" s="55">
        <v>200000</v>
      </c>
      <c r="O121" s="56">
        <v>38684994</v>
      </c>
      <c r="P121" s="223">
        <v>35.78</v>
      </c>
      <c r="Q121" s="223">
        <v>72.14</v>
      </c>
      <c r="R121" s="223">
        <v>318.42</v>
      </c>
      <c r="S121" s="224">
        <v>1684</v>
      </c>
      <c r="T121" s="224">
        <v>66</v>
      </c>
      <c r="U121" s="224">
        <v>6</v>
      </c>
      <c r="V121" s="224">
        <v>34</v>
      </c>
      <c r="W121" s="18">
        <f t="shared" si="44"/>
        <v>1690</v>
      </c>
      <c r="X121" s="84">
        <f t="shared" si="45"/>
        <v>1.8303802572252128</v>
      </c>
      <c r="Y121" s="85">
        <f t="shared" si="46"/>
        <v>0.13056311048744335</v>
      </c>
      <c r="Z121" s="86">
        <v>10781</v>
      </c>
      <c r="AA121" s="77">
        <f t="shared" si="41"/>
        <v>0</v>
      </c>
      <c r="AB121" s="77">
        <f t="shared" si="26"/>
        <v>0</v>
      </c>
      <c r="AC121" s="160">
        <f t="shared" si="27"/>
        <v>0</v>
      </c>
      <c r="AD121" s="160">
        <f t="shared" si="42"/>
        <v>0</v>
      </c>
      <c r="AE121" s="160">
        <f t="shared" si="43"/>
        <v>0</v>
      </c>
      <c r="AF121" s="228">
        <f t="shared" si="47"/>
        <v>0.99228796368966832</v>
      </c>
      <c r="AG121" s="228">
        <f t="shared" si="47"/>
        <v>2.0006610872155584</v>
      </c>
      <c r="AH121" s="228">
        <f t="shared" si="47"/>
        <v>8.8307527500856402</v>
      </c>
      <c r="AJ121" s="383"/>
    </row>
    <row r="122" spans="1:36" s="5" customFormat="1" x14ac:dyDescent="1.25">
      <c r="A122" s="83">
        <v>43</v>
      </c>
      <c r="B122" s="68">
        <v>10789</v>
      </c>
      <c r="C122" s="83">
        <v>43</v>
      </c>
      <c r="D122" s="16">
        <v>116</v>
      </c>
      <c r="E122" s="68" t="s">
        <v>526</v>
      </c>
      <c r="F122" s="10" t="s">
        <v>153</v>
      </c>
      <c r="G122" s="10" t="s">
        <v>229</v>
      </c>
      <c r="H122" s="11" t="s">
        <v>24</v>
      </c>
      <c r="I122" s="12">
        <v>1433785.5007839999</v>
      </c>
      <c r="J122" s="12">
        <v>1608176.525656</v>
      </c>
      <c r="K122" s="12" t="s">
        <v>131</v>
      </c>
      <c r="L122" s="179">
        <v>117.3</v>
      </c>
      <c r="M122" s="54">
        <v>35951</v>
      </c>
      <c r="N122" s="54">
        <v>200000</v>
      </c>
      <c r="O122" s="54">
        <v>44732456</v>
      </c>
      <c r="P122" s="212">
        <v>30.98</v>
      </c>
      <c r="Q122" s="212">
        <v>55.63</v>
      </c>
      <c r="R122" s="212">
        <v>209.2</v>
      </c>
      <c r="S122" s="53">
        <v>203</v>
      </c>
      <c r="T122" s="53">
        <v>67</v>
      </c>
      <c r="U122" s="53">
        <v>7</v>
      </c>
      <c r="V122" s="53">
        <v>33</v>
      </c>
      <c r="W122" s="12">
        <f t="shared" si="44"/>
        <v>210</v>
      </c>
      <c r="X122" s="84">
        <f t="shared" si="45"/>
        <v>0.72199196580870395</v>
      </c>
      <c r="Y122" s="85">
        <f t="shared" si="46"/>
        <v>5.1500510033817344E-2</v>
      </c>
      <c r="Z122" s="86">
        <v>10789</v>
      </c>
      <c r="AA122" s="77">
        <f t="shared" si="41"/>
        <v>0</v>
      </c>
      <c r="AB122" s="77">
        <f t="shared" si="26"/>
        <v>0</v>
      </c>
      <c r="AC122" s="160">
        <f t="shared" si="27"/>
        <v>0</v>
      </c>
      <c r="AD122" s="160">
        <f t="shared" si="42"/>
        <v>0</v>
      </c>
      <c r="AE122" s="160">
        <f t="shared" si="43"/>
        <v>0</v>
      </c>
      <c r="AF122" s="228">
        <f t="shared" si="47"/>
        <v>0.33384046419035296</v>
      </c>
      <c r="AG122" s="228">
        <f t="shared" si="47"/>
        <v>0.59946885161101793</v>
      </c>
      <c r="AH122" s="228">
        <f t="shared" si="47"/>
        <v>2.2543390932415055</v>
      </c>
      <c r="AJ122" s="383"/>
    </row>
    <row r="123" spans="1:36" s="8" customFormat="1" x14ac:dyDescent="1.25">
      <c r="A123" s="222">
        <v>54</v>
      </c>
      <c r="B123" s="68">
        <v>10787</v>
      </c>
      <c r="C123" s="222">
        <v>54</v>
      </c>
      <c r="D123" s="19">
        <v>117</v>
      </c>
      <c r="E123" s="69" t="s">
        <v>527</v>
      </c>
      <c r="F123" s="20" t="s">
        <v>295</v>
      </c>
      <c r="G123" s="20" t="s">
        <v>229</v>
      </c>
      <c r="H123" s="21" t="s">
        <v>24</v>
      </c>
      <c r="I123" s="18">
        <v>787351.47187200002</v>
      </c>
      <c r="J123" s="18">
        <v>1059426.224829</v>
      </c>
      <c r="K123" s="18" t="s">
        <v>132</v>
      </c>
      <c r="L123" s="180">
        <v>115.36666666666666</v>
      </c>
      <c r="M123" s="56">
        <v>24111</v>
      </c>
      <c r="N123" s="55">
        <v>50000</v>
      </c>
      <c r="O123" s="56">
        <v>43939539</v>
      </c>
      <c r="P123" s="223">
        <v>48.11</v>
      </c>
      <c r="Q123" s="223">
        <v>86.59</v>
      </c>
      <c r="R123" s="223">
        <v>342.31</v>
      </c>
      <c r="S123" s="224">
        <v>201</v>
      </c>
      <c r="T123" s="224">
        <v>23</v>
      </c>
      <c r="U123" s="224">
        <v>9</v>
      </c>
      <c r="V123" s="224">
        <v>77</v>
      </c>
      <c r="W123" s="18">
        <f t="shared" si="44"/>
        <v>210</v>
      </c>
      <c r="X123" s="84">
        <f t="shared" si="45"/>
        <v>0.16327601749409587</v>
      </c>
      <c r="Y123" s="85">
        <f t="shared" si="46"/>
        <v>1.1646664471976107E-2</v>
      </c>
      <c r="Z123" s="86">
        <v>10787</v>
      </c>
      <c r="AA123" s="77">
        <f t="shared" si="41"/>
        <v>0</v>
      </c>
      <c r="AB123" s="77">
        <f t="shared" si="26"/>
        <v>0</v>
      </c>
      <c r="AC123" s="160">
        <f t="shared" si="27"/>
        <v>0</v>
      </c>
      <c r="AD123" s="160">
        <f t="shared" si="42"/>
        <v>0</v>
      </c>
      <c r="AE123" s="160">
        <f t="shared" si="43"/>
        <v>0</v>
      </c>
      <c r="AF123" s="228">
        <f t="shared" si="47"/>
        <v>0.34153083485395441</v>
      </c>
      <c r="AG123" s="228">
        <f t="shared" si="47"/>
        <v>0.61469871107885921</v>
      </c>
      <c r="AH123" s="228">
        <f t="shared" si="47"/>
        <v>2.4300440673219108</v>
      </c>
      <c r="AJ123" s="383"/>
    </row>
    <row r="124" spans="1:36" s="5" customFormat="1" x14ac:dyDescent="1.25">
      <c r="A124" s="83">
        <v>46</v>
      </c>
      <c r="B124" s="68">
        <v>10801</v>
      </c>
      <c r="C124" s="83">
        <v>46</v>
      </c>
      <c r="D124" s="16">
        <v>118</v>
      </c>
      <c r="E124" s="68" t="s">
        <v>528</v>
      </c>
      <c r="F124" s="10" t="s">
        <v>38</v>
      </c>
      <c r="G124" s="10" t="s">
        <v>229</v>
      </c>
      <c r="H124" s="11" t="s">
        <v>24</v>
      </c>
      <c r="I124" s="12">
        <v>291788.74998399999</v>
      </c>
      <c r="J124" s="12">
        <v>426840.35714400001</v>
      </c>
      <c r="K124" s="12" t="s">
        <v>133</v>
      </c>
      <c r="L124" s="179">
        <v>113.73333333333333</v>
      </c>
      <c r="M124" s="54">
        <v>12953</v>
      </c>
      <c r="N124" s="54">
        <v>100000</v>
      </c>
      <c r="O124" s="54">
        <v>32953011</v>
      </c>
      <c r="P124" s="212">
        <v>40.47</v>
      </c>
      <c r="Q124" s="212">
        <v>78.34</v>
      </c>
      <c r="R124" s="212">
        <v>204.83</v>
      </c>
      <c r="S124" s="53">
        <v>201</v>
      </c>
      <c r="T124" s="53">
        <v>33</v>
      </c>
      <c r="U124" s="53">
        <v>5</v>
      </c>
      <c r="V124" s="53">
        <v>67</v>
      </c>
      <c r="W124" s="12">
        <f t="shared" si="44"/>
        <v>206</v>
      </c>
      <c r="X124" s="84">
        <f t="shared" si="45"/>
        <v>9.4385060416888364E-2</v>
      </c>
      <c r="Y124" s="85">
        <f t="shared" si="46"/>
        <v>6.7325939639754024E-3</v>
      </c>
      <c r="Z124" s="86">
        <v>10801</v>
      </c>
      <c r="AA124" s="77">
        <f t="shared" si="41"/>
        <v>0</v>
      </c>
      <c r="AB124" s="77">
        <f t="shared" si="26"/>
        <v>0</v>
      </c>
      <c r="AC124" s="160">
        <f t="shared" si="27"/>
        <v>0</v>
      </c>
      <c r="AD124" s="160">
        <f t="shared" si="42"/>
        <v>0</v>
      </c>
      <c r="AE124" s="160">
        <f t="shared" si="43"/>
        <v>0</v>
      </c>
      <c r="AF124" s="228">
        <f t="shared" si="47"/>
        <v>0.11575040591125672</v>
      </c>
      <c r="AG124" s="228">
        <f t="shared" si="47"/>
        <v>0.22406441312300104</v>
      </c>
      <c r="AH124" s="228">
        <f t="shared" si="47"/>
        <v>0.58584520985428012</v>
      </c>
      <c r="AJ124" s="383"/>
    </row>
    <row r="125" spans="1:36" s="8" customFormat="1" x14ac:dyDescent="1.25">
      <c r="A125" s="222">
        <v>61</v>
      </c>
      <c r="B125" s="68">
        <v>10825</v>
      </c>
      <c r="C125" s="222">
        <v>61</v>
      </c>
      <c r="D125" s="19">
        <v>119</v>
      </c>
      <c r="E125" s="69" t="s">
        <v>529</v>
      </c>
      <c r="F125" s="20" t="s">
        <v>71</v>
      </c>
      <c r="G125" s="20" t="s">
        <v>229</v>
      </c>
      <c r="H125" s="21" t="s">
        <v>24</v>
      </c>
      <c r="I125" s="18">
        <v>137914.406387</v>
      </c>
      <c r="J125" s="18">
        <v>179679.463204</v>
      </c>
      <c r="K125" s="18" t="s">
        <v>134</v>
      </c>
      <c r="L125" s="180">
        <v>111.66666666666667</v>
      </c>
      <c r="M125" s="56">
        <v>5085</v>
      </c>
      <c r="N125" s="55">
        <v>150000</v>
      </c>
      <c r="O125" s="56">
        <v>35335194</v>
      </c>
      <c r="P125" s="223">
        <v>30.34</v>
      </c>
      <c r="Q125" s="223">
        <v>53.75</v>
      </c>
      <c r="R125" s="223">
        <v>182.13</v>
      </c>
      <c r="S125" s="224">
        <v>44</v>
      </c>
      <c r="T125" s="224">
        <v>24</v>
      </c>
      <c r="U125" s="224">
        <v>5</v>
      </c>
      <c r="V125" s="224">
        <v>76</v>
      </c>
      <c r="W125" s="18">
        <f t="shared" si="44"/>
        <v>49</v>
      </c>
      <c r="X125" s="84">
        <f t="shared" si="45"/>
        <v>2.889572043222581E-2</v>
      </c>
      <c r="Y125" s="85">
        <f t="shared" si="46"/>
        <v>2.0611646812265481E-3</v>
      </c>
      <c r="Z125" s="86">
        <v>10825</v>
      </c>
      <c r="AA125" s="77">
        <f t="shared" si="41"/>
        <v>0</v>
      </c>
      <c r="AB125" s="77">
        <f t="shared" si="26"/>
        <v>0</v>
      </c>
      <c r="AC125" s="160">
        <f t="shared" si="27"/>
        <v>0</v>
      </c>
      <c r="AD125" s="160">
        <f t="shared" si="42"/>
        <v>0</v>
      </c>
      <c r="AE125" s="160">
        <f t="shared" si="43"/>
        <v>0</v>
      </c>
      <c r="AF125" s="228">
        <f t="shared" si="47"/>
        <v>3.6529006579738794E-2</v>
      </c>
      <c r="AG125" s="228">
        <f t="shared" si="47"/>
        <v>6.4714373884672383E-2</v>
      </c>
      <c r="AH125" s="228">
        <f t="shared" si="47"/>
        <v>0.21928239843005359</v>
      </c>
      <c r="AJ125" s="383"/>
    </row>
    <row r="126" spans="1:36" s="5" customFormat="1" x14ac:dyDescent="1.25">
      <c r="A126" s="83">
        <v>38</v>
      </c>
      <c r="B126" s="68">
        <v>10830</v>
      </c>
      <c r="C126" s="83">
        <v>38</v>
      </c>
      <c r="D126" s="16">
        <v>120</v>
      </c>
      <c r="E126" s="68" t="s">
        <v>530</v>
      </c>
      <c r="F126" s="10" t="s">
        <v>394</v>
      </c>
      <c r="G126" s="10" t="s">
        <v>229</v>
      </c>
      <c r="H126" s="11" t="s">
        <v>24</v>
      </c>
      <c r="I126" s="12">
        <v>485104.52480100002</v>
      </c>
      <c r="J126" s="12">
        <v>710187.556919</v>
      </c>
      <c r="K126" s="12" t="s">
        <v>135</v>
      </c>
      <c r="L126" s="179">
        <v>110.83333333333333</v>
      </c>
      <c r="M126" s="54">
        <v>17012</v>
      </c>
      <c r="N126" s="54">
        <v>100000</v>
      </c>
      <c r="O126" s="54">
        <v>41746270</v>
      </c>
      <c r="P126" s="212">
        <v>34.44</v>
      </c>
      <c r="Q126" s="212">
        <v>70.77</v>
      </c>
      <c r="R126" s="212">
        <v>232.77</v>
      </c>
      <c r="S126" s="53">
        <v>582</v>
      </c>
      <c r="T126" s="53">
        <v>89</v>
      </c>
      <c r="U126" s="53">
        <v>4</v>
      </c>
      <c r="V126" s="53">
        <v>11</v>
      </c>
      <c r="W126" s="12">
        <f t="shared" si="44"/>
        <v>586</v>
      </c>
      <c r="X126" s="84">
        <f t="shared" si="45"/>
        <v>0.42353266321657246</v>
      </c>
      <c r="Y126" s="85">
        <f t="shared" si="46"/>
        <v>3.0211067719019092E-2</v>
      </c>
      <c r="Z126" s="86">
        <v>10830</v>
      </c>
      <c r="AA126" s="77">
        <f t="shared" si="41"/>
        <v>0</v>
      </c>
      <c r="AB126" s="77">
        <f t="shared" si="26"/>
        <v>0</v>
      </c>
      <c r="AC126" s="160">
        <f t="shared" si="27"/>
        <v>0</v>
      </c>
      <c r="AD126" s="160">
        <f t="shared" si="42"/>
        <v>0</v>
      </c>
      <c r="AE126" s="160">
        <f t="shared" si="43"/>
        <v>0</v>
      </c>
      <c r="AF126" s="228">
        <f t="shared" si="47"/>
        <v>0.16389286428290736</v>
      </c>
      <c r="AG126" s="228">
        <f t="shared" si="47"/>
        <v>0.336779849166706</v>
      </c>
      <c r="AH126" s="228">
        <f t="shared" si="47"/>
        <v>1.1077044721002425</v>
      </c>
      <c r="AJ126" s="383"/>
    </row>
    <row r="127" spans="1:36" s="8" customFormat="1" x14ac:dyDescent="1.25">
      <c r="A127" s="222">
        <v>18</v>
      </c>
      <c r="B127" s="68">
        <v>10835</v>
      </c>
      <c r="C127" s="222">
        <v>18</v>
      </c>
      <c r="D127" s="19">
        <v>121</v>
      </c>
      <c r="E127" s="69" t="s">
        <v>531</v>
      </c>
      <c r="F127" s="20" t="s">
        <v>15</v>
      </c>
      <c r="G127" s="20" t="s">
        <v>229</v>
      </c>
      <c r="H127" s="21"/>
      <c r="I127" s="18">
        <v>420798.53274699999</v>
      </c>
      <c r="J127" s="18">
        <v>576703.737968</v>
      </c>
      <c r="K127" s="18" t="s">
        <v>115</v>
      </c>
      <c r="L127" s="180">
        <v>110.23333333333333</v>
      </c>
      <c r="M127" s="56">
        <v>35246</v>
      </c>
      <c r="N127" s="55">
        <v>500000</v>
      </c>
      <c r="O127" s="56">
        <v>16362246</v>
      </c>
      <c r="P127" s="223">
        <v>34.64</v>
      </c>
      <c r="Q127" s="223">
        <v>64.55</v>
      </c>
      <c r="R127" s="223">
        <v>190.07</v>
      </c>
      <c r="S127" s="224">
        <v>21</v>
      </c>
      <c r="T127" s="224">
        <v>7</v>
      </c>
      <c r="U127" s="224">
        <v>4</v>
      </c>
      <c r="V127" s="224">
        <v>93</v>
      </c>
      <c r="W127" s="18">
        <f t="shared" si="44"/>
        <v>25</v>
      </c>
      <c r="X127" s="84">
        <f t="shared" si="45"/>
        <v>2.7050459702824967E-2</v>
      </c>
      <c r="Y127" s="85">
        <f t="shared" si="46"/>
        <v>1.9295401296942165E-3</v>
      </c>
      <c r="Z127" s="86">
        <v>10835</v>
      </c>
      <c r="AA127" s="77">
        <f t="shared" si="41"/>
        <v>0</v>
      </c>
      <c r="AB127" s="77">
        <f t="shared" si="26"/>
        <v>0</v>
      </c>
      <c r="AC127" s="160">
        <f t="shared" si="27"/>
        <v>0</v>
      </c>
      <c r="AD127" s="160">
        <f t="shared" si="42"/>
        <v>0</v>
      </c>
      <c r="AE127" s="160">
        <f t="shared" si="43"/>
        <v>0</v>
      </c>
      <c r="AF127" s="228">
        <f t="shared" si="47"/>
        <v>0.1338611320151224</v>
      </c>
      <c r="AG127" s="228">
        <f t="shared" si="47"/>
        <v>0.24944388197390735</v>
      </c>
      <c r="AH127" s="228">
        <f t="shared" si="47"/>
        <v>0.73449726795942016</v>
      </c>
      <c r="AJ127" s="383"/>
    </row>
    <row r="128" spans="1:36" s="5" customFormat="1" x14ac:dyDescent="1.25">
      <c r="A128" s="83">
        <v>4</v>
      </c>
      <c r="B128" s="68">
        <v>10843</v>
      </c>
      <c r="C128" s="83">
        <v>4</v>
      </c>
      <c r="D128" s="16">
        <v>122</v>
      </c>
      <c r="E128" s="68" t="s">
        <v>532</v>
      </c>
      <c r="F128" s="10" t="s">
        <v>19</v>
      </c>
      <c r="G128" s="10" t="s">
        <v>229</v>
      </c>
      <c r="H128" s="11" t="s">
        <v>24</v>
      </c>
      <c r="I128" s="12">
        <v>744959.24018199998</v>
      </c>
      <c r="J128" s="12">
        <v>1213635.79369</v>
      </c>
      <c r="K128" s="12" t="s">
        <v>136</v>
      </c>
      <c r="L128" s="179">
        <v>109.13333333333334</v>
      </c>
      <c r="M128" s="54">
        <v>76698</v>
      </c>
      <c r="N128" s="54">
        <v>100000</v>
      </c>
      <c r="O128" s="54">
        <v>15823565</v>
      </c>
      <c r="P128" s="212">
        <v>39.22</v>
      </c>
      <c r="Q128" s="212">
        <v>72.739999999999995</v>
      </c>
      <c r="R128" s="212">
        <v>280.97000000000003</v>
      </c>
      <c r="S128" s="53">
        <v>686</v>
      </c>
      <c r="T128" s="53">
        <v>43</v>
      </c>
      <c r="U128" s="53">
        <v>8</v>
      </c>
      <c r="V128" s="53">
        <v>57</v>
      </c>
      <c r="W128" s="12">
        <f t="shared" si="44"/>
        <v>694</v>
      </c>
      <c r="X128" s="84">
        <f t="shared" si="45"/>
        <v>0.34968795704161404</v>
      </c>
      <c r="Y128" s="85">
        <f t="shared" si="46"/>
        <v>2.4943640640314759E-2</v>
      </c>
      <c r="Z128" s="86">
        <v>10843</v>
      </c>
      <c r="AA128" s="77">
        <f t="shared" si="41"/>
        <v>0</v>
      </c>
      <c r="AB128" s="77">
        <f t="shared" si="26"/>
        <v>0</v>
      </c>
      <c r="AC128" s="160">
        <f t="shared" si="27"/>
        <v>0</v>
      </c>
      <c r="AD128" s="160">
        <f t="shared" si="42"/>
        <v>0</v>
      </c>
      <c r="AE128" s="160">
        <f t="shared" si="43"/>
        <v>0</v>
      </c>
      <c r="AF128" s="228">
        <f t="shared" si="47"/>
        <v>0.31894794593423498</v>
      </c>
      <c r="AG128" s="228">
        <f t="shared" si="47"/>
        <v>0.59154190686527919</v>
      </c>
      <c r="AH128" s="228">
        <f t="shared" si="47"/>
        <v>2.2849261695344723</v>
      </c>
      <c r="AJ128" s="383"/>
    </row>
    <row r="129" spans="1:36" s="8" customFormat="1" x14ac:dyDescent="1.25">
      <c r="A129" s="222">
        <v>9</v>
      </c>
      <c r="B129" s="68">
        <v>10851</v>
      </c>
      <c r="C129" s="222">
        <v>9</v>
      </c>
      <c r="D129" s="19">
        <v>123</v>
      </c>
      <c r="E129" s="69" t="s">
        <v>533</v>
      </c>
      <c r="F129" s="20" t="s">
        <v>291</v>
      </c>
      <c r="G129" s="20" t="s">
        <v>229</v>
      </c>
      <c r="H129" s="21" t="s">
        <v>22</v>
      </c>
      <c r="I129" s="18">
        <v>12571043.928719999</v>
      </c>
      <c r="J129" s="18">
        <v>15380525.1504</v>
      </c>
      <c r="K129" s="18" t="s">
        <v>110</v>
      </c>
      <c r="L129" s="180">
        <v>109.03333333333333</v>
      </c>
      <c r="M129" s="56">
        <v>49978960</v>
      </c>
      <c r="N129" s="55">
        <v>300000000</v>
      </c>
      <c r="O129" s="56">
        <v>307740</v>
      </c>
      <c r="P129" s="223">
        <v>31.66</v>
      </c>
      <c r="Q129" s="223">
        <v>59</v>
      </c>
      <c r="R129" s="223">
        <v>211.37</v>
      </c>
      <c r="S129" s="224">
        <v>6847</v>
      </c>
      <c r="T129" s="224">
        <v>67</v>
      </c>
      <c r="U129" s="224">
        <v>12</v>
      </c>
      <c r="V129" s="224">
        <v>33</v>
      </c>
      <c r="W129" s="18">
        <f t="shared" si="44"/>
        <v>6859</v>
      </c>
      <c r="X129" s="84">
        <f t="shared" si="45"/>
        <v>6.9050974264020955</v>
      </c>
      <c r="Y129" s="85">
        <f t="shared" si="46"/>
        <v>0.4925484716364974</v>
      </c>
      <c r="Z129" s="86">
        <v>10851</v>
      </c>
      <c r="AA129" s="77">
        <f t="shared" si="41"/>
        <v>0</v>
      </c>
      <c r="AB129" s="77">
        <f t="shared" si="26"/>
        <v>0</v>
      </c>
      <c r="AC129" s="160">
        <f t="shared" si="27"/>
        <v>0</v>
      </c>
      <c r="AD129" s="160">
        <f t="shared" si="42"/>
        <v>0</v>
      </c>
      <c r="AE129" s="160">
        <f t="shared" si="43"/>
        <v>0</v>
      </c>
      <c r="AF129" s="228">
        <f t="shared" si="47"/>
        <v>3.2629161868640346</v>
      </c>
      <c r="AG129" s="228">
        <f t="shared" si="47"/>
        <v>6.0806081814585609</v>
      </c>
      <c r="AH129" s="228">
        <f t="shared" si="47"/>
        <v>21.784036462964341</v>
      </c>
      <c r="AJ129" s="383"/>
    </row>
    <row r="130" spans="1:36" s="5" customFormat="1" x14ac:dyDescent="1.25">
      <c r="A130" s="83">
        <v>8</v>
      </c>
      <c r="B130" s="68">
        <v>10855</v>
      </c>
      <c r="C130" s="83">
        <v>8</v>
      </c>
      <c r="D130" s="16">
        <v>124</v>
      </c>
      <c r="E130" s="68" t="s">
        <v>534</v>
      </c>
      <c r="F130" s="10" t="s">
        <v>27</v>
      </c>
      <c r="G130" s="10" t="s">
        <v>229</v>
      </c>
      <c r="H130" s="11" t="s">
        <v>22</v>
      </c>
      <c r="I130" s="12">
        <v>1192464.950674</v>
      </c>
      <c r="J130" s="12">
        <v>1772048.978541</v>
      </c>
      <c r="K130" s="12" t="s">
        <v>109</v>
      </c>
      <c r="L130" s="179">
        <v>108.6</v>
      </c>
      <c r="M130" s="54">
        <v>126836</v>
      </c>
      <c r="N130" s="54">
        <v>1500000</v>
      </c>
      <c r="O130" s="54">
        <v>13971183</v>
      </c>
      <c r="P130" s="212">
        <v>42.02</v>
      </c>
      <c r="Q130" s="212">
        <v>81.05</v>
      </c>
      <c r="R130" s="212">
        <v>262.49</v>
      </c>
      <c r="S130" s="53">
        <v>953</v>
      </c>
      <c r="T130" s="53">
        <v>21</v>
      </c>
      <c r="U130" s="53">
        <v>4</v>
      </c>
      <c r="V130" s="53">
        <v>79</v>
      </c>
      <c r="W130" s="12">
        <f t="shared" si="44"/>
        <v>957</v>
      </c>
      <c r="X130" s="84">
        <f t="shared" si="45"/>
        <v>0.24935544715395233</v>
      </c>
      <c r="Y130" s="85">
        <f t="shared" si="46"/>
        <v>1.7786808325152025E-2</v>
      </c>
      <c r="Z130" s="86">
        <v>10855</v>
      </c>
      <c r="AA130" s="77">
        <f t="shared" si="41"/>
        <v>0</v>
      </c>
      <c r="AB130" s="77">
        <f t="shared" si="26"/>
        <v>0</v>
      </c>
      <c r="AC130" s="160">
        <f t="shared" si="27"/>
        <v>0</v>
      </c>
      <c r="AD130" s="160">
        <f t="shared" si="42"/>
        <v>0</v>
      </c>
      <c r="AE130" s="160">
        <f t="shared" si="43"/>
        <v>0</v>
      </c>
      <c r="AF130" s="228">
        <f t="shared" si="47"/>
        <v>0.49894837568614658</v>
      </c>
      <c r="AG130" s="228">
        <f t="shared" si="47"/>
        <v>0.96239328532513513</v>
      </c>
      <c r="AH130" s="228">
        <f t="shared" si="47"/>
        <v>3.1168243487352836</v>
      </c>
      <c r="AJ130" s="383"/>
    </row>
    <row r="131" spans="1:36" s="8" customFormat="1" x14ac:dyDescent="1.25">
      <c r="A131" s="222">
        <v>64</v>
      </c>
      <c r="B131" s="68">
        <v>10864</v>
      </c>
      <c r="C131" s="222">
        <v>64</v>
      </c>
      <c r="D131" s="19">
        <v>125</v>
      </c>
      <c r="E131" s="69" t="s">
        <v>535</v>
      </c>
      <c r="F131" s="20" t="s">
        <v>173</v>
      </c>
      <c r="G131" s="20" t="s">
        <v>229</v>
      </c>
      <c r="H131" s="21" t="s">
        <v>24</v>
      </c>
      <c r="I131" s="18">
        <v>228688.45160199999</v>
      </c>
      <c r="J131" s="18">
        <v>346415.81985199999</v>
      </c>
      <c r="K131" s="18" t="s">
        <v>137</v>
      </c>
      <c r="L131" s="180">
        <v>108.23333333333333</v>
      </c>
      <c r="M131" s="56">
        <v>11365</v>
      </c>
      <c r="N131" s="55">
        <v>50000</v>
      </c>
      <c r="O131" s="56">
        <v>30480934</v>
      </c>
      <c r="P131" s="223">
        <v>38.799999999999997</v>
      </c>
      <c r="Q131" s="223">
        <v>76.010000000000005</v>
      </c>
      <c r="R131" s="223">
        <v>231.79</v>
      </c>
      <c r="S131" s="224">
        <v>153</v>
      </c>
      <c r="T131" s="224">
        <v>48</v>
      </c>
      <c r="U131" s="224">
        <v>5</v>
      </c>
      <c r="V131" s="224">
        <v>52</v>
      </c>
      <c r="W131" s="18">
        <f t="shared" si="44"/>
        <v>158</v>
      </c>
      <c r="X131" s="84">
        <f t="shared" si="45"/>
        <v>0.11141990860000356</v>
      </c>
      <c r="Y131" s="85">
        <f t="shared" si="46"/>
        <v>7.9477091055911563E-3</v>
      </c>
      <c r="Z131" s="86">
        <v>10864</v>
      </c>
      <c r="AA131" s="77">
        <f t="shared" si="41"/>
        <v>0</v>
      </c>
      <c r="AB131" s="77">
        <f t="shared" si="26"/>
        <v>0</v>
      </c>
      <c r="AC131" s="160">
        <f t="shared" si="27"/>
        <v>0</v>
      </c>
      <c r="AD131" s="160">
        <f t="shared" si="42"/>
        <v>0</v>
      </c>
      <c r="AE131" s="160">
        <f t="shared" si="43"/>
        <v>0</v>
      </c>
      <c r="AF131" s="228">
        <f t="shared" si="47"/>
        <v>9.0064426118336219E-2</v>
      </c>
      <c r="AG131" s="228">
        <f t="shared" si="47"/>
        <v>0.17643806776429732</v>
      </c>
      <c r="AH131" s="228">
        <f t="shared" si="47"/>
        <v>0.53804209613322562</v>
      </c>
      <c r="AJ131" s="383"/>
    </row>
    <row r="132" spans="1:36" s="5" customFormat="1" x14ac:dyDescent="1.25">
      <c r="A132" s="83">
        <v>15</v>
      </c>
      <c r="B132" s="68">
        <v>10872</v>
      </c>
      <c r="C132" s="83">
        <v>15</v>
      </c>
      <c r="D132" s="16">
        <v>126</v>
      </c>
      <c r="E132" s="68" t="s">
        <v>536</v>
      </c>
      <c r="F132" s="10" t="s">
        <v>28</v>
      </c>
      <c r="G132" s="10" t="s">
        <v>229</v>
      </c>
      <c r="H132" s="11" t="s">
        <v>22</v>
      </c>
      <c r="I132" s="12">
        <v>596406.153391</v>
      </c>
      <c r="J132" s="12">
        <v>1015360.361378</v>
      </c>
      <c r="K132" s="12" t="s">
        <v>112</v>
      </c>
      <c r="L132" s="179">
        <v>106.96666666666667</v>
      </c>
      <c r="M132" s="54">
        <v>58389</v>
      </c>
      <c r="N132" s="54">
        <v>500000</v>
      </c>
      <c r="O132" s="54">
        <v>17389583</v>
      </c>
      <c r="P132" s="212">
        <v>44.6</v>
      </c>
      <c r="Q132" s="212">
        <v>102.29</v>
      </c>
      <c r="R132" s="212">
        <v>280.07</v>
      </c>
      <c r="S132" s="53">
        <v>648</v>
      </c>
      <c r="T132" s="53">
        <v>51</v>
      </c>
      <c r="U132" s="53">
        <v>4</v>
      </c>
      <c r="V132" s="53">
        <v>49</v>
      </c>
      <c r="W132" s="12">
        <f t="shared" si="44"/>
        <v>652</v>
      </c>
      <c r="X132" s="84">
        <f t="shared" si="45"/>
        <v>0.34698781547695418</v>
      </c>
      <c r="Y132" s="85">
        <f t="shared" si="46"/>
        <v>2.4751036464189705E-2</v>
      </c>
      <c r="Z132" s="86">
        <v>10872</v>
      </c>
      <c r="AA132" s="77">
        <f t="shared" si="41"/>
        <v>0</v>
      </c>
      <c r="AB132" s="77">
        <f t="shared" si="26"/>
        <v>0</v>
      </c>
      <c r="AC132" s="160">
        <f t="shared" si="27"/>
        <v>0</v>
      </c>
      <c r="AD132" s="160">
        <f t="shared" si="42"/>
        <v>0</v>
      </c>
      <c r="AE132" s="160">
        <f t="shared" si="43"/>
        <v>0</v>
      </c>
      <c r="AF132" s="228">
        <f t="shared" si="47"/>
        <v>0.30344424647592461</v>
      </c>
      <c r="AG132" s="228">
        <f t="shared" si="47"/>
        <v>0.69594869892426747</v>
      </c>
      <c r="AH132" s="228">
        <f t="shared" si="47"/>
        <v>1.905507401580991</v>
      </c>
      <c r="AJ132" s="383"/>
    </row>
    <row r="133" spans="1:36" s="8" customFormat="1" x14ac:dyDescent="1.25">
      <c r="A133" s="222">
        <v>12</v>
      </c>
      <c r="B133" s="68">
        <v>10869</v>
      </c>
      <c r="C133" s="222">
        <v>12</v>
      </c>
      <c r="D133" s="19">
        <v>127</v>
      </c>
      <c r="E133" s="69" t="s">
        <v>537</v>
      </c>
      <c r="F133" s="20" t="s">
        <v>43</v>
      </c>
      <c r="G133" s="20" t="s">
        <v>229</v>
      </c>
      <c r="H133" s="21" t="s">
        <v>22</v>
      </c>
      <c r="I133" s="18">
        <v>620930.44273899996</v>
      </c>
      <c r="J133" s="18">
        <v>870690.53271000006</v>
      </c>
      <c r="K133" s="18" t="s">
        <v>111</v>
      </c>
      <c r="L133" s="180">
        <v>107.23333333333333</v>
      </c>
      <c r="M133" s="56">
        <v>52743</v>
      </c>
      <c r="N133" s="55">
        <v>500000</v>
      </c>
      <c r="O133" s="56">
        <v>16508172</v>
      </c>
      <c r="P133" s="223">
        <v>39.729999999999997</v>
      </c>
      <c r="Q133" s="223">
        <v>71.930000000000007</v>
      </c>
      <c r="R133" s="223">
        <v>170.26</v>
      </c>
      <c r="S133" s="224">
        <v>69</v>
      </c>
      <c r="T133" s="224">
        <v>4</v>
      </c>
      <c r="U133" s="224">
        <v>3</v>
      </c>
      <c r="V133" s="224">
        <v>96</v>
      </c>
      <c r="W133" s="18">
        <f t="shared" si="44"/>
        <v>72</v>
      </c>
      <c r="X133" s="84">
        <f t="shared" si="45"/>
        <v>2.3337141380861154E-2</v>
      </c>
      <c r="Y133" s="85">
        <f t="shared" si="46"/>
        <v>1.6646649003904533E-3</v>
      </c>
      <c r="Z133" s="86">
        <v>10869</v>
      </c>
      <c r="AA133" s="77">
        <f t="shared" si="41"/>
        <v>0</v>
      </c>
      <c r="AB133" s="77">
        <f t="shared" si="26"/>
        <v>0</v>
      </c>
      <c r="AC133" s="160">
        <f t="shared" si="27"/>
        <v>0</v>
      </c>
      <c r="AD133" s="160">
        <f t="shared" si="42"/>
        <v>0</v>
      </c>
      <c r="AE133" s="160">
        <f t="shared" si="43"/>
        <v>0</v>
      </c>
      <c r="AF133" s="228">
        <f t="shared" si="47"/>
        <v>0.23179615676540338</v>
      </c>
      <c r="AG133" s="228">
        <f t="shared" si="47"/>
        <v>0.41966014488133574</v>
      </c>
      <c r="AH133" s="228">
        <f t="shared" si="47"/>
        <v>0.99334542287635497</v>
      </c>
      <c r="AJ133" s="383"/>
    </row>
    <row r="134" spans="1:36" s="5" customFormat="1" x14ac:dyDescent="1.25">
      <c r="A134" s="83">
        <v>103</v>
      </c>
      <c r="B134" s="68">
        <v>10896</v>
      </c>
      <c r="C134" s="83">
        <v>103</v>
      </c>
      <c r="D134" s="16">
        <v>128</v>
      </c>
      <c r="E134" s="68" t="s">
        <v>538</v>
      </c>
      <c r="F134" s="10" t="s">
        <v>334</v>
      </c>
      <c r="G134" s="10" t="s">
        <v>229</v>
      </c>
      <c r="H134" s="11" t="s">
        <v>24</v>
      </c>
      <c r="I134" s="12">
        <v>779952.85832</v>
      </c>
      <c r="J134" s="12">
        <v>1182090.0578379999</v>
      </c>
      <c r="K134" s="12" t="s">
        <v>138</v>
      </c>
      <c r="L134" s="179">
        <v>105.13333333333334</v>
      </c>
      <c r="M134" s="54">
        <v>41418</v>
      </c>
      <c r="N134" s="54">
        <v>100000</v>
      </c>
      <c r="O134" s="54">
        <v>28540491</v>
      </c>
      <c r="P134" s="212">
        <v>44.94</v>
      </c>
      <c r="Q134" s="212">
        <v>80.739999999999995</v>
      </c>
      <c r="R134" s="212">
        <v>229.53</v>
      </c>
      <c r="S134" s="53">
        <v>151</v>
      </c>
      <c r="T134" s="53">
        <v>7</v>
      </c>
      <c r="U134" s="53">
        <v>12</v>
      </c>
      <c r="V134" s="53">
        <v>93</v>
      </c>
      <c r="W134" s="12">
        <f t="shared" si="44"/>
        <v>163</v>
      </c>
      <c r="X134" s="84">
        <f t="shared" si="45"/>
        <v>5.54462844082192E-2</v>
      </c>
      <c r="Y134" s="85">
        <f t="shared" si="46"/>
        <v>3.9550466788157695E-3</v>
      </c>
      <c r="Z134" s="86">
        <v>10896</v>
      </c>
      <c r="AA134" s="77">
        <f t="shared" si="41"/>
        <v>0</v>
      </c>
      <c r="AB134" s="77">
        <f t="shared" si="26"/>
        <v>0</v>
      </c>
      <c r="AC134" s="160">
        <f t="shared" si="27"/>
        <v>0</v>
      </c>
      <c r="AD134" s="160">
        <f t="shared" si="42"/>
        <v>0</v>
      </c>
      <c r="AE134" s="160">
        <f t="shared" si="43"/>
        <v>0</v>
      </c>
      <c r="AF134" s="228">
        <f t="shared" si="47"/>
        <v>0.35596514590076728</v>
      </c>
      <c r="AG134" s="228">
        <f t="shared" si="47"/>
        <v>0.63953328615994542</v>
      </c>
      <c r="AH134" s="228">
        <f t="shared" si="47"/>
        <v>1.8180836657455077</v>
      </c>
      <c r="AJ134" s="383"/>
    </row>
    <row r="135" spans="1:36" s="8" customFormat="1" x14ac:dyDescent="1.25">
      <c r="A135" s="222">
        <v>116</v>
      </c>
      <c r="B135" s="68">
        <v>11055</v>
      </c>
      <c r="C135" s="222">
        <v>116</v>
      </c>
      <c r="D135" s="19">
        <v>129</v>
      </c>
      <c r="E135" s="69" t="s">
        <v>539</v>
      </c>
      <c r="F135" s="20" t="s">
        <v>37</v>
      </c>
      <c r="G135" s="20" t="s">
        <v>229</v>
      </c>
      <c r="H135" s="21" t="s">
        <v>24</v>
      </c>
      <c r="I135" s="18">
        <v>2855481.8418279998</v>
      </c>
      <c r="J135" s="18">
        <v>3862844.8745249999</v>
      </c>
      <c r="K135" s="18" t="s">
        <v>139</v>
      </c>
      <c r="L135" s="180">
        <v>95.733333333333334</v>
      </c>
      <c r="M135" s="56">
        <v>123025</v>
      </c>
      <c r="N135" s="55">
        <v>200000</v>
      </c>
      <c r="O135" s="56">
        <v>31398861</v>
      </c>
      <c r="P135" s="223">
        <v>35.51</v>
      </c>
      <c r="Q135" s="223">
        <v>70.430000000000007</v>
      </c>
      <c r="R135" s="223">
        <v>311.8</v>
      </c>
      <c r="S135" s="224">
        <v>1762</v>
      </c>
      <c r="T135" s="224">
        <v>61</v>
      </c>
      <c r="U135" s="224">
        <v>11</v>
      </c>
      <c r="V135" s="224">
        <v>39</v>
      </c>
      <c r="W135" s="18">
        <f t="shared" si="44"/>
        <v>1773</v>
      </c>
      <c r="X135" s="84">
        <f t="shared" si="45"/>
        <v>1.5789229836923477</v>
      </c>
      <c r="Y135" s="85">
        <f t="shared" si="46"/>
        <v>0.1126263764904796</v>
      </c>
      <c r="Z135" s="86">
        <v>11055</v>
      </c>
      <c r="AA135" s="77">
        <f t="shared" si="41"/>
        <v>0</v>
      </c>
      <c r="AB135" s="77">
        <f t="shared" si="26"/>
        <v>0</v>
      </c>
      <c r="AC135" s="160">
        <f t="shared" si="27"/>
        <v>0</v>
      </c>
      <c r="AD135" s="160">
        <f t="shared" si="42"/>
        <v>0</v>
      </c>
      <c r="AE135" s="160">
        <f t="shared" si="43"/>
        <v>0</v>
      </c>
      <c r="AF135" s="228">
        <f t="shared" si="47"/>
        <v>0.91914024837566011</v>
      </c>
      <c r="AG135" s="228">
        <f t="shared" si="47"/>
        <v>1.8230089465811814</v>
      </c>
      <c r="AH135" s="228">
        <f t="shared" si="47"/>
        <v>8.0706260051684264</v>
      </c>
      <c r="AJ135" s="383"/>
    </row>
    <row r="136" spans="1:36" s="5" customFormat="1" x14ac:dyDescent="1.25">
      <c r="A136" s="83">
        <v>119</v>
      </c>
      <c r="B136" s="68">
        <v>11087</v>
      </c>
      <c r="C136" s="83">
        <v>119</v>
      </c>
      <c r="D136" s="16">
        <v>130</v>
      </c>
      <c r="E136" s="68" t="s">
        <v>540</v>
      </c>
      <c r="F136" s="10" t="s">
        <v>47</v>
      </c>
      <c r="G136" s="10" t="s">
        <v>229</v>
      </c>
      <c r="H136" s="11" t="s">
        <v>24</v>
      </c>
      <c r="I136" s="12">
        <v>421247.38339199999</v>
      </c>
      <c r="J136" s="12">
        <v>505596.40330000001</v>
      </c>
      <c r="K136" s="12" t="s">
        <v>140</v>
      </c>
      <c r="L136" s="179">
        <v>92.3</v>
      </c>
      <c r="M136" s="54">
        <v>13730</v>
      </c>
      <c r="N136" s="54">
        <v>500000</v>
      </c>
      <c r="O136" s="54">
        <v>36824210</v>
      </c>
      <c r="P136" s="212">
        <v>29.72</v>
      </c>
      <c r="Q136" s="212">
        <v>61.25</v>
      </c>
      <c r="R136" s="212">
        <v>239.39</v>
      </c>
      <c r="S136" s="53">
        <v>308</v>
      </c>
      <c r="T136" s="53">
        <v>96</v>
      </c>
      <c r="U136" s="53">
        <v>1</v>
      </c>
      <c r="V136" s="53">
        <v>4</v>
      </c>
      <c r="W136" s="12">
        <f t="shared" si="44"/>
        <v>309</v>
      </c>
      <c r="X136" s="84">
        <f t="shared" si="45"/>
        <v>0.32523633053619799</v>
      </c>
      <c r="Y136" s="85">
        <f t="shared" si="46"/>
        <v>2.3199478245412176E-2</v>
      </c>
      <c r="Z136" s="86">
        <v>11087</v>
      </c>
      <c r="AA136" s="77">
        <f t="shared" si="41"/>
        <v>0</v>
      </c>
      <c r="AB136" s="77">
        <f t="shared" si="26"/>
        <v>0</v>
      </c>
      <c r="AC136" s="160">
        <f t="shared" si="27"/>
        <v>0</v>
      </c>
      <c r="AD136" s="160">
        <f t="shared" si="42"/>
        <v>0</v>
      </c>
      <c r="AE136" s="160">
        <f t="shared" si="43"/>
        <v>0</v>
      </c>
      <c r="AF136" s="228">
        <f t="shared" si="47"/>
        <v>0.10068774732849796</v>
      </c>
      <c r="AG136" s="228">
        <f t="shared" si="47"/>
        <v>0.20750755463898049</v>
      </c>
      <c r="AH136" s="228">
        <f t="shared" si="47"/>
        <v>0.81102422049021283</v>
      </c>
      <c r="AJ136" s="383"/>
    </row>
    <row r="137" spans="1:36" s="8" customFormat="1" x14ac:dyDescent="1.25">
      <c r="A137" s="222">
        <v>122</v>
      </c>
      <c r="B137" s="68">
        <v>11095</v>
      </c>
      <c r="C137" s="222">
        <v>122</v>
      </c>
      <c r="D137" s="19">
        <v>131</v>
      </c>
      <c r="E137" s="69" t="s">
        <v>541</v>
      </c>
      <c r="F137" s="20" t="s">
        <v>41</v>
      </c>
      <c r="G137" s="20" t="s">
        <v>229</v>
      </c>
      <c r="H137" s="21" t="s">
        <v>24</v>
      </c>
      <c r="I137" s="18">
        <v>524922.25014999998</v>
      </c>
      <c r="J137" s="18">
        <v>668648.10120899999</v>
      </c>
      <c r="K137" s="18" t="s">
        <v>141</v>
      </c>
      <c r="L137" s="180">
        <v>91.1</v>
      </c>
      <c r="M137" s="56">
        <v>24975</v>
      </c>
      <c r="N137" s="55">
        <v>100000</v>
      </c>
      <c r="O137" s="56">
        <v>26772696</v>
      </c>
      <c r="P137" s="223">
        <v>42.94</v>
      </c>
      <c r="Q137" s="223">
        <v>70.739999999999995</v>
      </c>
      <c r="R137" s="223">
        <v>235.39</v>
      </c>
      <c r="S137" s="224">
        <v>268</v>
      </c>
      <c r="T137" s="224">
        <v>70</v>
      </c>
      <c r="U137" s="224">
        <v>6</v>
      </c>
      <c r="V137" s="224">
        <v>30</v>
      </c>
      <c r="W137" s="18">
        <f t="shared" si="44"/>
        <v>274</v>
      </c>
      <c r="X137" s="84">
        <f t="shared" si="45"/>
        <v>0.31363137303140048</v>
      </c>
      <c r="Y137" s="85">
        <f t="shared" si="46"/>
        <v>2.2371683396270874E-2</v>
      </c>
      <c r="Z137" s="86">
        <v>11095</v>
      </c>
      <c r="AA137" s="77">
        <f t="shared" si="41"/>
        <v>0</v>
      </c>
      <c r="AB137" s="77">
        <f t="shared" si="26"/>
        <v>0</v>
      </c>
      <c r="AC137" s="160">
        <f t="shared" si="27"/>
        <v>0</v>
      </c>
      <c r="AD137" s="160">
        <f t="shared" si="42"/>
        <v>0</v>
      </c>
      <c r="AE137" s="160">
        <f t="shared" si="43"/>
        <v>0</v>
      </c>
      <c r="AF137" s="228">
        <f t="shared" si="47"/>
        <v>0.19239044511383338</v>
      </c>
      <c r="AG137" s="228">
        <f t="shared" si="47"/>
        <v>0.31694690468916098</v>
      </c>
      <c r="AH137" s="228">
        <f t="shared" si="47"/>
        <v>1.0546526985408766</v>
      </c>
      <c r="AJ137" s="383"/>
    </row>
    <row r="138" spans="1:36" s="5" customFormat="1" x14ac:dyDescent="1.25">
      <c r="A138" s="83">
        <v>124</v>
      </c>
      <c r="B138" s="68">
        <v>11099</v>
      </c>
      <c r="C138" s="83">
        <v>124</v>
      </c>
      <c r="D138" s="16">
        <v>132</v>
      </c>
      <c r="E138" s="68" t="s">
        <v>542</v>
      </c>
      <c r="F138" s="10" t="s">
        <v>310</v>
      </c>
      <c r="G138" s="10" t="s">
        <v>229</v>
      </c>
      <c r="H138" s="11" t="s">
        <v>24</v>
      </c>
      <c r="I138" s="12">
        <v>3303761.7867680001</v>
      </c>
      <c r="J138" s="12">
        <v>5805079.3367210003</v>
      </c>
      <c r="K138" s="12" t="s">
        <v>142</v>
      </c>
      <c r="L138" s="179">
        <v>90.666666666666657</v>
      </c>
      <c r="M138" s="54">
        <v>220151</v>
      </c>
      <c r="N138" s="54">
        <v>300000</v>
      </c>
      <c r="O138" s="54">
        <v>26368625</v>
      </c>
      <c r="P138" s="212">
        <v>33.18</v>
      </c>
      <c r="Q138" s="212">
        <v>64.52</v>
      </c>
      <c r="R138" s="212">
        <v>220.67</v>
      </c>
      <c r="S138" s="53">
        <v>5988</v>
      </c>
      <c r="T138" s="53">
        <v>92</v>
      </c>
      <c r="U138" s="53">
        <v>4</v>
      </c>
      <c r="V138" s="53">
        <v>8</v>
      </c>
      <c r="W138" s="12">
        <f t="shared" si="44"/>
        <v>5992</v>
      </c>
      <c r="X138" s="84">
        <f t="shared" si="45"/>
        <v>3.578654985589242</v>
      </c>
      <c r="Y138" s="85">
        <f t="shared" si="46"/>
        <v>0.25526953999615731</v>
      </c>
      <c r="Z138" s="86">
        <v>11099</v>
      </c>
      <c r="AA138" s="77">
        <f t="shared" si="41"/>
        <v>0</v>
      </c>
      <c r="AB138" s="77">
        <f t="shared" si="26"/>
        <v>0</v>
      </c>
      <c r="AC138" s="160">
        <f t="shared" si="27"/>
        <v>0</v>
      </c>
      <c r="AD138" s="160">
        <f t="shared" si="42"/>
        <v>0</v>
      </c>
      <c r="AE138" s="160">
        <f t="shared" si="43"/>
        <v>0</v>
      </c>
      <c r="AF138" s="228">
        <f t="shared" si="47"/>
        <v>1.2906497002375112</v>
      </c>
      <c r="AG138" s="228">
        <f t="shared" si="47"/>
        <v>2.5097263007632375</v>
      </c>
      <c r="AH138" s="228">
        <f t="shared" si="47"/>
        <v>8.5837151703258474</v>
      </c>
      <c r="AJ138" s="383"/>
    </row>
    <row r="139" spans="1:36" s="8" customFormat="1" x14ac:dyDescent="1.25">
      <c r="A139" s="222">
        <v>126</v>
      </c>
      <c r="B139" s="68">
        <v>11132</v>
      </c>
      <c r="C139" s="222">
        <v>126</v>
      </c>
      <c r="D139" s="19">
        <v>133</v>
      </c>
      <c r="E139" s="69" t="s">
        <v>543</v>
      </c>
      <c r="F139" s="20" t="s">
        <v>291</v>
      </c>
      <c r="G139" s="20" t="s">
        <v>229</v>
      </c>
      <c r="H139" s="21" t="s">
        <v>24</v>
      </c>
      <c r="I139" s="18">
        <v>4746588.654747</v>
      </c>
      <c r="J139" s="18">
        <v>6519613.7124039996</v>
      </c>
      <c r="K139" s="18" t="s">
        <v>143</v>
      </c>
      <c r="L139" s="180">
        <v>86.3</v>
      </c>
      <c r="M139" s="56">
        <v>54036068</v>
      </c>
      <c r="N139" s="55">
        <v>100000000</v>
      </c>
      <c r="O139" s="56">
        <v>120653</v>
      </c>
      <c r="P139" s="223">
        <v>31.17</v>
      </c>
      <c r="Q139" s="223">
        <v>67.849999999999994</v>
      </c>
      <c r="R139" s="223">
        <v>204.3</v>
      </c>
      <c r="S139" s="224">
        <v>3609</v>
      </c>
      <c r="T139" s="224">
        <v>81</v>
      </c>
      <c r="U139" s="224">
        <v>6</v>
      </c>
      <c r="V139" s="224">
        <v>19</v>
      </c>
      <c r="W139" s="18">
        <f t="shared" si="44"/>
        <v>3615</v>
      </c>
      <c r="X139" s="84">
        <f t="shared" si="45"/>
        <v>3.53859392067652</v>
      </c>
      <c r="Y139" s="85">
        <f t="shared" si="46"/>
        <v>0.25241193856399724</v>
      </c>
      <c r="Z139" s="86">
        <v>11132</v>
      </c>
      <c r="AA139" s="77">
        <f t="shared" ref="AA139:AA175" si="48">IF(M139&gt;N139,1,0)</f>
        <v>0</v>
      </c>
      <c r="AB139" s="77">
        <f t="shared" ref="AB139:AB175" si="49">IF(W139=0,1,0)</f>
        <v>0</v>
      </c>
      <c r="AC139" s="160">
        <f t="shared" ref="AC139:AC175" si="50">IF((T139+V139)=100,0,1)</f>
        <v>0</v>
      </c>
      <c r="AD139" s="160">
        <f t="shared" ref="AD139:AD175" si="51">IF(J139=0,1,0)</f>
        <v>0</v>
      </c>
      <c r="AE139" s="160">
        <f t="shared" ref="AE139:AE175" si="52">IF(M139=0,1,0)</f>
        <v>0</v>
      </c>
      <c r="AF139" s="228">
        <f t="shared" si="47"/>
        <v>1.3617033642899647</v>
      </c>
      <c r="AG139" s="228">
        <f t="shared" si="47"/>
        <v>2.9641184878753317</v>
      </c>
      <c r="AH139" s="228">
        <f t="shared" si="47"/>
        <v>8.9251202221507793</v>
      </c>
      <c r="AJ139" s="383"/>
    </row>
    <row r="140" spans="1:36" s="5" customFormat="1" x14ac:dyDescent="1.25">
      <c r="A140" s="83">
        <v>129</v>
      </c>
      <c r="B140" s="68">
        <v>11141</v>
      </c>
      <c r="C140" s="83">
        <v>129</v>
      </c>
      <c r="D140" s="16">
        <v>134</v>
      </c>
      <c r="E140" s="68" t="s">
        <v>544</v>
      </c>
      <c r="F140" s="10" t="s">
        <v>292</v>
      </c>
      <c r="G140" s="10" t="s">
        <v>229</v>
      </c>
      <c r="H140" s="11" t="s">
        <v>24</v>
      </c>
      <c r="I140" s="12">
        <v>276676.73103999998</v>
      </c>
      <c r="J140" s="12">
        <v>396759.00063600001</v>
      </c>
      <c r="K140" s="12" t="s">
        <v>105</v>
      </c>
      <c r="L140" s="179">
        <v>85.933333333333337</v>
      </c>
      <c r="M140" s="54">
        <v>31203</v>
      </c>
      <c r="N140" s="54">
        <v>100000</v>
      </c>
      <c r="O140" s="54">
        <v>12715412</v>
      </c>
      <c r="P140" s="212">
        <v>41.93</v>
      </c>
      <c r="Q140" s="212">
        <v>88.68</v>
      </c>
      <c r="R140" s="212">
        <v>263.82</v>
      </c>
      <c r="S140" s="53">
        <v>322</v>
      </c>
      <c r="T140" s="53">
        <v>67</v>
      </c>
      <c r="U140" s="53">
        <v>3</v>
      </c>
      <c r="V140" s="53">
        <v>33</v>
      </c>
      <c r="W140" s="12">
        <f t="shared" si="44"/>
        <v>325</v>
      </c>
      <c r="X140" s="84">
        <f t="shared" si="45"/>
        <v>0.17812522832630723</v>
      </c>
      <c r="Y140" s="85">
        <f t="shared" si="46"/>
        <v>1.2705875609598646E-2</v>
      </c>
      <c r="Z140" s="86">
        <v>11141</v>
      </c>
      <c r="AA140" s="77">
        <f t="shared" si="48"/>
        <v>0</v>
      </c>
      <c r="AB140" s="77">
        <f t="shared" si="49"/>
        <v>0</v>
      </c>
      <c r="AC140" s="160">
        <f t="shared" si="50"/>
        <v>0</v>
      </c>
      <c r="AD140" s="160">
        <f t="shared" si="51"/>
        <v>0</v>
      </c>
      <c r="AE140" s="160">
        <f t="shared" si="52"/>
        <v>0</v>
      </c>
      <c r="AF140" s="228">
        <f t="shared" si="47"/>
        <v>0.11147448990629943</v>
      </c>
      <c r="AG140" s="228">
        <f t="shared" si="47"/>
        <v>0.23576336191010339</v>
      </c>
      <c r="AH140" s="228">
        <f t="shared" si="47"/>
        <v>0.70138802592606531</v>
      </c>
      <c r="AJ140" s="383"/>
    </row>
    <row r="141" spans="1:36" s="8" customFormat="1" x14ac:dyDescent="1.25">
      <c r="A141" s="222">
        <v>133</v>
      </c>
      <c r="B141" s="68">
        <v>11149</v>
      </c>
      <c r="C141" s="222">
        <v>133</v>
      </c>
      <c r="D141" s="19">
        <v>135</v>
      </c>
      <c r="E141" s="69" t="s">
        <v>545</v>
      </c>
      <c r="F141" s="20" t="s">
        <v>40</v>
      </c>
      <c r="G141" s="20" t="s">
        <v>229</v>
      </c>
      <c r="H141" s="21" t="s">
        <v>24</v>
      </c>
      <c r="I141" s="18">
        <v>105297.141466</v>
      </c>
      <c r="J141" s="18">
        <v>248096.33272499999</v>
      </c>
      <c r="K141" s="18" t="s">
        <v>145</v>
      </c>
      <c r="L141" s="180">
        <v>82.966666666666669</v>
      </c>
      <c r="M141" s="56">
        <v>23505</v>
      </c>
      <c r="N141" s="55">
        <v>200000</v>
      </c>
      <c r="O141" s="56">
        <v>10555045</v>
      </c>
      <c r="P141" s="223">
        <v>36.94</v>
      </c>
      <c r="Q141" s="223">
        <v>64.05</v>
      </c>
      <c r="R141" s="223">
        <v>144.05000000000001</v>
      </c>
      <c r="S141" s="224">
        <v>120</v>
      </c>
      <c r="T141" s="224">
        <v>17</v>
      </c>
      <c r="U141" s="224">
        <v>5</v>
      </c>
      <c r="V141" s="224">
        <v>83</v>
      </c>
      <c r="W141" s="18">
        <f t="shared" si="44"/>
        <v>125</v>
      </c>
      <c r="X141" s="84">
        <f t="shared" si="45"/>
        <v>2.8261363418224845E-2</v>
      </c>
      <c r="Y141" s="85">
        <f t="shared" si="46"/>
        <v>2.0159152722141007E-3</v>
      </c>
      <c r="Z141" s="86">
        <v>11149</v>
      </c>
      <c r="AA141" s="77">
        <f t="shared" si="48"/>
        <v>0</v>
      </c>
      <c r="AB141" s="77">
        <f t="shared" si="49"/>
        <v>0</v>
      </c>
      <c r="AC141" s="160">
        <f t="shared" si="50"/>
        <v>0</v>
      </c>
      <c r="AD141" s="160">
        <f t="shared" si="51"/>
        <v>0</v>
      </c>
      <c r="AE141" s="160">
        <f t="shared" si="52"/>
        <v>0</v>
      </c>
      <c r="AF141" s="228">
        <f t="shared" si="47"/>
        <v>6.1410280274660348E-2</v>
      </c>
      <c r="AG141" s="228">
        <f t="shared" si="47"/>
        <v>0.10647884276101774</v>
      </c>
      <c r="AH141" s="228">
        <f t="shared" si="47"/>
        <v>0.23947349414089941</v>
      </c>
      <c r="AJ141" s="383"/>
    </row>
    <row r="142" spans="1:36" s="5" customFormat="1" x14ac:dyDescent="1.25">
      <c r="A142" s="83">
        <v>140</v>
      </c>
      <c r="B142" s="68">
        <v>11173</v>
      </c>
      <c r="C142" s="83">
        <v>140</v>
      </c>
      <c r="D142" s="16">
        <v>136</v>
      </c>
      <c r="E142" s="68" t="s">
        <v>546</v>
      </c>
      <c r="F142" s="10" t="s">
        <v>16</v>
      </c>
      <c r="G142" s="10" t="s">
        <v>229</v>
      </c>
      <c r="H142" s="11" t="s">
        <v>24</v>
      </c>
      <c r="I142" s="12">
        <v>480429.77759999997</v>
      </c>
      <c r="J142" s="12">
        <v>550114.73368099995</v>
      </c>
      <c r="K142" s="12" t="s">
        <v>146</v>
      </c>
      <c r="L142" s="179">
        <v>81.766666666666666</v>
      </c>
      <c r="M142" s="54">
        <v>55207</v>
      </c>
      <c r="N142" s="54">
        <v>200000</v>
      </c>
      <c r="O142" s="54">
        <v>9964583</v>
      </c>
      <c r="P142" s="212">
        <v>27.1</v>
      </c>
      <c r="Q142" s="212">
        <v>54.01</v>
      </c>
      <c r="R142" s="212">
        <v>203.28</v>
      </c>
      <c r="S142" s="53">
        <v>64</v>
      </c>
      <c r="T142" s="53">
        <v>6</v>
      </c>
      <c r="U142" s="53">
        <v>6</v>
      </c>
      <c r="V142" s="53">
        <v>94</v>
      </c>
      <c r="W142" s="12">
        <f t="shared" si="44"/>
        <v>70</v>
      </c>
      <c r="X142" s="84">
        <f t="shared" si="45"/>
        <v>2.2117109638800193E-2</v>
      </c>
      <c r="Y142" s="85">
        <f t="shared" si="46"/>
        <v>1.5776386453223547E-3</v>
      </c>
      <c r="Z142" s="86">
        <v>11173</v>
      </c>
      <c r="AA142" s="77">
        <f>IF(M142&gt;N142,1,0)</f>
        <v>0</v>
      </c>
      <c r="AB142" s="77">
        <f>IF(W142=0,1,0)</f>
        <v>0</v>
      </c>
      <c r="AC142" s="160">
        <f>IF((T142+V142)=100,0,1)</f>
        <v>0</v>
      </c>
      <c r="AD142" s="160">
        <f>IF(J142=0,1,0)</f>
        <v>0</v>
      </c>
      <c r="AE142" s="160">
        <f>IF(M142=0,1,0)</f>
        <v>0</v>
      </c>
      <c r="AF142" s="228">
        <f t="shared" si="47"/>
        <v>9.9895611868580869E-2</v>
      </c>
      <c r="AG142" s="228">
        <f t="shared" si="47"/>
        <v>0.19909084859859971</v>
      </c>
      <c r="AH142" s="228">
        <f t="shared" si="47"/>
        <v>0.74932767456255045</v>
      </c>
      <c r="AJ142" s="383"/>
    </row>
    <row r="143" spans="1:36" s="8" customFormat="1" x14ac:dyDescent="1.25">
      <c r="A143" s="222">
        <v>141</v>
      </c>
      <c r="B143" s="68">
        <v>11182</v>
      </c>
      <c r="C143" s="222">
        <v>141</v>
      </c>
      <c r="D143" s="19">
        <v>137</v>
      </c>
      <c r="E143" s="69" t="s">
        <v>547</v>
      </c>
      <c r="F143" s="20" t="s">
        <v>44</v>
      </c>
      <c r="G143" s="20" t="s">
        <v>229</v>
      </c>
      <c r="H143" s="21" t="s">
        <v>24</v>
      </c>
      <c r="I143" s="18">
        <v>1681110.6301829999</v>
      </c>
      <c r="J143" s="18">
        <v>2871771.6121919998</v>
      </c>
      <c r="K143" s="18" t="s">
        <v>113</v>
      </c>
      <c r="L143" s="180">
        <v>78.599999999999994</v>
      </c>
      <c r="M143" s="56">
        <v>223418</v>
      </c>
      <c r="N143" s="55">
        <v>750000</v>
      </c>
      <c r="O143" s="56">
        <v>12853805</v>
      </c>
      <c r="P143" s="223">
        <v>39.67</v>
      </c>
      <c r="Q143" s="223">
        <v>91.85</v>
      </c>
      <c r="R143" s="223">
        <v>305.25</v>
      </c>
      <c r="S143" s="224">
        <v>1340</v>
      </c>
      <c r="T143" s="224">
        <v>70</v>
      </c>
      <c r="U143" s="224">
        <v>9</v>
      </c>
      <c r="V143" s="224">
        <v>30</v>
      </c>
      <c r="W143" s="18">
        <f t="shared" si="44"/>
        <v>1349</v>
      </c>
      <c r="X143" s="84">
        <f t="shared" si="45"/>
        <v>1.3470129835646534</v>
      </c>
      <c r="Y143" s="85">
        <f t="shared" si="46"/>
        <v>9.6083971790531186E-2</v>
      </c>
      <c r="Z143" s="86">
        <v>11182</v>
      </c>
      <c r="AA143" s="77">
        <f t="shared" si="48"/>
        <v>0</v>
      </c>
      <c r="AB143" s="77">
        <f t="shared" si="49"/>
        <v>0</v>
      </c>
      <c r="AC143" s="160">
        <f t="shared" si="50"/>
        <v>0</v>
      </c>
      <c r="AD143" s="160">
        <f t="shared" si="51"/>
        <v>0</v>
      </c>
      <c r="AE143" s="160">
        <f t="shared" si="52"/>
        <v>0</v>
      </c>
      <c r="AF143" s="228">
        <f t="shared" si="47"/>
        <v>0.76337150082871152</v>
      </c>
      <c r="AG143" s="228">
        <f t="shared" si="47"/>
        <v>1.7674734648630488</v>
      </c>
      <c r="AH143" s="228">
        <f t="shared" si="47"/>
        <v>5.8739387604730071</v>
      </c>
      <c r="AJ143" s="383"/>
    </row>
    <row r="144" spans="1:36" s="5" customFormat="1" x14ac:dyDescent="1.25">
      <c r="A144" s="83">
        <v>144</v>
      </c>
      <c r="B144" s="68">
        <v>11183</v>
      </c>
      <c r="C144" s="83">
        <v>144</v>
      </c>
      <c r="D144" s="16">
        <v>138</v>
      </c>
      <c r="E144" s="68" t="s">
        <v>548</v>
      </c>
      <c r="F144" s="10" t="s">
        <v>41</v>
      </c>
      <c r="G144" s="10" t="s">
        <v>46</v>
      </c>
      <c r="H144" s="11" t="s">
        <v>24</v>
      </c>
      <c r="I144" s="12">
        <v>1536154.1139710001</v>
      </c>
      <c r="J144" s="12">
        <v>2485121.3672259999</v>
      </c>
      <c r="K144" s="12" t="s">
        <v>113</v>
      </c>
      <c r="L144" s="179">
        <v>78.599999999999994</v>
      </c>
      <c r="M144" s="54">
        <v>25704985</v>
      </c>
      <c r="N144" s="54">
        <v>50000000</v>
      </c>
      <c r="O144" s="54">
        <v>96679</v>
      </c>
      <c r="P144" s="212">
        <v>41.65</v>
      </c>
      <c r="Q144" s="212">
        <v>73.25</v>
      </c>
      <c r="R144" s="212">
        <v>242.29</v>
      </c>
      <c r="S144" s="53">
        <v>35</v>
      </c>
      <c r="T144" s="53">
        <v>23.8</v>
      </c>
      <c r="U144" s="53">
        <v>5</v>
      </c>
      <c r="V144" s="53">
        <v>76.2</v>
      </c>
      <c r="W144" s="12">
        <f t="shared" si="44"/>
        <v>40</v>
      </c>
      <c r="X144" s="84">
        <f t="shared" si="45"/>
        <v>0.39632220378519795</v>
      </c>
      <c r="Y144" s="85">
        <f t="shared" si="46"/>
        <v>2.8270114626278472E-2</v>
      </c>
      <c r="Z144" s="86">
        <v>11183</v>
      </c>
      <c r="AA144" s="77">
        <f t="shared" si="48"/>
        <v>0</v>
      </c>
      <c r="AB144" s="77">
        <f t="shared" si="49"/>
        <v>0</v>
      </c>
      <c r="AC144" s="160">
        <f t="shared" si="50"/>
        <v>0</v>
      </c>
      <c r="AD144" s="160">
        <f t="shared" si="51"/>
        <v>0</v>
      </c>
      <c r="AE144" s="160">
        <f t="shared" si="52"/>
        <v>0</v>
      </c>
      <c r="AF144" s="228">
        <f t="shared" si="47"/>
        <v>0.69356385662409625</v>
      </c>
      <c r="AG144" s="228">
        <f t="shared" si="47"/>
        <v>1.2197731692128464</v>
      </c>
      <c r="AH144" s="228">
        <f t="shared" si="47"/>
        <v>4.0346599476939327</v>
      </c>
      <c r="AJ144" s="383"/>
    </row>
    <row r="145" spans="1:36" s="8" customFormat="1" x14ac:dyDescent="1.25">
      <c r="A145" s="222">
        <v>142</v>
      </c>
      <c r="B145" s="68">
        <v>11186</v>
      </c>
      <c r="C145" s="222">
        <v>142</v>
      </c>
      <c r="D145" s="19">
        <v>139</v>
      </c>
      <c r="E145" s="69" t="s">
        <v>549</v>
      </c>
      <c r="F145" s="20" t="s">
        <v>32</v>
      </c>
      <c r="G145" s="20" t="s">
        <v>229</v>
      </c>
      <c r="H145" s="21" t="s">
        <v>24</v>
      </c>
      <c r="I145" s="18">
        <v>464832</v>
      </c>
      <c r="J145" s="18">
        <v>464832</v>
      </c>
      <c r="K145" s="18" t="s">
        <v>147</v>
      </c>
      <c r="L145" s="180">
        <v>78.566666666666663</v>
      </c>
      <c r="M145" s="56">
        <v>73072</v>
      </c>
      <c r="N145" s="55">
        <v>100000</v>
      </c>
      <c r="O145" s="56">
        <v>6361290</v>
      </c>
      <c r="P145" s="223">
        <v>35.49</v>
      </c>
      <c r="Q145" s="223">
        <v>73.959999999999994</v>
      </c>
      <c r="R145" s="223">
        <v>344.94</v>
      </c>
      <c r="S145" s="224">
        <v>67</v>
      </c>
      <c r="T145" s="224">
        <v>83</v>
      </c>
      <c r="U145" s="224">
        <v>3</v>
      </c>
      <c r="V145" s="224">
        <v>17</v>
      </c>
      <c r="W145" s="18">
        <f t="shared" si="44"/>
        <v>70</v>
      </c>
      <c r="X145" s="84">
        <f t="shared" si="45"/>
        <v>0.25852226614103063</v>
      </c>
      <c r="Y145" s="85">
        <f t="shared" si="46"/>
        <v>1.844068797420521E-2</v>
      </c>
      <c r="Z145" s="86">
        <v>11186</v>
      </c>
      <c r="AA145" s="77">
        <f t="shared" si="48"/>
        <v>0</v>
      </c>
      <c r="AB145" s="77">
        <f t="shared" si="49"/>
        <v>0</v>
      </c>
      <c r="AC145" s="160">
        <f t="shared" si="50"/>
        <v>0</v>
      </c>
      <c r="AD145" s="160">
        <f t="shared" si="51"/>
        <v>0</v>
      </c>
      <c r="AE145" s="160">
        <f t="shared" si="52"/>
        <v>0</v>
      </c>
      <c r="AF145" s="228">
        <f t="shared" si="47"/>
        <v>0.11054162922102624</v>
      </c>
      <c r="AG145" s="228">
        <f t="shared" si="47"/>
        <v>0.23036514221434487</v>
      </c>
      <c r="AH145" s="228">
        <f t="shared" si="47"/>
        <v>1.0743936202733386</v>
      </c>
      <c r="AJ145" s="383"/>
    </row>
    <row r="146" spans="1:36" s="5" customFormat="1" x14ac:dyDescent="1.25">
      <c r="A146" s="83">
        <v>147</v>
      </c>
      <c r="B146" s="68">
        <v>11197</v>
      </c>
      <c r="C146" s="83">
        <v>147</v>
      </c>
      <c r="D146" s="16">
        <v>140</v>
      </c>
      <c r="E146" s="68" t="s">
        <v>550</v>
      </c>
      <c r="F146" s="10" t="s">
        <v>190</v>
      </c>
      <c r="G146" s="10" t="s">
        <v>46</v>
      </c>
      <c r="H146" s="11" t="s">
        <v>24</v>
      </c>
      <c r="I146" s="12">
        <v>1057576.094785</v>
      </c>
      <c r="J146" s="12">
        <v>1660251.824853</v>
      </c>
      <c r="K146" s="12" t="s">
        <v>148</v>
      </c>
      <c r="L146" s="179">
        <v>76.866666666666674</v>
      </c>
      <c r="M146" s="54">
        <v>29048400</v>
      </c>
      <c r="N146" s="54">
        <v>700000000</v>
      </c>
      <c r="O146" s="54">
        <v>57155</v>
      </c>
      <c r="P146" s="212">
        <v>38.770000000000003</v>
      </c>
      <c r="Q146" s="212">
        <v>69.2</v>
      </c>
      <c r="R146" s="212">
        <v>-97.26</v>
      </c>
      <c r="S146" s="53">
        <v>911</v>
      </c>
      <c r="T146" s="53">
        <v>0.2</v>
      </c>
      <c r="U146" s="53">
        <v>41</v>
      </c>
      <c r="V146" s="53">
        <v>99.8</v>
      </c>
      <c r="W146" s="12">
        <f t="shared" si="44"/>
        <v>952</v>
      </c>
      <c r="X146" s="84">
        <f t="shared" si="45"/>
        <v>2.2249886790334564E-3</v>
      </c>
      <c r="Y146" s="85">
        <f t="shared" si="46"/>
        <v>1.5871097909149489E-4</v>
      </c>
      <c r="Z146" s="86">
        <v>11197</v>
      </c>
      <c r="AA146" s="77">
        <f t="shared" si="48"/>
        <v>0</v>
      </c>
      <c r="AB146" s="77">
        <f t="shared" si="49"/>
        <v>0</v>
      </c>
      <c r="AC146" s="160">
        <f t="shared" si="50"/>
        <v>0</v>
      </c>
      <c r="AD146" s="160">
        <f t="shared" si="51"/>
        <v>0</v>
      </c>
      <c r="AE146" s="160">
        <f t="shared" si="52"/>
        <v>0</v>
      </c>
      <c r="AF146" s="228">
        <f t="shared" si="47"/>
        <v>0.43131405543063556</v>
      </c>
      <c r="AG146" s="228">
        <f t="shared" si="47"/>
        <v>0.76984608294557599</v>
      </c>
      <c r="AH146" s="228">
        <f t="shared" si="47"/>
        <v>-1.0820119946139699</v>
      </c>
      <c r="AJ146" s="383"/>
    </row>
    <row r="147" spans="1:36" s="8" customFormat="1" x14ac:dyDescent="1.25">
      <c r="A147" s="222">
        <v>148</v>
      </c>
      <c r="B147" s="68">
        <v>11195</v>
      </c>
      <c r="C147" s="222">
        <v>148</v>
      </c>
      <c r="D147" s="19">
        <v>141</v>
      </c>
      <c r="E147" s="69" t="s">
        <v>551</v>
      </c>
      <c r="F147" s="20" t="s">
        <v>47</v>
      </c>
      <c r="G147" s="20" t="s">
        <v>46</v>
      </c>
      <c r="H147" s="21" t="s">
        <v>24</v>
      </c>
      <c r="I147" s="18">
        <v>568078.71472799999</v>
      </c>
      <c r="J147" s="18">
        <v>999110.30255200004</v>
      </c>
      <c r="K147" s="18" t="s">
        <v>151</v>
      </c>
      <c r="L147" s="180">
        <v>76.733333333333334</v>
      </c>
      <c r="M147" s="56">
        <v>13790152</v>
      </c>
      <c r="N147" s="55">
        <v>50000000</v>
      </c>
      <c r="O147" s="56">
        <v>72451</v>
      </c>
      <c r="P147" s="223">
        <v>32.28</v>
      </c>
      <c r="Q147" s="223">
        <v>67.180000000000007</v>
      </c>
      <c r="R147" s="223">
        <v>231.1</v>
      </c>
      <c r="S147" s="224">
        <v>2102</v>
      </c>
      <c r="T147" s="224">
        <v>7</v>
      </c>
      <c r="U147" s="224">
        <v>49</v>
      </c>
      <c r="V147" s="224">
        <v>93</v>
      </c>
      <c r="W147" s="18">
        <f t="shared" si="44"/>
        <v>2151</v>
      </c>
      <c r="X147" s="84">
        <f t="shared" si="45"/>
        <v>4.6863564770859477E-2</v>
      </c>
      <c r="Y147" s="85">
        <f t="shared" si="46"/>
        <v>3.3428315022851207E-3</v>
      </c>
      <c r="Z147" s="86">
        <v>11195</v>
      </c>
      <c r="AA147" s="77">
        <f t="shared" si="48"/>
        <v>0</v>
      </c>
      <c r="AB147" s="77">
        <f t="shared" si="49"/>
        <v>0</v>
      </c>
      <c r="AC147" s="160">
        <f t="shared" si="50"/>
        <v>0</v>
      </c>
      <c r="AD147" s="160">
        <f t="shared" si="51"/>
        <v>0</v>
      </c>
      <c r="AE147" s="160">
        <f t="shared" si="52"/>
        <v>0</v>
      </c>
      <c r="AF147" s="228">
        <f t="shared" si="47"/>
        <v>0.21610798154333485</v>
      </c>
      <c r="AG147" s="228">
        <f t="shared" si="47"/>
        <v>0.4497563259009057</v>
      </c>
      <c r="AH147" s="228">
        <f t="shared" si="47"/>
        <v>1.5471671169350893</v>
      </c>
      <c r="AJ147" s="383"/>
    </row>
    <row r="148" spans="1:36" s="5" customFormat="1" x14ac:dyDescent="1.25">
      <c r="A148" s="83">
        <v>149</v>
      </c>
      <c r="B148" s="68">
        <v>11215</v>
      </c>
      <c r="C148" s="83">
        <v>149</v>
      </c>
      <c r="D148" s="16">
        <v>142</v>
      </c>
      <c r="E148" s="68" t="s">
        <v>552</v>
      </c>
      <c r="F148" s="10" t="s">
        <v>291</v>
      </c>
      <c r="G148" s="10" t="s">
        <v>46</v>
      </c>
      <c r="H148" s="11" t="s">
        <v>24</v>
      </c>
      <c r="I148" s="12">
        <v>2619354.7903920002</v>
      </c>
      <c r="J148" s="12">
        <v>3376772.7445200002</v>
      </c>
      <c r="K148" s="12" t="s">
        <v>152</v>
      </c>
      <c r="L148" s="179">
        <v>76.366666666666674</v>
      </c>
      <c r="M148" s="54">
        <v>35273924</v>
      </c>
      <c r="N148" s="54">
        <v>100000000</v>
      </c>
      <c r="O148" s="54">
        <v>95730</v>
      </c>
      <c r="P148" s="212">
        <v>26.88</v>
      </c>
      <c r="Q148" s="212">
        <v>59.66</v>
      </c>
      <c r="R148" s="212">
        <v>225.21</v>
      </c>
      <c r="S148" s="53">
        <v>1843</v>
      </c>
      <c r="T148" s="53">
        <v>11.5</v>
      </c>
      <c r="U148" s="53">
        <v>135</v>
      </c>
      <c r="V148" s="53">
        <v>88.5</v>
      </c>
      <c r="W148" s="12">
        <f t="shared" si="44"/>
        <v>1978</v>
      </c>
      <c r="X148" s="84">
        <f t="shared" si="45"/>
        <v>0.26020972144465526</v>
      </c>
      <c r="Y148" s="85">
        <f t="shared" si="46"/>
        <v>1.8561056084809593E-2</v>
      </c>
      <c r="Z148" s="86">
        <v>11215</v>
      </c>
      <c r="AA148" s="77">
        <f t="shared" si="48"/>
        <v>0</v>
      </c>
      <c r="AB148" s="77">
        <f t="shared" si="49"/>
        <v>0</v>
      </c>
      <c r="AC148" s="160">
        <f t="shared" si="50"/>
        <v>0</v>
      </c>
      <c r="AD148" s="160">
        <f t="shared" si="51"/>
        <v>0</v>
      </c>
      <c r="AE148" s="160">
        <f t="shared" si="52"/>
        <v>0</v>
      </c>
      <c r="AF148" s="228">
        <f t="shared" si="47"/>
        <v>0.60821194021150726</v>
      </c>
      <c r="AG148" s="228">
        <f t="shared" si="47"/>
        <v>1.3499227809902725</v>
      </c>
      <c r="AH148" s="228">
        <f t="shared" si="47"/>
        <v>5.0958114231783318</v>
      </c>
      <c r="AJ148" s="383"/>
    </row>
    <row r="149" spans="1:36" s="8" customFormat="1" x14ac:dyDescent="1.25">
      <c r="A149" s="222">
        <v>152</v>
      </c>
      <c r="B149" s="68">
        <v>11220</v>
      </c>
      <c r="C149" s="222">
        <v>152</v>
      </c>
      <c r="D149" s="19">
        <v>143</v>
      </c>
      <c r="E149" s="69" t="s">
        <v>553</v>
      </c>
      <c r="F149" s="20" t="s">
        <v>201</v>
      </c>
      <c r="G149" s="20" t="s">
        <v>229</v>
      </c>
      <c r="H149" s="21" t="s">
        <v>24</v>
      </c>
      <c r="I149" s="18">
        <v>474609.66409899999</v>
      </c>
      <c r="J149" s="18">
        <v>673815.69992899999</v>
      </c>
      <c r="K149" s="18" t="s">
        <v>208</v>
      </c>
      <c r="L149" s="180">
        <v>75.266666666666666</v>
      </c>
      <c r="M149" s="56">
        <v>116042</v>
      </c>
      <c r="N149" s="55">
        <v>150000</v>
      </c>
      <c r="O149" s="56">
        <v>5806653</v>
      </c>
      <c r="P149" s="223">
        <v>28.66</v>
      </c>
      <c r="Q149" s="223">
        <v>54.14</v>
      </c>
      <c r="R149" s="223">
        <v>190.1</v>
      </c>
      <c r="S149" s="224">
        <v>510</v>
      </c>
      <c r="T149" s="224">
        <v>94</v>
      </c>
      <c r="U149" s="224">
        <v>3</v>
      </c>
      <c r="V149" s="224">
        <v>6</v>
      </c>
      <c r="W149" s="18">
        <f t="shared" si="44"/>
        <v>513</v>
      </c>
      <c r="X149" s="84">
        <f t="shared" si="45"/>
        <v>0.42441705070132552</v>
      </c>
      <c r="Y149" s="85">
        <f t="shared" si="46"/>
        <v>3.0274152086559512E-2</v>
      </c>
      <c r="Z149" s="86">
        <v>11220</v>
      </c>
      <c r="AA149" s="77">
        <f t="shared" si="48"/>
        <v>0</v>
      </c>
      <c r="AB149" s="77">
        <f t="shared" si="49"/>
        <v>0</v>
      </c>
      <c r="AC149" s="160">
        <f t="shared" si="50"/>
        <v>0</v>
      </c>
      <c r="AD149" s="160">
        <f t="shared" si="51"/>
        <v>0</v>
      </c>
      <c r="AE149" s="160">
        <f t="shared" si="52"/>
        <v>0</v>
      </c>
      <c r="AF149" s="228">
        <f t="shared" si="47"/>
        <v>0.12940204971382968</v>
      </c>
      <c r="AG149" s="228">
        <f t="shared" si="47"/>
        <v>0.24444616090393367</v>
      </c>
      <c r="AH149" s="228">
        <f t="shared" si="47"/>
        <v>0.85831575891831891</v>
      </c>
      <c r="AJ149" s="383"/>
    </row>
    <row r="150" spans="1:36" s="5" customFormat="1" x14ac:dyDescent="1.25">
      <c r="A150" s="83">
        <v>155</v>
      </c>
      <c r="B150" s="68">
        <v>11235</v>
      </c>
      <c r="C150" s="83">
        <v>155</v>
      </c>
      <c r="D150" s="16">
        <v>144</v>
      </c>
      <c r="E150" s="68" t="s">
        <v>554</v>
      </c>
      <c r="F150" s="10" t="s">
        <v>28</v>
      </c>
      <c r="G150" s="10" t="s">
        <v>229</v>
      </c>
      <c r="H150" s="11" t="s">
        <v>24</v>
      </c>
      <c r="I150" s="12">
        <v>1149920.9172809999</v>
      </c>
      <c r="J150" s="12">
        <v>2425100.8042299999</v>
      </c>
      <c r="K150" s="12" t="s">
        <v>209</v>
      </c>
      <c r="L150" s="179">
        <v>74.266666666666666</v>
      </c>
      <c r="M150" s="54">
        <v>292658</v>
      </c>
      <c r="N150" s="54">
        <v>1000000</v>
      </c>
      <c r="O150" s="54">
        <v>8286466</v>
      </c>
      <c r="P150" s="212">
        <v>47.38</v>
      </c>
      <c r="Q150" s="212">
        <v>100.7</v>
      </c>
      <c r="R150" s="212">
        <v>317.35000000000002</v>
      </c>
      <c r="S150" s="53">
        <v>1226</v>
      </c>
      <c r="T150" s="53">
        <v>65</v>
      </c>
      <c r="U150" s="53">
        <v>4</v>
      </c>
      <c r="V150" s="53">
        <v>35</v>
      </c>
      <c r="W150" s="12">
        <f t="shared" si="44"/>
        <v>1230</v>
      </c>
      <c r="X150" s="84">
        <f t="shared" si="45"/>
        <v>1.0562506663749278</v>
      </c>
      <c r="Y150" s="85">
        <f t="shared" si="46"/>
        <v>7.5343564219495965E-2</v>
      </c>
      <c r="Z150" s="86">
        <v>11235</v>
      </c>
      <c r="AA150" s="77">
        <f t="shared" si="48"/>
        <v>0</v>
      </c>
      <c r="AB150" s="77">
        <f t="shared" si="49"/>
        <v>0</v>
      </c>
      <c r="AC150" s="160">
        <f t="shared" si="50"/>
        <v>0</v>
      </c>
      <c r="AD150" s="160">
        <f t="shared" si="51"/>
        <v>0</v>
      </c>
      <c r="AE150" s="160">
        <f t="shared" si="52"/>
        <v>0</v>
      </c>
      <c r="AF150" s="228">
        <f t="shared" si="47"/>
        <v>0.76992548573606268</v>
      </c>
      <c r="AG150" s="228">
        <f t="shared" si="47"/>
        <v>1.6363760323685419</v>
      </c>
      <c r="AH150" s="228">
        <f t="shared" si="47"/>
        <v>5.1569407534474356</v>
      </c>
      <c r="AJ150" s="383"/>
    </row>
    <row r="151" spans="1:36" s="8" customFormat="1" x14ac:dyDescent="1.25">
      <c r="A151" s="222">
        <v>156</v>
      </c>
      <c r="B151" s="68">
        <v>11234</v>
      </c>
      <c r="C151" s="222">
        <v>156</v>
      </c>
      <c r="D151" s="19">
        <v>145</v>
      </c>
      <c r="E151" s="69" t="s">
        <v>555</v>
      </c>
      <c r="F151" s="20" t="s">
        <v>32</v>
      </c>
      <c r="G151" s="20" t="s">
        <v>229</v>
      </c>
      <c r="H151" s="21" t="s">
        <v>24</v>
      </c>
      <c r="I151" s="18">
        <v>964057.70813899999</v>
      </c>
      <c r="J151" s="18">
        <v>1351106.3194840001</v>
      </c>
      <c r="K151" s="18" t="s">
        <v>114</v>
      </c>
      <c r="L151" s="180">
        <v>74.133333333333326</v>
      </c>
      <c r="M151" s="56">
        <v>123289</v>
      </c>
      <c r="N151" s="55">
        <v>500000</v>
      </c>
      <c r="O151" s="56">
        <v>10958855</v>
      </c>
      <c r="P151" s="223">
        <v>37.590000000000003</v>
      </c>
      <c r="Q151" s="223">
        <v>77.42</v>
      </c>
      <c r="R151" s="223">
        <v>350.09</v>
      </c>
      <c r="S151" s="224">
        <v>278</v>
      </c>
      <c r="T151" s="224">
        <v>89</v>
      </c>
      <c r="U151" s="224">
        <v>6</v>
      </c>
      <c r="V151" s="224">
        <v>11</v>
      </c>
      <c r="W151" s="18">
        <f t="shared" si="44"/>
        <v>284</v>
      </c>
      <c r="X151" s="84">
        <f t="shared" si="45"/>
        <v>0.80575567989719932</v>
      </c>
      <c r="Y151" s="85">
        <f t="shared" si="46"/>
        <v>5.7475471255238123E-2</v>
      </c>
      <c r="Z151" s="86">
        <v>11234</v>
      </c>
      <c r="AA151" s="77">
        <f t="shared" si="48"/>
        <v>0</v>
      </c>
      <c r="AB151" s="77">
        <f t="shared" si="49"/>
        <v>0</v>
      </c>
      <c r="AC151" s="160">
        <f t="shared" si="50"/>
        <v>0</v>
      </c>
      <c r="AD151" s="160">
        <f t="shared" si="51"/>
        <v>0</v>
      </c>
      <c r="AE151" s="160">
        <f t="shared" si="52"/>
        <v>0</v>
      </c>
      <c r="AF151" s="228">
        <f t="shared" si="47"/>
        <v>0.34031860682399689</v>
      </c>
      <c r="AG151" s="228">
        <f t="shared" si="47"/>
        <v>0.7009169071645075</v>
      </c>
      <c r="AH151" s="228">
        <f t="shared" si="47"/>
        <v>3.1695169210697807</v>
      </c>
      <c r="AJ151" s="383"/>
    </row>
    <row r="152" spans="1:36" s="5" customFormat="1" x14ac:dyDescent="1.25">
      <c r="A152" s="83">
        <v>160</v>
      </c>
      <c r="B152" s="68">
        <v>11223</v>
      </c>
      <c r="C152" s="83">
        <v>160</v>
      </c>
      <c r="D152" s="16">
        <v>146</v>
      </c>
      <c r="E152" s="68" t="s">
        <v>556</v>
      </c>
      <c r="F152" s="10" t="s">
        <v>326</v>
      </c>
      <c r="G152" s="10" t="s">
        <v>229</v>
      </c>
      <c r="H152" s="11" t="s">
        <v>24</v>
      </c>
      <c r="I152" s="12">
        <v>4747833.7036250001</v>
      </c>
      <c r="J152" s="12">
        <v>7259909.6691110004</v>
      </c>
      <c r="K152" s="12" t="s">
        <v>149</v>
      </c>
      <c r="L152" s="179">
        <v>73.599999999999994</v>
      </c>
      <c r="M152" s="54">
        <v>752392</v>
      </c>
      <c r="N152" s="54">
        <v>1000000</v>
      </c>
      <c r="O152" s="54">
        <v>9649105</v>
      </c>
      <c r="P152" s="212">
        <v>35.65</v>
      </c>
      <c r="Q152" s="212">
        <v>73</v>
      </c>
      <c r="R152" s="212">
        <v>302.49</v>
      </c>
      <c r="S152" s="53">
        <v>3708</v>
      </c>
      <c r="T152" s="53">
        <v>90</v>
      </c>
      <c r="U152" s="53">
        <v>14</v>
      </c>
      <c r="V152" s="53">
        <v>10</v>
      </c>
      <c r="W152" s="12">
        <f t="shared" si="44"/>
        <v>3722</v>
      </c>
      <c r="X152" s="84">
        <f t="shared" si="45"/>
        <v>4.3782198954688543</v>
      </c>
      <c r="Y152" s="85">
        <f t="shared" si="46"/>
        <v>0.31230341656820437</v>
      </c>
      <c r="Z152" s="86">
        <v>11223</v>
      </c>
      <c r="AA152" s="77">
        <f t="shared" si="48"/>
        <v>0</v>
      </c>
      <c r="AB152" s="77">
        <f t="shared" si="49"/>
        <v>0</v>
      </c>
      <c r="AC152" s="160">
        <f t="shared" si="50"/>
        <v>0</v>
      </c>
      <c r="AD152" s="160">
        <f t="shared" si="51"/>
        <v>0</v>
      </c>
      <c r="AE152" s="160">
        <f t="shared" si="52"/>
        <v>0</v>
      </c>
      <c r="AF152" s="228">
        <f t="shared" si="47"/>
        <v>1.7342615474829404</v>
      </c>
      <c r="AG152" s="228">
        <f t="shared" si="47"/>
        <v>3.5512228041025149</v>
      </c>
      <c r="AH152" s="228">
        <f t="shared" si="47"/>
        <v>14.715197068670818</v>
      </c>
      <c r="AJ152" s="383"/>
    </row>
    <row r="153" spans="1:36" s="8" customFormat="1" x14ac:dyDescent="1.25">
      <c r="A153" s="222">
        <v>167</v>
      </c>
      <c r="B153" s="68">
        <v>11268</v>
      </c>
      <c r="C153" s="222">
        <v>167</v>
      </c>
      <c r="D153" s="19">
        <v>147</v>
      </c>
      <c r="E153" s="69" t="s">
        <v>557</v>
      </c>
      <c r="F153" s="20" t="s">
        <v>308</v>
      </c>
      <c r="G153" s="20" t="s">
        <v>229</v>
      </c>
      <c r="H153" s="21" t="s">
        <v>24</v>
      </c>
      <c r="I153" s="18">
        <v>997632.67679699999</v>
      </c>
      <c r="J153" s="18">
        <v>1338188.5387560001</v>
      </c>
      <c r="K153" s="18" t="s">
        <v>156</v>
      </c>
      <c r="L153" s="180">
        <v>68.933333333333337</v>
      </c>
      <c r="M153" s="56">
        <v>134939</v>
      </c>
      <c r="N153" s="55">
        <v>200000</v>
      </c>
      <c r="O153" s="56">
        <v>9916988</v>
      </c>
      <c r="P153" s="223">
        <v>37.67</v>
      </c>
      <c r="Q153" s="223">
        <v>73.599999999999994</v>
      </c>
      <c r="R153" s="223">
        <v>250.33</v>
      </c>
      <c r="S153" s="224">
        <v>214</v>
      </c>
      <c r="T153" s="224">
        <v>30</v>
      </c>
      <c r="U153" s="224">
        <v>5</v>
      </c>
      <c r="V153" s="224">
        <v>70</v>
      </c>
      <c r="W153" s="18">
        <f t="shared" si="44"/>
        <v>219</v>
      </c>
      <c r="X153" s="84">
        <f t="shared" si="45"/>
        <v>0.26900627102831676</v>
      </c>
      <c r="Y153" s="85">
        <f t="shared" si="46"/>
        <v>1.9188523995188476E-2</v>
      </c>
      <c r="Z153" s="86">
        <v>11268</v>
      </c>
      <c r="AA153" s="77">
        <f t="shared" si="48"/>
        <v>0</v>
      </c>
      <c r="AB153" s="77">
        <f t="shared" si="49"/>
        <v>0</v>
      </c>
      <c r="AC153" s="160">
        <f t="shared" si="50"/>
        <v>0</v>
      </c>
      <c r="AD153" s="160">
        <f t="shared" si="51"/>
        <v>0</v>
      </c>
      <c r="AE153" s="160">
        <f t="shared" si="52"/>
        <v>0</v>
      </c>
      <c r="AF153" s="228">
        <f t="shared" si="47"/>
        <v>0.33778220765455647</v>
      </c>
      <c r="AG153" s="228">
        <f t="shared" si="47"/>
        <v>0.65996205158947041</v>
      </c>
      <c r="AH153" s="228">
        <f t="shared" si="47"/>
        <v>2.2446779942172848</v>
      </c>
      <c r="AJ153" s="383"/>
    </row>
    <row r="154" spans="1:36" s="5" customFormat="1" x14ac:dyDescent="1.25">
      <c r="A154" s="83">
        <v>168</v>
      </c>
      <c r="B154" s="68">
        <v>11273</v>
      </c>
      <c r="C154" s="83">
        <v>168</v>
      </c>
      <c r="D154" s="16">
        <v>148</v>
      </c>
      <c r="E154" s="68" t="s">
        <v>558</v>
      </c>
      <c r="F154" s="10" t="s">
        <v>213</v>
      </c>
      <c r="G154" s="10" t="s">
        <v>229</v>
      </c>
      <c r="H154" s="11" t="s">
        <v>24</v>
      </c>
      <c r="I154" s="12">
        <v>706823.83377699996</v>
      </c>
      <c r="J154" s="12">
        <v>1043400.4616630001</v>
      </c>
      <c r="K154" s="12" t="s">
        <v>157</v>
      </c>
      <c r="L154" s="179">
        <v>68.533333333333331</v>
      </c>
      <c r="M154" s="54">
        <v>167903</v>
      </c>
      <c r="N154" s="54">
        <v>200000</v>
      </c>
      <c r="O154" s="54">
        <v>6214305</v>
      </c>
      <c r="P154" s="212">
        <v>36.75</v>
      </c>
      <c r="Q154" s="212">
        <v>80.010000000000005</v>
      </c>
      <c r="R154" s="212">
        <v>256.47000000000003</v>
      </c>
      <c r="S154" s="53">
        <v>473</v>
      </c>
      <c r="T154" s="53">
        <v>31</v>
      </c>
      <c r="U154" s="53">
        <v>17</v>
      </c>
      <c r="V154" s="53">
        <v>69</v>
      </c>
      <c r="W154" s="12">
        <f t="shared" si="44"/>
        <v>490</v>
      </c>
      <c r="X154" s="84">
        <f t="shared" si="45"/>
        <v>0.21673874885884944</v>
      </c>
      <c r="Y154" s="85">
        <f t="shared" si="46"/>
        <v>1.546022205083605E-2</v>
      </c>
      <c r="Z154" s="86">
        <v>11273</v>
      </c>
      <c r="AA154" s="77">
        <f t="shared" si="48"/>
        <v>0</v>
      </c>
      <c r="AB154" s="77">
        <f t="shared" si="49"/>
        <v>0</v>
      </c>
      <c r="AC154" s="160">
        <f t="shared" si="50"/>
        <v>0</v>
      </c>
      <c r="AD154" s="160">
        <f t="shared" si="51"/>
        <v>0</v>
      </c>
      <c r="AE154" s="160">
        <f t="shared" si="52"/>
        <v>0</v>
      </c>
      <c r="AF154" s="228">
        <f t="shared" si="47"/>
        <v>0.2569402909858941</v>
      </c>
      <c r="AG154" s="228">
        <f t="shared" si="47"/>
        <v>0.55939571923214659</v>
      </c>
      <c r="AH154" s="228">
        <f t="shared" si="47"/>
        <v>1.7931286103170685</v>
      </c>
      <c r="AJ154" s="383"/>
    </row>
    <row r="155" spans="1:36" s="8" customFormat="1" x14ac:dyDescent="1.25">
      <c r="A155" s="222">
        <v>169</v>
      </c>
      <c r="B155" s="68">
        <v>11260</v>
      </c>
      <c r="C155" s="222">
        <v>169</v>
      </c>
      <c r="D155" s="19">
        <v>149</v>
      </c>
      <c r="E155" s="69" t="s">
        <v>559</v>
      </c>
      <c r="F155" s="20" t="s">
        <v>38</v>
      </c>
      <c r="G155" s="20" t="s">
        <v>46</v>
      </c>
      <c r="H155" s="21" t="s">
        <v>24</v>
      </c>
      <c r="I155" s="18">
        <v>504175.67202</v>
      </c>
      <c r="J155" s="18">
        <v>633702</v>
      </c>
      <c r="K155" s="18" t="s">
        <v>161</v>
      </c>
      <c r="L155" s="180">
        <v>68</v>
      </c>
      <c r="M155" s="56">
        <v>9678690</v>
      </c>
      <c r="N155" s="55">
        <v>50000000</v>
      </c>
      <c r="O155" s="56">
        <v>65475</v>
      </c>
      <c r="P155" s="223">
        <v>25.69</v>
      </c>
      <c r="Q155" s="223">
        <v>45.62</v>
      </c>
      <c r="R155" s="223">
        <v>141.15</v>
      </c>
      <c r="S155" s="224">
        <v>762</v>
      </c>
      <c r="T155" s="224">
        <v>0.8</v>
      </c>
      <c r="U155" s="224">
        <v>14</v>
      </c>
      <c r="V155" s="224">
        <v>99.2</v>
      </c>
      <c r="W155" s="18">
        <f t="shared" si="44"/>
        <v>776</v>
      </c>
      <c r="X155" s="84">
        <f t="shared" si="45"/>
        <v>3.3970262939014093E-3</v>
      </c>
      <c r="Y155" s="85">
        <f t="shared" si="46"/>
        <v>2.423137583508298E-4</v>
      </c>
      <c r="Z155" s="86">
        <v>11260</v>
      </c>
      <c r="AA155" s="77">
        <f t="shared" si="48"/>
        <v>0</v>
      </c>
      <c r="AB155" s="77">
        <f t="shared" si="49"/>
        <v>0</v>
      </c>
      <c r="AC155" s="160">
        <f t="shared" si="50"/>
        <v>0</v>
      </c>
      <c r="AD155" s="160">
        <f t="shared" si="51"/>
        <v>0</v>
      </c>
      <c r="AE155" s="160">
        <f t="shared" si="52"/>
        <v>0</v>
      </c>
      <c r="AF155" s="228">
        <f t="shared" si="47"/>
        <v>0.10908700686290899</v>
      </c>
      <c r="AG155" s="228">
        <f t="shared" si="47"/>
        <v>0.19371542440972783</v>
      </c>
      <c r="AH155" s="228">
        <f t="shared" si="47"/>
        <v>0.59936282673022989</v>
      </c>
      <c r="AJ155" s="383"/>
    </row>
    <row r="156" spans="1:36" s="5" customFormat="1" x14ac:dyDescent="1.25">
      <c r="A156" s="83">
        <v>170</v>
      </c>
      <c r="B156" s="68">
        <v>11280</v>
      </c>
      <c r="C156" s="83">
        <v>170</v>
      </c>
      <c r="D156" s="16">
        <v>150</v>
      </c>
      <c r="E156" s="68" t="s">
        <v>560</v>
      </c>
      <c r="F156" s="10" t="s">
        <v>17</v>
      </c>
      <c r="G156" s="10" t="s">
        <v>229</v>
      </c>
      <c r="H156" s="11" t="s">
        <v>24</v>
      </c>
      <c r="I156" s="12">
        <v>220799.087593</v>
      </c>
      <c r="J156" s="12">
        <v>333536.17792300001</v>
      </c>
      <c r="K156" s="12" t="s">
        <v>158</v>
      </c>
      <c r="L156" s="179">
        <v>67.766666666666666</v>
      </c>
      <c r="M156" s="54">
        <v>77346</v>
      </c>
      <c r="N156" s="54">
        <v>500000</v>
      </c>
      <c r="O156" s="54">
        <v>4312261</v>
      </c>
      <c r="P156" s="212">
        <v>34.270000000000003</v>
      </c>
      <c r="Q156" s="212">
        <v>53.91</v>
      </c>
      <c r="R156" s="212">
        <v>156.41</v>
      </c>
      <c r="S156" s="53">
        <v>463</v>
      </c>
      <c r="T156" s="53">
        <v>65</v>
      </c>
      <c r="U156" s="53">
        <v>6</v>
      </c>
      <c r="V156" s="53">
        <v>35</v>
      </c>
      <c r="W156" s="12">
        <f t="shared" si="44"/>
        <v>469</v>
      </c>
      <c r="X156" s="84">
        <f t="shared" si="45"/>
        <v>0.14527140875002689</v>
      </c>
      <c r="Y156" s="85">
        <f t="shared" si="46"/>
        <v>1.036237520396428E-2</v>
      </c>
      <c r="Z156" s="86">
        <v>11280</v>
      </c>
      <c r="AA156" s="77">
        <f t="shared" si="48"/>
        <v>0</v>
      </c>
      <c r="AB156" s="77">
        <f t="shared" si="49"/>
        <v>0</v>
      </c>
      <c r="AC156" s="160">
        <f t="shared" si="50"/>
        <v>0</v>
      </c>
      <c r="AD156" s="160">
        <f t="shared" si="51"/>
        <v>0</v>
      </c>
      <c r="AE156" s="160">
        <f t="shared" si="52"/>
        <v>0</v>
      </c>
      <c r="AF156" s="228">
        <f t="shared" si="47"/>
        <v>7.6591556582514181E-2</v>
      </c>
      <c r="AG156" s="228">
        <f t="shared" si="47"/>
        <v>0.12048587147252229</v>
      </c>
      <c r="AH156" s="228">
        <f t="shared" si="47"/>
        <v>0.34956770834756473</v>
      </c>
      <c r="AJ156" s="383"/>
    </row>
    <row r="157" spans="1:36" s="8" customFormat="1" x14ac:dyDescent="1.25">
      <c r="A157" s="222">
        <v>174</v>
      </c>
      <c r="B157" s="68">
        <v>11285</v>
      </c>
      <c r="C157" s="222">
        <v>174</v>
      </c>
      <c r="D157" s="19">
        <v>151</v>
      </c>
      <c r="E157" s="69" t="s">
        <v>561</v>
      </c>
      <c r="F157" s="20" t="s">
        <v>39</v>
      </c>
      <c r="G157" s="20" t="s">
        <v>229</v>
      </c>
      <c r="H157" s="21" t="s">
        <v>24</v>
      </c>
      <c r="I157" s="18">
        <v>2098978.8867009999</v>
      </c>
      <c r="J157" s="18">
        <v>3602962.6361779999</v>
      </c>
      <c r="K157" s="18" t="s">
        <v>166</v>
      </c>
      <c r="L157" s="180">
        <v>66.599999999999994</v>
      </c>
      <c r="M157" s="56">
        <v>326311</v>
      </c>
      <c r="N157" s="55">
        <v>500000</v>
      </c>
      <c r="O157" s="56">
        <v>11041499</v>
      </c>
      <c r="P157" s="223">
        <v>42.86</v>
      </c>
      <c r="Q157" s="223">
        <v>93.22</v>
      </c>
      <c r="R157" s="223">
        <v>268.63</v>
      </c>
      <c r="S157" s="224">
        <v>1916</v>
      </c>
      <c r="T157" s="224">
        <v>45</v>
      </c>
      <c r="U157" s="224">
        <v>7</v>
      </c>
      <c r="V157" s="224">
        <v>55</v>
      </c>
      <c r="W157" s="18">
        <f t="shared" si="44"/>
        <v>1923</v>
      </c>
      <c r="X157" s="84">
        <f t="shared" si="45"/>
        <v>1.0864159070368349</v>
      </c>
      <c r="Y157" s="85">
        <f t="shared" si="46"/>
        <v>7.7495285226032315E-2</v>
      </c>
      <c r="Z157" s="86">
        <v>11285</v>
      </c>
      <c r="AA157" s="77">
        <f t="shared" si="48"/>
        <v>0</v>
      </c>
      <c r="AB157" s="77">
        <f t="shared" si="49"/>
        <v>0</v>
      </c>
      <c r="AC157" s="160">
        <f t="shared" si="50"/>
        <v>0</v>
      </c>
      <c r="AD157" s="160">
        <f t="shared" si="51"/>
        <v>0</v>
      </c>
      <c r="AE157" s="160">
        <f t="shared" si="52"/>
        <v>0</v>
      </c>
      <c r="AF157" s="228">
        <f t="shared" si="47"/>
        <v>1.0347507950133055</v>
      </c>
      <c r="AG157" s="228">
        <f t="shared" si="47"/>
        <v>2.2505709078660834</v>
      </c>
      <c r="AH157" s="228">
        <f t="shared" si="47"/>
        <v>6.4854201134956657</v>
      </c>
      <c r="AJ157" s="383"/>
    </row>
    <row r="158" spans="1:36" s="5" customFormat="1" x14ac:dyDescent="1.25">
      <c r="A158" s="83">
        <v>177</v>
      </c>
      <c r="B158" s="68">
        <v>11297</v>
      </c>
      <c r="C158" s="83">
        <v>177</v>
      </c>
      <c r="D158" s="16">
        <v>152</v>
      </c>
      <c r="E158" s="68" t="s">
        <v>562</v>
      </c>
      <c r="F158" s="10" t="s">
        <v>235</v>
      </c>
      <c r="G158" s="10" t="s">
        <v>229</v>
      </c>
      <c r="H158" s="11" t="s">
        <v>24</v>
      </c>
      <c r="I158" s="12">
        <v>376897.01134800003</v>
      </c>
      <c r="J158" s="12">
        <v>478713.5944</v>
      </c>
      <c r="K158" s="12" t="s">
        <v>168</v>
      </c>
      <c r="L158" s="179">
        <v>65.033333333333331</v>
      </c>
      <c r="M158" s="54">
        <v>56032</v>
      </c>
      <c r="N158" s="54">
        <v>200000</v>
      </c>
      <c r="O158" s="54">
        <v>8543575</v>
      </c>
      <c r="P158" s="212">
        <v>37.93</v>
      </c>
      <c r="Q158" s="212">
        <v>56.41</v>
      </c>
      <c r="R158" s="212">
        <v>185.76</v>
      </c>
      <c r="S158" s="53">
        <v>124</v>
      </c>
      <c r="T158" s="53">
        <v>61</v>
      </c>
      <c r="U158" s="53">
        <v>2</v>
      </c>
      <c r="V158" s="53">
        <v>39</v>
      </c>
      <c r="W158" s="12">
        <f t="shared" si="44"/>
        <v>126</v>
      </c>
      <c r="X158" s="84">
        <f t="shared" si="45"/>
        <v>0.19567234029740341</v>
      </c>
      <c r="Y158" s="85">
        <f t="shared" si="46"/>
        <v>1.3957531111221487E-2</v>
      </c>
      <c r="Z158" s="86">
        <v>11297</v>
      </c>
      <c r="AA158" s="77">
        <f t="shared" si="48"/>
        <v>0</v>
      </c>
      <c r="AB158" s="77">
        <f t="shared" si="49"/>
        <v>0</v>
      </c>
      <c r="AC158" s="160">
        <f t="shared" si="50"/>
        <v>0</v>
      </c>
      <c r="AD158" s="160">
        <f t="shared" si="51"/>
        <v>0</v>
      </c>
      <c r="AE158" s="160">
        <f t="shared" si="52"/>
        <v>0</v>
      </c>
      <c r="AF158" s="228">
        <f t="shared" si="47"/>
        <v>0.12166970274558216</v>
      </c>
      <c r="AG158" s="228">
        <f t="shared" si="47"/>
        <v>0.18094879862584468</v>
      </c>
      <c r="AH158" s="228">
        <f t="shared" si="47"/>
        <v>0.59587039235484685</v>
      </c>
      <c r="AJ158" s="383"/>
    </row>
    <row r="159" spans="1:36" s="8" customFormat="1" x14ac:dyDescent="1.25">
      <c r="A159" s="222">
        <v>181</v>
      </c>
      <c r="B159" s="68">
        <v>11308</v>
      </c>
      <c r="C159" s="222">
        <v>181</v>
      </c>
      <c r="D159" s="19">
        <v>153</v>
      </c>
      <c r="E159" s="69" t="s">
        <v>563</v>
      </c>
      <c r="F159" s="20" t="s">
        <v>153</v>
      </c>
      <c r="G159" s="20" t="s">
        <v>176</v>
      </c>
      <c r="H159" s="21" t="s">
        <v>24</v>
      </c>
      <c r="I159" s="18">
        <v>654149.62031599996</v>
      </c>
      <c r="J159" s="18">
        <v>770179.04763199994</v>
      </c>
      <c r="K159" s="18" t="s">
        <v>175</v>
      </c>
      <c r="L159" s="180">
        <v>62.4</v>
      </c>
      <c r="M159" s="56">
        <v>9739732</v>
      </c>
      <c r="N159" s="55">
        <v>50000000</v>
      </c>
      <c r="O159" s="56">
        <v>79076</v>
      </c>
      <c r="P159" s="223">
        <v>30.72</v>
      </c>
      <c r="Q159" s="223">
        <v>54.08</v>
      </c>
      <c r="R159" s="223">
        <v>180.02</v>
      </c>
      <c r="S159" s="224">
        <v>664</v>
      </c>
      <c r="T159" s="224">
        <v>7</v>
      </c>
      <c r="U159" s="224">
        <v>8</v>
      </c>
      <c r="V159" s="224">
        <v>93</v>
      </c>
      <c r="W159" s="18">
        <f t="shared" si="44"/>
        <v>672</v>
      </c>
      <c r="X159" s="84">
        <f t="shared" si="45"/>
        <v>3.6125476428046914E-2</v>
      </c>
      <c r="Y159" s="85">
        <f t="shared" si="46"/>
        <v>2.5768714187492875E-3</v>
      </c>
      <c r="Z159" s="86">
        <v>11308</v>
      </c>
      <c r="AA159" s="77">
        <f t="shared" si="48"/>
        <v>0</v>
      </c>
      <c r="AB159" s="77">
        <f t="shared" si="49"/>
        <v>0</v>
      </c>
      <c r="AC159" s="160">
        <f t="shared" si="50"/>
        <v>0</v>
      </c>
      <c r="AD159" s="160">
        <f t="shared" si="51"/>
        <v>0</v>
      </c>
      <c r="AE159" s="160">
        <f t="shared" si="52"/>
        <v>0</v>
      </c>
      <c r="AF159" s="228">
        <f t="shared" si="47"/>
        <v>0.15853923369565728</v>
      </c>
      <c r="AG159" s="228">
        <f t="shared" si="47"/>
        <v>0.27909510931839671</v>
      </c>
      <c r="AH159" s="228">
        <f t="shared" si="47"/>
        <v>0.9290440380824293</v>
      </c>
      <c r="AJ159" s="383"/>
    </row>
    <row r="160" spans="1:36" s="5" customFormat="1" x14ac:dyDescent="1.25">
      <c r="A160" s="83">
        <v>182</v>
      </c>
      <c r="B160" s="68">
        <v>11314</v>
      </c>
      <c r="C160" s="83">
        <v>182</v>
      </c>
      <c r="D160" s="16">
        <v>154</v>
      </c>
      <c r="E160" s="68" t="s">
        <v>564</v>
      </c>
      <c r="F160" s="10" t="s">
        <v>235</v>
      </c>
      <c r="G160" s="10" t="s">
        <v>229</v>
      </c>
      <c r="H160" s="11" t="s">
        <v>24</v>
      </c>
      <c r="I160" s="12">
        <v>19454.714018999999</v>
      </c>
      <c r="J160" s="12">
        <v>27226.603716000001</v>
      </c>
      <c r="K160" s="12" t="s">
        <v>177</v>
      </c>
      <c r="L160" s="179">
        <v>61.466666666666669</v>
      </c>
      <c r="M160" s="54">
        <v>6591</v>
      </c>
      <c r="N160" s="54">
        <v>200000</v>
      </c>
      <c r="O160" s="54">
        <v>4130876</v>
      </c>
      <c r="P160" s="212">
        <v>0</v>
      </c>
      <c r="Q160" s="212">
        <v>0</v>
      </c>
      <c r="R160" s="212">
        <v>0</v>
      </c>
      <c r="S160" s="53">
        <v>5</v>
      </c>
      <c r="T160" s="53">
        <v>42</v>
      </c>
      <c r="U160" s="53">
        <v>4</v>
      </c>
      <c r="V160" s="53">
        <v>57.999999999999993</v>
      </c>
      <c r="W160" s="12">
        <f t="shared" si="44"/>
        <v>9</v>
      </c>
      <c r="X160" s="84">
        <f t="shared" si="45"/>
        <v>7.6624314861504384E-3</v>
      </c>
      <c r="Y160" s="85">
        <f t="shared" si="46"/>
        <v>5.4656997352306447E-4</v>
      </c>
      <c r="Z160" s="86">
        <v>11314</v>
      </c>
      <c r="AA160" s="77">
        <f t="shared" si="48"/>
        <v>0</v>
      </c>
      <c r="AB160" s="77">
        <f t="shared" si="49"/>
        <v>0</v>
      </c>
      <c r="AC160" s="160">
        <f t="shared" si="50"/>
        <v>0</v>
      </c>
      <c r="AD160" s="160">
        <f t="shared" si="51"/>
        <v>0</v>
      </c>
      <c r="AE160" s="160">
        <f t="shared" si="52"/>
        <v>0</v>
      </c>
      <c r="AF160" s="228">
        <f t="shared" si="47"/>
        <v>0</v>
      </c>
      <c r="AG160" s="228">
        <f t="shared" si="47"/>
        <v>0</v>
      </c>
      <c r="AH160" s="228">
        <f t="shared" si="47"/>
        <v>0</v>
      </c>
      <c r="AJ160" s="383"/>
    </row>
    <row r="161" spans="1:36" s="8" customFormat="1" x14ac:dyDescent="1.25">
      <c r="A161" s="222">
        <v>184</v>
      </c>
      <c r="B161" s="68">
        <v>11312</v>
      </c>
      <c r="C161" s="222">
        <v>184</v>
      </c>
      <c r="D161" s="19">
        <v>155</v>
      </c>
      <c r="E161" s="69" t="s">
        <v>565</v>
      </c>
      <c r="F161" s="20" t="s">
        <v>178</v>
      </c>
      <c r="G161" s="20" t="s">
        <v>176</v>
      </c>
      <c r="H161" s="21" t="s">
        <v>24</v>
      </c>
      <c r="I161" s="18">
        <v>852192.20675000001</v>
      </c>
      <c r="J161" s="18">
        <v>992156.57701999997</v>
      </c>
      <c r="K161" s="18" t="s">
        <v>179</v>
      </c>
      <c r="L161" s="180">
        <v>60.8</v>
      </c>
      <c r="M161" s="56">
        <v>11508335</v>
      </c>
      <c r="N161" s="55">
        <v>100000000</v>
      </c>
      <c r="O161" s="56">
        <v>86212</v>
      </c>
      <c r="P161" s="223">
        <v>37.590000000000003</v>
      </c>
      <c r="Q161" s="223">
        <v>69.83</v>
      </c>
      <c r="R161" s="223">
        <v>223.21</v>
      </c>
      <c r="S161" s="224">
        <v>3832</v>
      </c>
      <c r="T161" s="224">
        <v>33.1</v>
      </c>
      <c r="U161" s="224">
        <v>146</v>
      </c>
      <c r="V161" s="224">
        <v>66.900000000000006</v>
      </c>
      <c r="W161" s="18">
        <f t="shared" si="44"/>
        <v>3978</v>
      </c>
      <c r="X161" s="84">
        <f t="shared" si="45"/>
        <v>0.22005541155684699</v>
      </c>
      <c r="Y161" s="85">
        <f t="shared" si="46"/>
        <v>1.56968033822719E-2</v>
      </c>
      <c r="Z161" s="86">
        <v>11312</v>
      </c>
      <c r="AA161" s="77">
        <f t="shared" si="48"/>
        <v>0</v>
      </c>
      <c r="AB161" s="77">
        <f t="shared" si="49"/>
        <v>0</v>
      </c>
      <c r="AC161" s="160">
        <f t="shared" si="50"/>
        <v>0</v>
      </c>
      <c r="AD161" s="160">
        <f t="shared" si="51"/>
        <v>0</v>
      </c>
      <c r="AE161" s="160">
        <f t="shared" si="52"/>
        <v>0</v>
      </c>
      <c r="AF161" s="228">
        <f t="shared" si="47"/>
        <v>0.24990582841153713</v>
      </c>
      <c r="AG161" s="228">
        <f t="shared" si="47"/>
        <v>0.46424378818775303</v>
      </c>
      <c r="AH161" s="228">
        <f t="shared" si="47"/>
        <v>1.4839446650635595</v>
      </c>
      <c r="AJ161" s="383"/>
    </row>
    <row r="162" spans="1:36" s="5" customFormat="1" x14ac:dyDescent="1.25">
      <c r="A162" s="83">
        <v>185</v>
      </c>
      <c r="B162" s="68">
        <v>11309</v>
      </c>
      <c r="C162" s="83">
        <v>185</v>
      </c>
      <c r="D162" s="16">
        <v>156</v>
      </c>
      <c r="E162" s="68" t="s">
        <v>566</v>
      </c>
      <c r="F162" s="10" t="s">
        <v>178</v>
      </c>
      <c r="G162" s="10" t="s">
        <v>229</v>
      </c>
      <c r="H162" s="11" t="s">
        <v>24</v>
      </c>
      <c r="I162" s="12">
        <v>544376.956809</v>
      </c>
      <c r="J162" s="12">
        <v>825246.08463000006</v>
      </c>
      <c r="K162" s="12" t="s">
        <v>179</v>
      </c>
      <c r="L162" s="179">
        <v>60.8</v>
      </c>
      <c r="M162" s="54">
        <v>141405</v>
      </c>
      <c r="N162" s="54">
        <v>500000</v>
      </c>
      <c r="O162" s="54">
        <v>5836046</v>
      </c>
      <c r="P162" s="212">
        <v>53.2</v>
      </c>
      <c r="Q162" s="212">
        <v>99.32</v>
      </c>
      <c r="R162" s="212">
        <v>340.2</v>
      </c>
      <c r="S162" s="53">
        <v>237</v>
      </c>
      <c r="T162" s="53">
        <v>35</v>
      </c>
      <c r="U162" s="53">
        <v>7</v>
      </c>
      <c r="V162" s="53">
        <v>65</v>
      </c>
      <c r="W162" s="12">
        <f t="shared" si="44"/>
        <v>244</v>
      </c>
      <c r="X162" s="84">
        <f t="shared" si="45"/>
        <v>0.19354206057215265</v>
      </c>
      <c r="Y162" s="85">
        <f t="shared" si="46"/>
        <v>1.3805575829777008E-2</v>
      </c>
      <c r="Z162" s="86">
        <v>11309</v>
      </c>
      <c r="AA162" s="77">
        <f t="shared" si="48"/>
        <v>0</v>
      </c>
      <c r="AB162" s="77">
        <f t="shared" si="49"/>
        <v>0</v>
      </c>
      <c r="AC162" s="160">
        <f t="shared" si="50"/>
        <v>0</v>
      </c>
      <c r="AD162" s="160">
        <f t="shared" si="51"/>
        <v>0</v>
      </c>
      <c r="AE162" s="160">
        <f t="shared" si="52"/>
        <v>0</v>
      </c>
      <c r="AF162" s="228">
        <f t="shared" si="47"/>
        <v>0.29418393206967203</v>
      </c>
      <c r="AG162" s="228">
        <f t="shared" si="47"/>
        <v>0.54921707017217702</v>
      </c>
      <c r="AH162" s="228">
        <f t="shared" si="47"/>
        <v>1.8812288287613235</v>
      </c>
      <c r="AJ162" s="383"/>
    </row>
    <row r="163" spans="1:36" s="8" customFormat="1" x14ac:dyDescent="1.25">
      <c r="A163" s="222">
        <v>194</v>
      </c>
      <c r="B163" s="68">
        <v>11334</v>
      </c>
      <c r="C163" s="222">
        <v>194</v>
      </c>
      <c r="D163" s="19">
        <v>157</v>
      </c>
      <c r="E163" s="69" t="s">
        <v>567</v>
      </c>
      <c r="F163" s="20" t="s">
        <v>202</v>
      </c>
      <c r="G163" s="20" t="s">
        <v>229</v>
      </c>
      <c r="H163" s="21" t="s">
        <v>24</v>
      </c>
      <c r="I163" s="18">
        <v>268837.37030499999</v>
      </c>
      <c r="J163" s="18">
        <v>345112.396633</v>
      </c>
      <c r="K163" s="18" t="s">
        <v>193</v>
      </c>
      <c r="L163" s="180">
        <v>59</v>
      </c>
      <c r="M163" s="56">
        <v>46174</v>
      </c>
      <c r="N163" s="55">
        <v>200000</v>
      </c>
      <c r="O163" s="56">
        <v>7474171</v>
      </c>
      <c r="P163" s="223">
        <v>28.12</v>
      </c>
      <c r="Q163" s="223">
        <v>55.44</v>
      </c>
      <c r="R163" s="223">
        <v>172.42</v>
      </c>
      <c r="S163" s="224">
        <v>101</v>
      </c>
      <c r="T163" s="224">
        <v>3</v>
      </c>
      <c r="U163" s="224">
        <v>5</v>
      </c>
      <c r="V163" s="224">
        <v>97</v>
      </c>
      <c r="W163" s="18">
        <f t="shared" si="44"/>
        <v>106</v>
      </c>
      <c r="X163" s="84">
        <f t="shared" si="45"/>
        <v>6.9375425222361993E-3</v>
      </c>
      <c r="Y163" s="85">
        <f t="shared" si="46"/>
        <v>4.9486281731163362E-4</v>
      </c>
      <c r="Z163" s="86">
        <v>11334</v>
      </c>
      <c r="AA163" s="77">
        <f t="shared" si="48"/>
        <v>0</v>
      </c>
      <c r="AB163" s="77">
        <f t="shared" si="49"/>
        <v>0</v>
      </c>
      <c r="AC163" s="160">
        <f t="shared" si="50"/>
        <v>0</v>
      </c>
      <c r="AD163" s="160">
        <f t="shared" si="51"/>
        <v>0</v>
      </c>
      <c r="AE163" s="160">
        <f t="shared" si="52"/>
        <v>0</v>
      </c>
      <c r="AF163" s="228">
        <f t="shared" si="47"/>
        <v>6.5027898575093973E-2</v>
      </c>
      <c r="AG163" s="228">
        <f t="shared" si="47"/>
        <v>0.12820578581092495</v>
      </c>
      <c r="AH163" s="228">
        <f t="shared" si="47"/>
        <v>0.39872369389465512</v>
      </c>
      <c r="AJ163" s="383"/>
    </row>
    <row r="164" spans="1:36" s="5" customFormat="1" x14ac:dyDescent="1.25">
      <c r="A164" s="83">
        <v>209</v>
      </c>
      <c r="B164" s="68">
        <v>11384</v>
      </c>
      <c r="C164" s="83">
        <v>209</v>
      </c>
      <c r="D164" s="16">
        <v>158</v>
      </c>
      <c r="E164" s="68" t="s">
        <v>568</v>
      </c>
      <c r="F164" s="10" t="s">
        <v>217</v>
      </c>
      <c r="G164" s="10" t="s">
        <v>229</v>
      </c>
      <c r="H164" s="11" t="s">
        <v>24</v>
      </c>
      <c r="I164" s="12">
        <v>366730.40623999998</v>
      </c>
      <c r="J164" s="12">
        <v>462867.83506499999</v>
      </c>
      <c r="K164" s="12" t="s">
        <v>227</v>
      </c>
      <c r="L164" s="179">
        <v>53.166666666666664</v>
      </c>
      <c r="M164" s="54">
        <v>34135</v>
      </c>
      <c r="N164" s="54">
        <v>200000</v>
      </c>
      <c r="O164" s="54">
        <v>13559919</v>
      </c>
      <c r="P164" s="212">
        <v>37.950000000000003</v>
      </c>
      <c r="Q164" s="212">
        <v>71.91</v>
      </c>
      <c r="R164" s="212">
        <v>210.48</v>
      </c>
      <c r="S164" s="53">
        <v>398</v>
      </c>
      <c r="T164" s="53">
        <v>56.999999999999993</v>
      </c>
      <c r="U164" s="53">
        <v>2</v>
      </c>
      <c r="V164" s="53">
        <v>43</v>
      </c>
      <c r="W164" s="12">
        <f t="shared" si="44"/>
        <v>400</v>
      </c>
      <c r="X164" s="84">
        <f t="shared" si="45"/>
        <v>0.1767891882936902</v>
      </c>
      <c r="Y164" s="85">
        <f t="shared" si="46"/>
        <v>1.2610574350909008E-2</v>
      </c>
      <c r="Z164" s="86">
        <v>11384</v>
      </c>
      <c r="AA164" s="77">
        <f t="shared" si="48"/>
        <v>0</v>
      </c>
      <c r="AB164" s="77">
        <f t="shared" si="49"/>
        <v>0</v>
      </c>
      <c r="AC164" s="160">
        <f t="shared" si="50"/>
        <v>0</v>
      </c>
      <c r="AD164" s="160">
        <f t="shared" si="51"/>
        <v>0</v>
      </c>
      <c r="AE164" s="160">
        <f t="shared" si="52"/>
        <v>0</v>
      </c>
      <c r="AF164" s="228">
        <f t="shared" si="47"/>
        <v>0.1177043806271148</v>
      </c>
      <c r="AG164" s="228">
        <f t="shared" si="47"/>
        <v>0.22303351807367128</v>
      </c>
      <c r="AH164" s="228">
        <f t="shared" si="47"/>
        <v>0.65281733950975285</v>
      </c>
      <c r="AJ164" s="383"/>
    </row>
    <row r="165" spans="1:36" s="8" customFormat="1" x14ac:dyDescent="1.25">
      <c r="A165" s="222">
        <v>211</v>
      </c>
      <c r="B165" s="68">
        <v>11341</v>
      </c>
      <c r="C165" s="222">
        <v>211</v>
      </c>
      <c r="D165" s="19">
        <v>159</v>
      </c>
      <c r="E165" s="69" t="s">
        <v>569</v>
      </c>
      <c r="F165" s="20" t="s">
        <v>394</v>
      </c>
      <c r="G165" s="20" t="s">
        <v>46</v>
      </c>
      <c r="H165" s="21" t="s">
        <v>24</v>
      </c>
      <c r="I165" s="18">
        <v>1599387.3797279999</v>
      </c>
      <c r="J165" s="18">
        <v>3843103.718938</v>
      </c>
      <c r="K165" s="18" t="s">
        <v>218</v>
      </c>
      <c r="L165" s="180">
        <v>53.133333333333333</v>
      </c>
      <c r="M165" s="56">
        <v>29300000</v>
      </c>
      <c r="N165" s="55">
        <v>50000000</v>
      </c>
      <c r="O165" s="56">
        <v>131164</v>
      </c>
      <c r="P165" s="223">
        <v>39.42</v>
      </c>
      <c r="Q165" s="223">
        <v>80.44</v>
      </c>
      <c r="R165" s="223">
        <v>264.07</v>
      </c>
      <c r="S165" s="224">
        <v>4400</v>
      </c>
      <c r="T165" s="224">
        <v>16.7</v>
      </c>
      <c r="U165" s="224">
        <v>56</v>
      </c>
      <c r="V165" s="224">
        <v>83.3</v>
      </c>
      <c r="W165" s="18">
        <f t="shared" si="44"/>
        <v>4456</v>
      </c>
      <c r="X165" s="84">
        <f t="shared" si="45"/>
        <v>0.43005343442808819</v>
      </c>
      <c r="Y165" s="85">
        <f t="shared" si="46"/>
        <v>3.0676201763593588E-2</v>
      </c>
      <c r="Z165" s="86">
        <v>11341</v>
      </c>
      <c r="AA165" s="77">
        <f t="shared" si="48"/>
        <v>0</v>
      </c>
      <c r="AB165" s="77">
        <f t="shared" si="49"/>
        <v>0</v>
      </c>
      <c r="AC165" s="160">
        <f t="shared" si="50"/>
        <v>0</v>
      </c>
      <c r="AD165" s="160">
        <f t="shared" si="51"/>
        <v>0</v>
      </c>
      <c r="AE165" s="160">
        <f t="shared" si="52"/>
        <v>0</v>
      </c>
      <c r="AF165" s="228">
        <f t="shared" si="47"/>
        <v>1.0151321188715712</v>
      </c>
      <c r="AG165" s="228">
        <f t="shared" si="47"/>
        <v>2.0714669619997252</v>
      </c>
      <c r="AH165" s="228">
        <f t="shared" si="47"/>
        <v>6.8002521215224698</v>
      </c>
      <c r="AJ165" s="383"/>
    </row>
    <row r="166" spans="1:36" s="5" customFormat="1" x14ac:dyDescent="1.25">
      <c r="A166" s="83">
        <v>226</v>
      </c>
      <c r="B166" s="68">
        <v>11378</v>
      </c>
      <c r="C166" s="83">
        <v>226</v>
      </c>
      <c r="D166" s="16">
        <v>160</v>
      </c>
      <c r="E166" s="68" t="s">
        <v>570</v>
      </c>
      <c r="F166" s="10" t="s">
        <v>310</v>
      </c>
      <c r="G166" s="10" t="s">
        <v>46</v>
      </c>
      <c r="H166" s="11" t="s">
        <v>24</v>
      </c>
      <c r="I166" s="12">
        <v>748571.78525700001</v>
      </c>
      <c r="J166" s="12">
        <v>985907.79651699995</v>
      </c>
      <c r="K166" s="12" t="s">
        <v>261</v>
      </c>
      <c r="L166" s="179">
        <v>45</v>
      </c>
      <c r="M166" s="54">
        <v>10329617</v>
      </c>
      <c r="N166" s="54">
        <v>50000000</v>
      </c>
      <c r="O166" s="54">
        <v>95445</v>
      </c>
      <c r="P166" s="212">
        <v>31.72</v>
      </c>
      <c r="Q166" s="212">
        <v>66.33</v>
      </c>
      <c r="R166" s="212">
        <v>210.34</v>
      </c>
      <c r="S166" s="53">
        <v>1055</v>
      </c>
      <c r="T166" s="53">
        <v>3.2</v>
      </c>
      <c r="U166" s="53">
        <v>17</v>
      </c>
      <c r="V166" s="53">
        <v>96.8</v>
      </c>
      <c r="W166" s="12">
        <f t="shared" si="44"/>
        <v>1072</v>
      </c>
      <c r="X166" s="84">
        <f t="shared" si="45"/>
        <v>2.1140250200445312E-2</v>
      </c>
      <c r="Y166" s="85">
        <f t="shared" si="46"/>
        <v>1.5079581479081298E-3</v>
      </c>
      <c r="Z166" s="86">
        <v>11378</v>
      </c>
      <c r="AA166" s="77">
        <f t="shared" si="48"/>
        <v>0</v>
      </c>
      <c r="AB166" s="77">
        <f t="shared" si="49"/>
        <v>0</v>
      </c>
      <c r="AC166" s="160">
        <f t="shared" si="50"/>
        <v>0</v>
      </c>
      <c r="AD166" s="160">
        <f t="shared" si="51"/>
        <v>0</v>
      </c>
      <c r="AE166" s="160">
        <f t="shared" si="52"/>
        <v>0</v>
      </c>
      <c r="AF166" s="228">
        <f t="shared" si="47"/>
        <v>0.20955273011191416</v>
      </c>
      <c r="AG166" s="228">
        <f t="shared" si="47"/>
        <v>0.4381977486861055</v>
      </c>
      <c r="AH166" s="228">
        <f t="shared" si="47"/>
        <v>1.389575070988021</v>
      </c>
      <c r="AJ166" s="383"/>
    </row>
    <row r="167" spans="1:36" s="8" customFormat="1" x14ac:dyDescent="1.25">
      <c r="A167" s="222">
        <v>239</v>
      </c>
      <c r="B167" s="68">
        <v>11463</v>
      </c>
      <c r="C167" s="222">
        <v>239</v>
      </c>
      <c r="D167" s="19">
        <v>161</v>
      </c>
      <c r="E167" s="69" t="s">
        <v>571</v>
      </c>
      <c r="F167" s="20" t="s">
        <v>232</v>
      </c>
      <c r="G167" s="20" t="s">
        <v>229</v>
      </c>
      <c r="H167" s="21" t="s">
        <v>24</v>
      </c>
      <c r="I167" s="18">
        <v>150675.93156</v>
      </c>
      <c r="J167" s="18">
        <v>221384.503448</v>
      </c>
      <c r="K167" s="18" t="s">
        <v>273</v>
      </c>
      <c r="L167" s="180">
        <v>41.233333333333334</v>
      </c>
      <c r="M167" s="56">
        <v>26414</v>
      </c>
      <c r="N167" s="55">
        <v>200000</v>
      </c>
      <c r="O167" s="56">
        <v>8381332</v>
      </c>
      <c r="P167" s="223">
        <v>37.96</v>
      </c>
      <c r="Q167" s="223">
        <v>66.069999999999993</v>
      </c>
      <c r="R167" s="223">
        <v>205.82</v>
      </c>
      <c r="S167" s="224">
        <v>123</v>
      </c>
      <c r="T167" s="224">
        <v>21</v>
      </c>
      <c r="U167" s="224">
        <v>4</v>
      </c>
      <c r="V167" s="224">
        <v>79</v>
      </c>
      <c r="W167" s="18">
        <f t="shared" si="44"/>
        <v>127</v>
      </c>
      <c r="X167" s="84">
        <f t="shared" si="45"/>
        <v>3.1152317186900202E-2</v>
      </c>
      <c r="Y167" s="85">
        <f t="shared" si="46"/>
        <v>2.2221303003885492E-3</v>
      </c>
      <c r="Z167" s="86">
        <v>11463</v>
      </c>
      <c r="AA167" s="77">
        <f t="shared" si="48"/>
        <v>0</v>
      </c>
      <c r="AB167" s="77">
        <f t="shared" si="49"/>
        <v>0</v>
      </c>
      <c r="AC167" s="160">
        <f t="shared" si="50"/>
        <v>0</v>
      </c>
      <c r="AD167" s="160">
        <f t="shared" si="51"/>
        <v>0</v>
      </c>
      <c r="AE167" s="160">
        <f t="shared" si="52"/>
        <v>0</v>
      </c>
      <c r="AF167" s="228">
        <f t="shared" si="47"/>
        <v>5.6311521924511033E-2</v>
      </c>
      <c r="AG167" s="228">
        <f t="shared" si="47"/>
        <v>9.8011123644690293E-2</v>
      </c>
      <c r="AH167" s="228">
        <f t="shared" si="47"/>
        <v>0.30532237730513329</v>
      </c>
      <c r="AJ167" s="383"/>
    </row>
    <row r="168" spans="1:36" s="5" customFormat="1" x14ac:dyDescent="1.25">
      <c r="A168" s="83">
        <v>237</v>
      </c>
      <c r="B168" s="68">
        <v>11461</v>
      </c>
      <c r="C168" s="83">
        <v>237</v>
      </c>
      <c r="D168" s="16">
        <v>162</v>
      </c>
      <c r="E168" s="68" t="s">
        <v>572</v>
      </c>
      <c r="F168" s="10" t="s">
        <v>189</v>
      </c>
      <c r="G168" s="10" t="s">
        <v>229</v>
      </c>
      <c r="H168" s="11" t="s">
        <v>24</v>
      </c>
      <c r="I168" s="12">
        <v>716375.28964800003</v>
      </c>
      <c r="J168" s="12">
        <v>1139963.450189</v>
      </c>
      <c r="K168" s="12" t="s">
        <v>272</v>
      </c>
      <c r="L168" s="179">
        <v>41.033333333333331</v>
      </c>
      <c r="M168" s="54">
        <v>119902</v>
      </c>
      <c r="N168" s="54">
        <v>200000</v>
      </c>
      <c r="O168" s="54">
        <v>9507459</v>
      </c>
      <c r="P168" s="212">
        <v>34.71</v>
      </c>
      <c r="Q168" s="212">
        <v>60.92</v>
      </c>
      <c r="R168" s="212">
        <v>235.79</v>
      </c>
      <c r="S168" s="53">
        <v>216</v>
      </c>
      <c r="T168" s="53">
        <v>94</v>
      </c>
      <c r="U168" s="53">
        <v>4</v>
      </c>
      <c r="V168" s="53">
        <v>6</v>
      </c>
      <c r="W168" s="12">
        <f t="shared" si="44"/>
        <v>220</v>
      </c>
      <c r="X168" s="84">
        <f t="shared" si="45"/>
        <v>0.71803005701336864</v>
      </c>
      <c r="Y168" s="85">
        <f t="shared" si="46"/>
        <v>5.1217902562640444E-2</v>
      </c>
      <c r="Z168" s="86">
        <v>11461</v>
      </c>
      <c r="AA168" s="77">
        <f t="shared" si="48"/>
        <v>0</v>
      </c>
      <c r="AB168" s="77">
        <f t="shared" si="49"/>
        <v>0</v>
      </c>
      <c r="AC168" s="160">
        <f t="shared" si="50"/>
        <v>0</v>
      </c>
      <c r="AD168" s="160">
        <f t="shared" si="51"/>
        <v>0</v>
      </c>
      <c r="AE168" s="160">
        <f t="shared" si="52"/>
        <v>0</v>
      </c>
      <c r="AF168" s="228">
        <f t="shared" si="47"/>
        <v>0.26513641786100028</v>
      </c>
      <c r="AG168" s="228">
        <f t="shared" si="47"/>
        <v>0.46534458588568534</v>
      </c>
      <c r="AH168" s="228">
        <f t="shared" si="47"/>
        <v>1.8011096504593851</v>
      </c>
      <c r="AJ168" s="383"/>
    </row>
    <row r="169" spans="1:36" s="8" customFormat="1" x14ac:dyDescent="1.25">
      <c r="A169" s="222">
        <v>240</v>
      </c>
      <c r="B169" s="68">
        <v>11470</v>
      </c>
      <c r="C169" s="222">
        <v>240</v>
      </c>
      <c r="D169" s="19">
        <v>163</v>
      </c>
      <c r="E169" s="69" t="s">
        <v>573</v>
      </c>
      <c r="F169" s="20" t="s">
        <v>225</v>
      </c>
      <c r="G169" s="20" t="s">
        <v>229</v>
      </c>
      <c r="H169" s="21" t="s">
        <v>24</v>
      </c>
      <c r="I169" s="18">
        <v>313550.77220100001</v>
      </c>
      <c r="J169" s="18">
        <v>469894.20884799998</v>
      </c>
      <c r="K169" s="18" t="s">
        <v>274</v>
      </c>
      <c r="L169" s="180">
        <v>40.200000000000003</v>
      </c>
      <c r="M169" s="56">
        <v>67143</v>
      </c>
      <c r="N169" s="55">
        <v>200000</v>
      </c>
      <c r="O169" s="56">
        <v>6998409</v>
      </c>
      <c r="P169" s="223">
        <v>47.52</v>
      </c>
      <c r="Q169" s="223">
        <v>75.180000000000007</v>
      </c>
      <c r="R169" s="223">
        <v>208.79</v>
      </c>
      <c r="S169" s="224">
        <v>105</v>
      </c>
      <c r="T169" s="224">
        <v>4</v>
      </c>
      <c r="U169" s="224">
        <v>11</v>
      </c>
      <c r="V169" s="224">
        <v>96</v>
      </c>
      <c r="W169" s="18">
        <f t="shared" si="44"/>
        <v>116</v>
      </c>
      <c r="X169" s="84">
        <f t="shared" si="45"/>
        <v>1.2594586910003883E-2</v>
      </c>
      <c r="Y169" s="85">
        <f t="shared" si="46"/>
        <v>8.9838624284954607E-4</v>
      </c>
      <c r="Z169" s="86">
        <v>11470</v>
      </c>
      <c r="AA169" s="77">
        <f t="shared" si="48"/>
        <v>0</v>
      </c>
      <c r="AB169" s="77">
        <f t="shared" si="49"/>
        <v>0</v>
      </c>
      <c r="AC169" s="160">
        <f t="shared" si="50"/>
        <v>0</v>
      </c>
      <c r="AD169" s="160">
        <f t="shared" si="51"/>
        <v>0</v>
      </c>
      <c r="AE169" s="160">
        <f t="shared" si="52"/>
        <v>0</v>
      </c>
      <c r="AF169" s="228">
        <f t="shared" si="47"/>
        <v>0.14962369249084614</v>
      </c>
      <c r="AG169" s="228">
        <f t="shared" si="47"/>
        <v>0.236715260973523</v>
      </c>
      <c r="AH169" s="228">
        <f t="shared" si="47"/>
        <v>0.65740595023492765</v>
      </c>
      <c r="AJ169" s="383"/>
    </row>
    <row r="170" spans="1:36" s="5" customFormat="1" x14ac:dyDescent="1.25">
      <c r="A170" s="83">
        <v>244</v>
      </c>
      <c r="B170" s="68">
        <v>11454</v>
      </c>
      <c r="C170" s="83">
        <v>244</v>
      </c>
      <c r="D170" s="16">
        <v>164</v>
      </c>
      <c r="E170" s="68" t="s">
        <v>604</v>
      </c>
      <c r="F170" s="10" t="s">
        <v>343</v>
      </c>
      <c r="G170" s="10" t="s">
        <v>229</v>
      </c>
      <c r="H170" s="11">
        <v>0</v>
      </c>
      <c r="I170" s="12">
        <v>1305745.1625399999</v>
      </c>
      <c r="J170" s="12">
        <v>1562949.9967680001</v>
      </c>
      <c r="K170" s="12" t="s">
        <v>282</v>
      </c>
      <c r="L170" s="179">
        <v>39.799999999999997</v>
      </c>
      <c r="M170" s="54">
        <v>199869</v>
      </c>
      <c r="N170" s="54">
        <v>200000</v>
      </c>
      <c r="O170" s="54">
        <v>7819872</v>
      </c>
      <c r="P170" s="212">
        <v>39.54</v>
      </c>
      <c r="Q170" s="212">
        <v>74.91</v>
      </c>
      <c r="R170" s="212">
        <v>288.20999999999998</v>
      </c>
      <c r="S170" s="53">
        <v>361</v>
      </c>
      <c r="T170" s="53">
        <v>86</v>
      </c>
      <c r="U170" s="53">
        <v>5</v>
      </c>
      <c r="V170" s="53">
        <v>14.000000000000002</v>
      </c>
      <c r="W170" s="12">
        <f t="shared" si="44"/>
        <v>366</v>
      </c>
      <c r="X170" s="84">
        <f t="shared" si="45"/>
        <v>0.90067348733388408</v>
      </c>
      <c r="Y170" s="85">
        <f t="shared" si="46"/>
        <v>6.4246066671498084E-2</v>
      </c>
      <c r="Z170" s="86">
        <v>11454</v>
      </c>
      <c r="AA170" s="77">
        <f t="shared" si="48"/>
        <v>0</v>
      </c>
      <c r="AB170" s="77">
        <f t="shared" si="49"/>
        <v>0</v>
      </c>
      <c r="AC170" s="160">
        <f t="shared" si="50"/>
        <v>0</v>
      </c>
      <c r="AD170" s="160">
        <f t="shared" si="51"/>
        <v>0</v>
      </c>
      <c r="AE170" s="160">
        <f t="shared" si="52"/>
        <v>0</v>
      </c>
      <c r="AF170" s="228">
        <f t="shared" si="47"/>
        <v>0.4141003452230439</v>
      </c>
      <c r="AG170" s="228">
        <f t="shared" si="47"/>
        <v>0.78452849925792156</v>
      </c>
      <c r="AH170" s="228">
        <f t="shared" si="47"/>
        <v>3.0184082067964968</v>
      </c>
      <c r="AJ170" s="383"/>
    </row>
    <row r="171" spans="1:36" s="8" customFormat="1" x14ac:dyDescent="1.25">
      <c r="A171" s="222">
        <v>245</v>
      </c>
      <c r="B171" s="68">
        <v>11477</v>
      </c>
      <c r="C171" s="222">
        <v>245</v>
      </c>
      <c r="D171" s="19">
        <v>165</v>
      </c>
      <c r="E171" s="69" t="s">
        <v>575</v>
      </c>
      <c r="F171" s="20" t="s">
        <v>343</v>
      </c>
      <c r="G171" s="20" t="s">
        <v>229</v>
      </c>
      <c r="H171" s="21" t="s">
        <v>24</v>
      </c>
      <c r="I171" s="18">
        <v>3586204.8888409999</v>
      </c>
      <c r="J171" s="18">
        <v>4551052.5334139997</v>
      </c>
      <c r="K171" s="18" t="s">
        <v>289</v>
      </c>
      <c r="L171" s="180">
        <v>38</v>
      </c>
      <c r="M171" s="56">
        <v>298402</v>
      </c>
      <c r="N171" s="55">
        <v>300000</v>
      </c>
      <c r="O171" s="56">
        <v>15251414</v>
      </c>
      <c r="P171" s="223">
        <v>27.22</v>
      </c>
      <c r="Q171" s="223">
        <v>59.18</v>
      </c>
      <c r="R171" s="223">
        <v>245.78</v>
      </c>
      <c r="S171" s="224">
        <v>1066</v>
      </c>
      <c r="T171" s="224">
        <v>84</v>
      </c>
      <c r="U171" s="224">
        <v>13</v>
      </c>
      <c r="V171" s="224">
        <v>16</v>
      </c>
      <c r="W171" s="18">
        <f t="shared" si="44"/>
        <v>1079</v>
      </c>
      <c r="X171" s="84">
        <f t="shared" si="45"/>
        <v>2.5616216103122094</v>
      </c>
      <c r="Y171" s="85">
        <f t="shared" si="46"/>
        <v>0.18272338986065884</v>
      </c>
      <c r="Z171" s="86">
        <v>11477</v>
      </c>
      <c r="AA171" s="77">
        <f t="shared" si="48"/>
        <v>0</v>
      </c>
      <c r="AB171" s="77">
        <f t="shared" si="49"/>
        <v>0</v>
      </c>
      <c r="AC171" s="160">
        <f t="shared" si="50"/>
        <v>0</v>
      </c>
      <c r="AD171" s="160">
        <f t="shared" si="51"/>
        <v>0</v>
      </c>
      <c r="AE171" s="160">
        <f t="shared" si="52"/>
        <v>0</v>
      </c>
      <c r="AF171" s="228">
        <f t="shared" si="47"/>
        <v>0.83008738372259927</v>
      </c>
      <c r="AG171" s="228">
        <f t="shared" si="47"/>
        <v>1.8047234154556733</v>
      </c>
      <c r="AH171" s="228">
        <f t="shared" si="47"/>
        <v>7.4951828497920809</v>
      </c>
      <c r="AJ171" s="383"/>
    </row>
    <row r="172" spans="1:36" s="5" customFormat="1" x14ac:dyDescent="1.25">
      <c r="A172" s="83">
        <v>264</v>
      </c>
      <c r="B172" s="68">
        <v>11233</v>
      </c>
      <c r="C172" s="83">
        <v>264</v>
      </c>
      <c r="D172" s="16">
        <v>166</v>
      </c>
      <c r="E172" s="68" t="s">
        <v>576</v>
      </c>
      <c r="F172" s="10" t="s">
        <v>29</v>
      </c>
      <c r="G172" s="10" t="s">
        <v>46</v>
      </c>
      <c r="H172" s="11" t="s">
        <v>24</v>
      </c>
      <c r="I172" s="12">
        <v>983005.47756999999</v>
      </c>
      <c r="J172" s="12">
        <v>1193407.631578</v>
      </c>
      <c r="K172" s="12" t="s">
        <v>330</v>
      </c>
      <c r="L172" s="179">
        <v>23</v>
      </c>
      <c r="M172" s="54">
        <v>18782581</v>
      </c>
      <c r="N172" s="54">
        <v>50000000</v>
      </c>
      <c r="O172" s="54">
        <v>63538</v>
      </c>
      <c r="P172" s="212">
        <v>37.450000000000003</v>
      </c>
      <c r="Q172" s="212">
        <v>61.92</v>
      </c>
      <c r="R172" s="212">
        <v>187.66</v>
      </c>
      <c r="S172" s="53">
        <v>1395</v>
      </c>
      <c r="T172" s="53">
        <v>3.4</v>
      </c>
      <c r="U172" s="53">
        <v>17</v>
      </c>
      <c r="V172" s="53">
        <v>96.6</v>
      </c>
      <c r="W172" s="12">
        <f t="shared" si="44"/>
        <v>1412</v>
      </c>
      <c r="X172" s="84">
        <f t="shared" ref="X172:X173" si="53">T172*J172/$J$174</f>
        <v>2.7188895870938635E-2</v>
      </c>
      <c r="Y172" s="85">
        <f t="shared" ref="Y172:Y173" si="54">T172*J172/$J$175</f>
        <v>1.9394149393910187E-3</v>
      </c>
      <c r="Z172" s="86">
        <v>11233</v>
      </c>
      <c r="AA172" s="77">
        <f t="shared" si="48"/>
        <v>0</v>
      </c>
      <c r="AB172" s="77">
        <f>IF(W172=0,1,0)</f>
        <v>0</v>
      </c>
      <c r="AC172" s="160">
        <f>IF((T172+V172)=100,0,1)</f>
        <v>0</v>
      </c>
      <c r="AD172" s="160">
        <f t="shared" si="51"/>
        <v>0</v>
      </c>
      <c r="AE172" s="160">
        <f t="shared" si="52"/>
        <v>0</v>
      </c>
      <c r="AF172" s="228">
        <f t="shared" ref="AF172:AH173" si="55">$J172/$J$174*P172</f>
        <v>0.29947769128430934</v>
      </c>
      <c r="AG172" s="228">
        <f t="shared" si="55"/>
        <v>0.49515777421427065</v>
      </c>
      <c r="AH172" s="228">
        <f t="shared" si="55"/>
        <v>1.5006671173942188</v>
      </c>
      <c r="AJ172" s="383"/>
    </row>
    <row r="173" spans="1:36" s="8" customFormat="1" x14ac:dyDescent="1.25">
      <c r="A173" s="222">
        <v>275</v>
      </c>
      <c r="B173" s="68">
        <v>11649</v>
      </c>
      <c r="C173" s="222">
        <v>275</v>
      </c>
      <c r="D173" s="19">
        <v>167</v>
      </c>
      <c r="E173" s="69" t="s">
        <v>577</v>
      </c>
      <c r="F173" s="20" t="s">
        <v>392</v>
      </c>
      <c r="G173" s="20" t="s">
        <v>46</v>
      </c>
      <c r="H173" s="21" t="s">
        <v>24</v>
      </c>
      <c r="I173" s="18">
        <v>359680.75538599998</v>
      </c>
      <c r="J173" s="18">
        <v>1282535.6249470001</v>
      </c>
      <c r="K173" s="18" t="s">
        <v>393</v>
      </c>
      <c r="L173" s="180">
        <v>10</v>
      </c>
      <c r="M173" s="56">
        <v>43912249</v>
      </c>
      <c r="N173" s="55">
        <v>100000000</v>
      </c>
      <c r="O173" s="56">
        <v>29207</v>
      </c>
      <c r="P173" s="223">
        <v>39.78</v>
      </c>
      <c r="Q173" s="223">
        <v>80.319999999999993</v>
      </c>
      <c r="R173" s="223">
        <v>0</v>
      </c>
      <c r="S173" s="224">
        <v>5001</v>
      </c>
      <c r="T173" s="224">
        <v>35.200000000000003</v>
      </c>
      <c r="U173" s="224">
        <v>19</v>
      </c>
      <c r="V173" s="224">
        <v>64.8</v>
      </c>
      <c r="W173" s="18">
        <f t="shared" ref="W173" si="56">S173+U173</f>
        <v>5020</v>
      </c>
      <c r="X173" s="84">
        <f t="shared" si="53"/>
        <v>0.30250735928819911</v>
      </c>
      <c r="Y173" s="85">
        <f t="shared" si="54"/>
        <v>2.1578194813947984E-2</v>
      </c>
      <c r="Z173" s="86">
        <v>11649</v>
      </c>
      <c r="AA173" s="77">
        <f t="shared" si="48"/>
        <v>0</v>
      </c>
      <c r="AB173" s="77">
        <f t="shared" ref="AB173" si="57">IF(W173=0,1,0)</f>
        <v>0</v>
      </c>
      <c r="AC173" s="160">
        <f t="shared" ref="AC173" si="58">IF((T173+V173)=100,0,1)</f>
        <v>0</v>
      </c>
      <c r="AD173" s="160">
        <f t="shared" si="51"/>
        <v>0</v>
      </c>
      <c r="AE173" s="160">
        <f t="shared" si="52"/>
        <v>0</v>
      </c>
      <c r="AF173" s="228">
        <f t="shared" si="55"/>
        <v>0.34186769183194776</v>
      </c>
      <c r="AG173" s="228">
        <f t="shared" si="55"/>
        <v>0.69026679255761791</v>
      </c>
      <c r="AH173" s="228">
        <f t="shared" si="55"/>
        <v>0</v>
      </c>
      <c r="AJ173" s="383"/>
    </row>
    <row r="174" spans="1:36" s="111" customFormat="1" x14ac:dyDescent="1.25">
      <c r="B174" s="68"/>
      <c r="C174" s="107"/>
      <c r="D174" s="220"/>
      <c r="E174" s="108" t="s">
        <v>196</v>
      </c>
      <c r="F174" s="96"/>
      <c r="G174" s="97" t="s">
        <v>24</v>
      </c>
      <c r="H174" s="109" t="s">
        <v>24</v>
      </c>
      <c r="I174" s="102">
        <f>SUM(I108:I173)</f>
        <v>102771339.702336</v>
      </c>
      <c r="J174" s="99">
        <f>SUM(J108:J173)</f>
        <v>149236878.41631803</v>
      </c>
      <c r="K174" s="100" t="s">
        <v>24</v>
      </c>
      <c r="L174" s="181"/>
      <c r="M174" s="102">
        <f>SUM(M108:M173)</f>
        <v>346253816</v>
      </c>
      <c r="N174" s="98" t="s">
        <v>24</v>
      </c>
      <c r="O174" s="98" t="s">
        <v>24</v>
      </c>
      <c r="P174" s="233">
        <f>AF174</f>
        <v>36.682178556570967</v>
      </c>
      <c r="Q174" s="233">
        <f>AG174</f>
        <v>73.430188882805297</v>
      </c>
      <c r="R174" s="233">
        <f>AH174</f>
        <v>269.36625485469898</v>
      </c>
      <c r="S174" s="102">
        <f>SUM(S108:S173)</f>
        <v>70962</v>
      </c>
      <c r="T174" s="102">
        <f>X174</f>
        <v>62.207747488558105</v>
      </c>
      <c r="U174" s="102">
        <f>SUM(U108:U173)</f>
        <v>878</v>
      </c>
      <c r="V174" s="102">
        <f>100-T174</f>
        <v>37.792252511441895</v>
      </c>
      <c r="W174" s="102">
        <f>SUM(W108:W173)</f>
        <v>71840</v>
      </c>
      <c r="X174" s="84">
        <f>SUM(X108:X173)</f>
        <v>62.207747488558105</v>
      </c>
      <c r="Y174" s="85" t="s">
        <v>24</v>
      </c>
      <c r="Z174" s="86"/>
      <c r="AA174" s="77">
        <f t="shared" si="48"/>
        <v>0</v>
      </c>
      <c r="AB174" s="77">
        <f t="shared" si="49"/>
        <v>0</v>
      </c>
      <c r="AC174" s="160">
        <f t="shared" si="50"/>
        <v>0</v>
      </c>
      <c r="AD174" s="160">
        <f t="shared" si="51"/>
        <v>0</v>
      </c>
      <c r="AE174" s="160">
        <f t="shared" si="52"/>
        <v>0</v>
      </c>
      <c r="AF174" s="232">
        <f>SUM(AF108:AF173)</f>
        <v>36.682178556570967</v>
      </c>
      <c r="AG174" s="232">
        <f>SUM(AG108:AG173)</f>
        <v>73.430188882805297</v>
      </c>
      <c r="AH174" s="232">
        <f>SUM(AH108:AH173)</f>
        <v>269.36625485469898</v>
      </c>
    </row>
    <row r="175" spans="1:36" s="116" customFormat="1" x14ac:dyDescent="1.25">
      <c r="C175" s="112"/>
      <c r="D175" s="113"/>
      <c r="E175" s="108" t="s">
        <v>55</v>
      </c>
      <c r="F175" s="96"/>
      <c r="G175" s="97" t="s">
        <v>24</v>
      </c>
      <c r="H175" s="114" t="s">
        <v>24</v>
      </c>
      <c r="I175" s="104">
        <f>I174+I107+I86</f>
        <v>1948811065.264941</v>
      </c>
      <c r="J175" s="104">
        <f>J174+J107+J86</f>
        <v>2092170099.8339698</v>
      </c>
      <c r="K175" s="105" t="s">
        <v>24</v>
      </c>
      <c r="L175" s="182"/>
      <c r="M175" s="106">
        <f>M174+M107+M86</f>
        <v>15192731307</v>
      </c>
      <c r="N175" s="106"/>
      <c r="O175" s="106"/>
      <c r="P175" s="115">
        <f>(P174*$J$174+P107*$J$107+P86*$J$86)/$J$175</f>
        <v>5.2257079460094111</v>
      </c>
      <c r="Q175" s="115">
        <f t="shared" ref="Q175:R175" si="59">(Q174*$J$174+Q107*$J$107+Q86*$J$86)/$J$175</f>
        <v>11.687767508168447</v>
      </c>
      <c r="R175" s="115">
        <f t="shared" si="59"/>
        <v>41.022370081124649</v>
      </c>
      <c r="S175" s="106">
        <f>S174+S107+S86</f>
        <v>2529748</v>
      </c>
      <c r="T175" s="106">
        <f>Y175</f>
        <v>79.790020646967449</v>
      </c>
      <c r="U175" s="106">
        <f>U174+U107+U86</f>
        <v>6223</v>
      </c>
      <c r="V175" s="106">
        <f>100-T175</f>
        <v>20.209979353032551</v>
      </c>
      <c r="W175" s="106">
        <f>W174+W107+W86</f>
        <v>2535971</v>
      </c>
      <c r="X175" s="84">
        <f>T175*J175/$J$174</f>
        <v>1118.5860843124367</v>
      </c>
      <c r="Y175" s="85">
        <f>SUM(Y5:Y174)</f>
        <v>79.790020646967449</v>
      </c>
      <c r="Z175" s="86"/>
      <c r="AA175" s="77">
        <f t="shared" si="48"/>
        <v>1</v>
      </c>
      <c r="AB175" s="77">
        <f t="shared" si="49"/>
        <v>0</v>
      </c>
      <c r="AC175" s="160">
        <f t="shared" si="50"/>
        <v>0</v>
      </c>
      <c r="AD175" s="160">
        <f t="shared" si="51"/>
        <v>0</v>
      </c>
      <c r="AE175" s="160">
        <f t="shared" si="52"/>
        <v>0</v>
      </c>
      <c r="AF175" s="232"/>
      <c r="AG175" s="232"/>
      <c r="AH175" s="232"/>
    </row>
    <row r="176" spans="1:36" s="288" customFormat="1" x14ac:dyDescent="1.25">
      <c r="C176" s="277"/>
      <c r="D176" s="278"/>
      <c r="E176" s="279"/>
      <c r="F176" s="280"/>
      <c r="G176" s="281"/>
      <c r="H176" s="282"/>
      <c r="I176" s="283"/>
      <c r="J176" s="283"/>
      <c r="K176" s="284"/>
      <c r="L176" s="285"/>
      <c r="M176" s="286"/>
      <c r="N176" s="286"/>
      <c r="O176" s="286"/>
      <c r="P176" s="287"/>
      <c r="Q176" s="287"/>
      <c r="R176" s="287"/>
      <c r="S176" s="286"/>
      <c r="T176" s="286"/>
      <c r="U176" s="286"/>
      <c r="V176" s="286"/>
      <c r="W176" s="286"/>
      <c r="X176" s="273"/>
      <c r="Y176" s="274"/>
      <c r="Z176" s="275"/>
      <c r="AA176" s="276"/>
      <c r="AB176" s="276"/>
      <c r="AC176" s="160"/>
      <c r="AD176" s="160"/>
      <c r="AE176" s="160"/>
      <c r="AF176" s="232"/>
      <c r="AG176" s="232"/>
      <c r="AH176" s="232"/>
    </row>
    <row r="177" spans="4:34" ht="66" customHeight="1" x14ac:dyDescent="0.25">
      <c r="D177" s="398"/>
      <c r="E177" s="398"/>
      <c r="F177" s="398"/>
      <c r="G177" s="398"/>
      <c r="H177" s="398"/>
      <c r="I177" s="398"/>
      <c r="J177" s="398"/>
      <c r="K177" s="398"/>
      <c r="L177" s="398"/>
      <c r="M177" s="398"/>
      <c r="N177" s="398"/>
      <c r="O177" s="398"/>
      <c r="P177" s="398"/>
      <c r="Q177" s="398"/>
      <c r="R177" s="398"/>
      <c r="S177" s="398"/>
      <c r="T177" s="398"/>
      <c r="U177" s="398"/>
      <c r="V177" s="398"/>
      <c r="W177" s="398"/>
      <c r="AD177" s="160">
        <v>1</v>
      </c>
      <c r="AE177" s="160">
        <v>1</v>
      </c>
      <c r="AF177" s="232"/>
      <c r="AG177" s="232"/>
      <c r="AH177" s="232"/>
    </row>
    <row r="178" spans="4:34" x14ac:dyDescent="0.25">
      <c r="J178" s="264"/>
    </row>
    <row r="180" spans="4:34" x14ac:dyDescent="0.25">
      <c r="I180" s="87"/>
      <c r="J180" s="43"/>
      <c r="K180" s="43"/>
    </row>
    <row r="181" spans="4:34" x14ac:dyDescent="0.25">
      <c r="I181" s="87"/>
      <c r="J181" s="43"/>
      <c r="K181" s="43"/>
    </row>
    <row r="182" spans="4:34" x14ac:dyDescent="0.25">
      <c r="I182" s="87"/>
      <c r="J182" s="43"/>
      <c r="K182" s="43"/>
    </row>
    <row r="183" spans="4:34" x14ac:dyDescent="0.25">
      <c r="I183" s="87"/>
      <c r="J183" s="43"/>
      <c r="K183" s="43"/>
    </row>
  </sheetData>
  <sheetProtection algorithmName="SHA-512" hashValue="vF7CLGpzVWZ5+wiVZAVB7tFnzNEVprtfDFc3k/WHJCBdk7mMjUnDz7SsYg5jbgfjGr8916S/kvjYUmFz+HNc+Q==" saltValue="H9IRtAHX6RxFXfnDNn/X/w==" spinCount="100000" sheet="1" objects="1" scenarios="1"/>
  <sortState ref="D1:AC120">
    <sortCondition descending="1" ref="E54:E108"/>
  </sortState>
  <mergeCells count="21">
    <mergeCell ref="C3:C4"/>
    <mergeCell ref="D177:W177"/>
    <mergeCell ref="U3:U4"/>
    <mergeCell ref="V3:V4"/>
    <mergeCell ref="W3:W4"/>
    <mergeCell ref="R3:R4"/>
    <mergeCell ref="S3:S4"/>
    <mergeCell ref="T3:T4"/>
    <mergeCell ref="L3:L4"/>
    <mergeCell ref="M3:M4"/>
    <mergeCell ref="N3:N4"/>
    <mergeCell ref="O3:O4"/>
    <mergeCell ref="P3:P4"/>
    <mergeCell ref="Q3:Q4"/>
    <mergeCell ref="D1:K1"/>
    <mergeCell ref="D3:D4"/>
    <mergeCell ref="E3:E4"/>
    <mergeCell ref="F3:F4"/>
    <mergeCell ref="H3:H4"/>
    <mergeCell ref="K3:K4"/>
    <mergeCell ref="G3:G4"/>
  </mergeCells>
  <conditionalFormatting sqref="AJ1:AJ84 AJ86:AJ1048576">
    <cfRule type="cellIs" dxfId="1" priority="2" operator="lessThan">
      <formula>1</formula>
    </cfRule>
  </conditionalFormatting>
  <conditionalFormatting sqref="AJ85">
    <cfRule type="cellIs" dxfId="0" priority="1" operator="lessThan">
      <formula>1</formula>
    </cfRule>
  </conditionalFormatting>
  <printOptions horizontalCentered="1" verticalCentered="1"/>
  <pageMargins left="0.25" right="0.25" top="0.75" bottom="0.75" header="0.3" footer="0.3"/>
  <pageSetup scale="17" fitToHeight="0" orientation="landscape" r:id="rId1"/>
  <rowBreaks count="2" manualBreakCount="2">
    <brk id="63" min="3" max="22" man="1"/>
    <brk id="86" min="3" max="22" man="1"/>
  </rowBreaks>
  <colBreaks count="1" manualBreakCount="1">
    <brk id="23" max="1048575" man="1"/>
  </colBreaks>
  <ignoredErrors>
    <ignoredError sqref="T86 V86:W86 S107:V107 AH86 P107 Q107:R107"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178"/>
  <sheetViews>
    <sheetView rightToLeft="1" view="pageBreakPreview" topLeftCell="C145" zoomScale="85" zoomScaleNormal="83" zoomScaleSheetLayoutView="85" workbookViewId="0">
      <selection activeCell="E173" sqref="E173"/>
    </sheetView>
  </sheetViews>
  <sheetFormatPr defaultColWidth="9.140625" defaultRowHeight="19.5" x14ac:dyDescent="0.55000000000000004"/>
  <cols>
    <col min="1" max="1" width="8.5703125" style="318" hidden="1" customWidth="1"/>
    <col min="2" max="2" width="3.5703125" style="201" hidden="1" customWidth="1"/>
    <col min="3" max="3" width="5.5703125" style="63" bestFit="1" customWidth="1"/>
    <col min="4" max="4" width="43.42578125" style="17" bestFit="1" customWidth="1"/>
    <col min="5" max="5" width="23.7109375" style="64" bestFit="1" customWidth="1"/>
    <col min="6" max="6" width="11.140625" style="47" bestFit="1" customWidth="1"/>
    <col min="7" max="7" width="13.5703125" style="49" customWidth="1"/>
    <col min="8" max="8" width="12.7109375" style="49" customWidth="1"/>
    <col min="9" max="9" width="6.5703125" style="51" bestFit="1" customWidth="1"/>
    <col min="10" max="10" width="9" style="51" bestFit="1" customWidth="1"/>
    <col min="11" max="11" width="8.5703125" style="90" hidden="1" customWidth="1"/>
    <col min="12" max="12" width="11" style="90" hidden="1" customWidth="1"/>
    <col min="13" max="13" width="11.5703125" style="90" hidden="1" customWidth="1"/>
    <col min="14" max="14" width="6.5703125" style="90" hidden="1" customWidth="1"/>
    <col min="15" max="15" width="9" style="90" hidden="1" customWidth="1"/>
    <col min="16" max="16" width="7.42578125" style="218" hidden="1" customWidth="1"/>
    <col min="17" max="17" width="16.7109375" style="247" hidden="1" customWidth="1"/>
    <col min="18" max="18" width="12" style="1" hidden="1" customWidth="1"/>
    <col min="19" max="19" width="12" style="245" hidden="1" customWidth="1"/>
    <col min="20" max="20" width="7.7109375" style="245" hidden="1" customWidth="1"/>
    <col min="21" max="21" width="34.42578125" style="245" hidden="1" customWidth="1"/>
    <col min="22" max="24" width="9.140625" style="245" hidden="1" customWidth="1"/>
    <col min="25" max="26" width="9.140625" style="245" customWidth="1"/>
    <col min="27" max="16384" width="9.140625" style="245"/>
  </cols>
  <sheetData>
    <row r="1" spans="1:21" ht="23.45" customHeight="1" x14ac:dyDescent="0.55000000000000004">
      <c r="B1" s="204"/>
      <c r="C1" s="405" t="s">
        <v>246</v>
      </c>
      <c r="D1" s="406"/>
      <c r="E1" s="407"/>
      <c r="F1" s="248" t="s">
        <v>601</v>
      </c>
      <c r="G1" s="402" t="s">
        <v>314</v>
      </c>
      <c r="H1" s="403"/>
      <c r="I1" s="403"/>
      <c r="J1" s="404"/>
      <c r="K1" s="193"/>
      <c r="L1" s="193"/>
      <c r="M1" s="193"/>
      <c r="N1" s="193"/>
      <c r="O1" s="193"/>
      <c r="P1" s="213"/>
      <c r="Q1" s="249"/>
    </row>
    <row r="2" spans="1:21" ht="21" x14ac:dyDescent="0.55000000000000004">
      <c r="A2" s="408" t="s">
        <v>397</v>
      </c>
      <c r="B2" s="409" t="s">
        <v>162</v>
      </c>
      <c r="C2" s="410" t="s">
        <v>48</v>
      </c>
      <c r="D2" s="415" t="s">
        <v>49</v>
      </c>
      <c r="E2" s="411" t="s">
        <v>285</v>
      </c>
      <c r="F2" s="416" t="s">
        <v>51</v>
      </c>
      <c r="G2" s="416"/>
      <c r="H2" s="416"/>
      <c r="I2" s="416"/>
      <c r="J2" s="416"/>
      <c r="K2" s="194"/>
      <c r="L2" s="194"/>
      <c r="M2" s="194"/>
      <c r="N2" s="194"/>
      <c r="O2" s="194"/>
      <c r="P2" s="214"/>
      <c r="Q2" s="249"/>
    </row>
    <row r="3" spans="1:21" ht="63" x14ac:dyDescent="0.25">
      <c r="A3" s="408"/>
      <c r="B3" s="409"/>
      <c r="C3" s="410"/>
      <c r="D3" s="415"/>
      <c r="E3" s="411"/>
      <c r="F3" s="362" t="s">
        <v>579</v>
      </c>
      <c r="G3" s="187" t="s">
        <v>228</v>
      </c>
      <c r="H3" s="187" t="s">
        <v>259</v>
      </c>
      <c r="I3" s="188" t="s">
        <v>53</v>
      </c>
      <c r="J3" s="188" t="s">
        <v>54</v>
      </c>
      <c r="K3" s="196" t="s">
        <v>52</v>
      </c>
      <c r="L3" s="197" t="s">
        <v>228</v>
      </c>
      <c r="M3" s="196" t="s">
        <v>259</v>
      </c>
      <c r="N3" s="198" t="s">
        <v>53</v>
      </c>
      <c r="O3" s="198" t="s">
        <v>54</v>
      </c>
      <c r="P3" s="215" t="s">
        <v>24</v>
      </c>
      <c r="Q3" s="250" t="s">
        <v>338</v>
      </c>
    </row>
    <row r="4" spans="1:21" x14ac:dyDescent="0.55000000000000004">
      <c r="A4" s="318">
        <v>11379</v>
      </c>
      <c r="B4" s="202">
        <v>208</v>
      </c>
      <c r="C4" s="190">
        <v>1</v>
      </c>
      <c r="D4" s="190" t="s">
        <v>459</v>
      </c>
      <c r="E4" s="349">
        <v>33819922</v>
      </c>
      <c r="F4" s="350">
        <v>39.708836099470425</v>
      </c>
      <c r="G4" s="350">
        <v>30.305903635215333</v>
      </c>
      <c r="H4" s="350">
        <v>27.580971973616794</v>
      </c>
      <c r="I4" s="350">
        <v>1.8959416572117692E-4</v>
      </c>
      <c r="J4" s="350">
        <v>2.4040986975317256</v>
      </c>
      <c r="K4" s="191">
        <f t="shared" ref="K4:K35" si="0">E4/$E$85*F4</f>
        <v>0.69729771691219899</v>
      </c>
      <c r="L4" s="191">
        <f t="shared" ref="L4:L35" si="1">E4/$E$85*G4</f>
        <v>0.53217972344645459</v>
      </c>
      <c r="M4" s="191">
        <f t="shared" ref="M4:M35" si="2">E4/$E$85*H4</f>
        <v>0.48432919915471473</v>
      </c>
      <c r="N4" s="191">
        <f t="shared" ref="N4:N35" si="3">E4/$E$85*I4</f>
        <v>3.3293239460879816E-6</v>
      </c>
      <c r="O4" s="191">
        <f t="shared" ref="O4:O35" si="4">E4/$E$85*J4</f>
        <v>4.2216612162118257E-2</v>
      </c>
      <c r="P4" s="216">
        <f t="shared" ref="P4:P35" si="5">SUM(F4:J4)</f>
        <v>100</v>
      </c>
      <c r="Q4" s="249">
        <f>VLOOKUP(B:B,'پیوست 4'!$C$14:$J$172,8,0)</f>
        <v>20996998.133992001</v>
      </c>
      <c r="R4" s="1">
        <f t="shared" ref="R4:R35" si="6">Q4/E4</f>
        <v>0.62084703016145337</v>
      </c>
      <c r="S4" s="245">
        <f t="shared" ref="S4:S35" si="7">R4*100</f>
        <v>62.08470301614534</v>
      </c>
      <c r="T4" s="262">
        <f t="shared" ref="T4:T35" si="8">S4-F4</f>
        <v>22.375866916674916</v>
      </c>
      <c r="U4" s="245" t="str">
        <f>VLOOKUP(D4:D163,پیوست1!$E$5:G179,3,0)</f>
        <v>در اوراق بهادار با درآمد ثابت و با پیش بینی سود</v>
      </c>
    </row>
    <row r="5" spans="1:21" x14ac:dyDescent="0.55000000000000004">
      <c r="A5" s="318">
        <v>11290</v>
      </c>
      <c r="B5" s="202">
        <v>175</v>
      </c>
      <c r="C5" s="192">
        <v>2</v>
      </c>
      <c r="D5" s="192" t="s">
        <v>450</v>
      </c>
      <c r="E5" s="347">
        <v>59451.779611999998</v>
      </c>
      <c r="F5" s="348">
        <v>31.956967760052628</v>
      </c>
      <c r="G5" s="348">
        <v>53.599113730134818</v>
      </c>
      <c r="H5" s="348">
        <v>12.110824002628588</v>
      </c>
      <c r="I5" s="348">
        <v>7.4463348703487382E-3</v>
      </c>
      <c r="J5" s="348">
        <v>2.3256481723136146</v>
      </c>
      <c r="K5" s="191">
        <f t="shared" si="0"/>
        <v>9.8648141483650411E-4</v>
      </c>
      <c r="L5" s="191">
        <f t="shared" si="1"/>
        <v>1.6545540222555526E-3</v>
      </c>
      <c r="M5" s="191">
        <f t="shared" si="2"/>
        <v>3.7384969959143799E-4</v>
      </c>
      <c r="N5" s="191">
        <f t="shared" si="3"/>
        <v>2.2986132518587623E-7</v>
      </c>
      <c r="O5" s="191">
        <f t="shared" si="4"/>
        <v>7.1790562754946635E-5</v>
      </c>
      <c r="P5" s="216">
        <f t="shared" si="5"/>
        <v>100</v>
      </c>
      <c r="Q5" s="249">
        <f>VLOOKUP(B:B,'پیوست 4'!$C$14:$J$172,8,0)</f>
        <v>17379.088484</v>
      </c>
      <c r="R5" s="1">
        <f t="shared" si="6"/>
        <v>0.29232242663585684</v>
      </c>
      <c r="S5" s="245">
        <f t="shared" si="7"/>
        <v>29.232242663585684</v>
      </c>
      <c r="T5" s="262">
        <f t="shared" si="8"/>
        <v>-2.7247250964669441</v>
      </c>
      <c r="U5" s="245" t="str">
        <f>VLOOKUP(D5:D163,پیوست1!$E$5:G198,3,0)</f>
        <v>در اوراق بهادار با درآمد ثابت و با پیش بینی سود</v>
      </c>
    </row>
    <row r="6" spans="1:21" x14ac:dyDescent="0.55000000000000004">
      <c r="A6" s="318">
        <v>11340</v>
      </c>
      <c r="B6" s="202">
        <v>201</v>
      </c>
      <c r="C6" s="190">
        <v>3</v>
      </c>
      <c r="D6" s="190" t="s">
        <v>457</v>
      </c>
      <c r="E6" s="349">
        <v>1064641.6487759999</v>
      </c>
      <c r="F6" s="350">
        <v>30.133626406861055</v>
      </c>
      <c r="G6" s="350">
        <v>28.688912087337432</v>
      </c>
      <c r="H6" s="350">
        <v>40.143087461354426</v>
      </c>
      <c r="I6" s="350">
        <v>1.015940267678923E-2</v>
      </c>
      <c r="J6" s="350">
        <v>1.0242146417703011</v>
      </c>
      <c r="K6" s="191">
        <f t="shared" si="0"/>
        <v>1.6657634756921346E-2</v>
      </c>
      <c r="L6" s="191">
        <f t="shared" si="1"/>
        <v>1.5859007896091903E-2</v>
      </c>
      <c r="M6" s="191">
        <f t="shared" si="2"/>
        <v>2.2190787126574942E-2</v>
      </c>
      <c r="N6" s="191">
        <f t="shared" si="3"/>
        <v>5.616038934494525E-6</v>
      </c>
      <c r="O6" s="191">
        <f t="shared" si="4"/>
        <v>5.6617790321499884E-4</v>
      </c>
      <c r="P6" s="216">
        <f t="shared" si="5"/>
        <v>100</v>
      </c>
      <c r="Q6" s="249">
        <f>VLOOKUP(B:B,'پیوست 4'!$C$14:$J$172,8,0)</f>
        <v>328434.31431799999</v>
      </c>
      <c r="R6" s="1">
        <f t="shared" si="6"/>
        <v>0.30849282920276061</v>
      </c>
      <c r="S6" s="245">
        <f t="shared" si="7"/>
        <v>30.84928292027606</v>
      </c>
      <c r="T6" s="262">
        <f t="shared" si="8"/>
        <v>0.71565651341500569</v>
      </c>
      <c r="U6" s="245" t="str">
        <f>VLOOKUP(D6:D165,پیوست1!$E$5:G183,3,0)</f>
        <v>در اوراق بهادار با درامد ثابت و قابل معامله</v>
      </c>
    </row>
    <row r="7" spans="1:21" x14ac:dyDescent="0.55000000000000004">
      <c r="A7" s="318">
        <v>11476</v>
      </c>
      <c r="B7" s="202">
        <v>246</v>
      </c>
      <c r="C7" s="192">
        <v>4</v>
      </c>
      <c r="D7" s="192" t="s">
        <v>476</v>
      </c>
      <c r="E7" s="347">
        <v>150378.07251100001</v>
      </c>
      <c r="F7" s="348">
        <v>28.207412005098917</v>
      </c>
      <c r="G7" s="348">
        <v>39.804241901201543</v>
      </c>
      <c r="H7" s="348">
        <v>30.042119732415127</v>
      </c>
      <c r="I7" s="348">
        <v>2.9601493445543725E-3</v>
      </c>
      <c r="J7" s="348">
        <v>1.9432662119398612</v>
      </c>
      <c r="K7" s="191">
        <f t="shared" si="0"/>
        <v>2.2024509228251235E-3</v>
      </c>
      <c r="L7" s="191">
        <f t="shared" si="1"/>
        <v>3.1079380586850245E-3</v>
      </c>
      <c r="M7" s="191">
        <f t="shared" si="2"/>
        <v>2.3457059554531264E-3</v>
      </c>
      <c r="N7" s="191">
        <f t="shared" si="3"/>
        <v>2.311301602017033E-7</v>
      </c>
      <c r="O7" s="191">
        <f t="shared" si="4"/>
        <v>1.5173134142927269E-4</v>
      </c>
      <c r="P7" s="216">
        <f t="shared" si="5"/>
        <v>100.00000000000001</v>
      </c>
      <c r="Q7" s="249">
        <f>VLOOKUP(B:B,'پیوست 4'!$C$14:$J$172,8,0)</f>
        <v>31151.415994999999</v>
      </c>
      <c r="R7" s="1">
        <f t="shared" si="6"/>
        <v>0.20715397846797978</v>
      </c>
      <c r="S7" s="245">
        <f t="shared" si="7"/>
        <v>20.715397846797977</v>
      </c>
      <c r="T7" s="262">
        <f t="shared" si="8"/>
        <v>-7.4920141583009396</v>
      </c>
      <c r="U7" s="245" t="str">
        <f>VLOOKUP(D7:D165,پیوست1!$E$5:G223,3,0)</f>
        <v>در اوراق بهادار با درآمد ثابت و با پیش بینی سود</v>
      </c>
    </row>
    <row r="8" spans="1:21" x14ac:dyDescent="0.55000000000000004">
      <c r="A8" s="318">
        <v>11499</v>
      </c>
      <c r="B8" s="202">
        <v>249</v>
      </c>
      <c r="C8" s="190">
        <v>5</v>
      </c>
      <c r="D8" s="190" t="s">
        <v>478</v>
      </c>
      <c r="E8" s="349">
        <v>134279.69279999999</v>
      </c>
      <c r="F8" s="350">
        <v>27.02977735984139</v>
      </c>
      <c r="G8" s="350">
        <v>61.081827239080049</v>
      </c>
      <c r="H8" s="350">
        <v>6.7785519419005329</v>
      </c>
      <c r="I8" s="350">
        <v>1.9566073388810445</v>
      </c>
      <c r="J8" s="350">
        <v>3.1532361202969845</v>
      </c>
      <c r="K8" s="191">
        <f t="shared" si="0"/>
        <v>1.8845657387544024E-3</v>
      </c>
      <c r="L8" s="191">
        <f t="shared" si="1"/>
        <v>4.2587372194308427E-3</v>
      </c>
      <c r="M8" s="191">
        <f t="shared" si="2"/>
        <v>4.7261309547641154E-4</v>
      </c>
      <c r="N8" s="191">
        <f t="shared" si="3"/>
        <v>1.3641825849919906E-4</v>
      </c>
      <c r="O8" s="191">
        <f t="shared" si="4"/>
        <v>2.1984941567973842E-4</v>
      </c>
      <c r="P8" s="216">
        <f t="shared" si="5"/>
        <v>100</v>
      </c>
      <c r="Q8" s="249" t="e">
        <f>VLOOKUP(B:B,'پیوست 4'!$C$14:$J$172,8,0)</f>
        <v>#N/A</v>
      </c>
      <c r="R8" s="1" t="e">
        <f t="shared" si="6"/>
        <v>#N/A</v>
      </c>
      <c r="S8" s="245" t="e">
        <f t="shared" si="7"/>
        <v>#N/A</v>
      </c>
      <c r="T8" s="262" t="e">
        <f t="shared" si="8"/>
        <v>#N/A</v>
      </c>
      <c r="U8" s="245" t="str">
        <f>VLOOKUP(D8:D166,پیوست1!$E$5:G204,3,0)</f>
        <v>در اوراق بهادار با درامد ثابت و با پیش بینی سود و قابل معامله</v>
      </c>
    </row>
    <row r="9" spans="1:21" x14ac:dyDescent="0.55000000000000004">
      <c r="A9" s="318">
        <v>11148</v>
      </c>
      <c r="B9" s="202">
        <v>131</v>
      </c>
      <c r="C9" s="192">
        <v>6</v>
      </c>
      <c r="D9" s="192" t="s">
        <v>442</v>
      </c>
      <c r="E9" s="347">
        <v>180602.04574199999</v>
      </c>
      <c r="F9" s="348">
        <v>25.634037170669878</v>
      </c>
      <c r="G9" s="348">
        <v>68.229986828852816</v>
      </c>
      <c r="H9" s="348">
        <v>4.4999843582364729</v>
      </c>
      <c r="I9" s="348">
        <v>0.27783919760285891</v>
      </c>
      <c r="J9" s="348">
        <v>1.3581524446379776</v>
      </c>
      <c r="K9" s="191">
        <f t="shared" si="0"/>
        <v>2.4037990491309535E-3</v>
      </c>
      <c r="L9" s="191">
        <f t="shared" si="1"/>
        <v>6.3981797470853826E-3</v>
      </c>
      <c r="M9" s="191">
        <f t="shared" si="2"/>
        <v>4.2198027760565675E-4</v>
      </c>
      <c r="N9" s="191">
        <f t="shared" si="3"/>
        <v>2.605401539220778E-5</v>
      </c>
      <c r="O9" s="191">
        <f t="shared" si="4"/>
        <v>1.2735900838636163E-4</v>
      </c>
      <c r="P9" s="216">
        <f t="shared" si="5"/>
        <v>100</v>
      </c>
      <c r="Q9" s="249" t="e">
        <f>VLOOKUP(B:B,'پیوست 4'!$C$14:$J$172,8,0)</f>
        <v>#N/A</v>
      </c>
      <c r="R9" s="1" t="e">
        <f t="shared" si="6"/>
        <v>#N/A</v>
      </c>
      <c r="S9" s="245" t="e">
        <f t="shared" si="7"/>
        <v>#N/A</v>
      </c>
      <c r="T9" s="262" t="e">
        <f t="shared" si="8"/>
        <v>#N/A</v>
      </c>
      <c r="U9" s="245" t="str">
        <f>VLOOKUP(D9:D222,پیوست1!$E$5:G319,3,0)</f>
        <v>در اوارق بهادار با درآمد ثابت</v>
      </c>
    </row>
    <row r="10" spans="1:21" x14ac:dyDescent="0.55000000000000004">
      <c r="A10" s="318">
        <v>10720</v>
      </c>
      <c r="B10" s="202">
        <v>53</v>
      </c>
      <c r="C10" s="190">
        <v>7</v>
      </c>
      <c r="D10" s="190" t="s">
        <v>419</v>
      </c>
      <c r="E10" s="349">
        <v>3629804.2124999999</v>
      </c>
      <c r="F10" s="350">
        <v>23.025237234335883</v>
      </c>
      <c r="G10" s="350">
        <v>73.424457187888919</v>
      </c>
      <c r="H10" s="350">
        <v>2.7271086544363441</v>
      </c>
      <c r="I10" s="350">
        <v>0.1048362565160175</v>
      </c>
      <c r="J10" s="350">
        <v>0.71836066682283128</v>
      </c>
      <c r="K10" s="191">
        <f t="shared" si="0"/>
        <v>4.339561002501121E-2</v>
      </c>
      <c r="L10" s="191">
        <f t="shared" si="1"/>
        <v>0.13838290037994744</v>
      </c>
      <c r="M10" s="191">
        <f t="shared" si="2"/>
        <v>5.1397752153134789E-3</v>
      </c>
      <c r="N10" s="191">
        <f t="shared" si="3"/>
        <v>1.9758464409942722E-4</v>
      </c>
      <c r="O10" s="191">
        <f t="shared" si="4"/>
        <v>1.3538926455994771E-3</v>
      </c>
      <c r="P10" s="216">
        <f t="shared" si="5"/>
        <v>100.00000000000001</v>
      </c>
      <c r="Q10" s="249">
        <f>VLOOKUP(B:B,'پیوست 4'!$C$14:$J$172,8,0)</f>
        <v>851670.40490099997</v>
      </c>
      <c r="R10" s="1">
        <f t="shared" si="6"/>
        <v>0.2346326013860727</v>
      </c>
      <c r="S10" s="245">
        <f t="shared" si="7"/>
        <v>23.463260138607271</v>
      </c>
      <c r="T10" s="262">
        <f t="shared" si="8"/>
        <v>0.43802290427138857</v>
      </c>
      <c r="U10" s="245" t="str">
        <f>VLOOKUP(D10:D169,پیوست1!$E$5:G193,3,0)</f>
        <v>در اوراق بهادار با درآمد ثابت و با پیس بینی سود</v>
      </c>
    </row>
    <row r="11" spans="1:21" x14ac:dyDescent="0.55000000000000004">
      <c r="A11" s="318">
        <v>11158</v>
      </c>
      <c r="B11" s="202">
        <v>136</v>
      </c>
      <c r="C11" s="192">
        <v>8</v>
      </c>
      <c r="D11" s="192" t="s">
        <v>443</v>
      </c>
      <c r="E11" s="347">
        <v>7988219.8372480003</v>
      </c>
      <c r="F11" s="348">
        <v>22.512344398535667</v>
      </c>
      <c r="G11" s="348">
        <v>69.09711353713746</v>
      </c>
      <c r="H11" s="348">
        <v>4.3555099633064831</v>
      </c>
      <c r="I11" s="348">
        <v>0</v>
      </c>
      <c r="J11" s="348">
        <v>4.0350321010203913</v>
      </c>
      <c r="K11" s="191">
        <f t="shared" si="0"/>
        <v>9.3374699291188357E-2</v>
      </c>
      <c r="L11" s="191">
        <f t="shared" si="1"/>
        <v>0.28659486032200987</v>
      </c>
      <c r="M11" s="191">
        <f t="shared" si="2"/>
        <v>1.8065396738954093E-2</v>
      </c>
      <c r="N11" s="191">
        <f t="shared" si="3"/>
        <v>0</v>
      </c>
      <c r="O11" s="191">
        <f t="shared" si="4"/>
        <v>1.6736147172996266E-2</v>
      </c>
      <c r="P11" s="216">
        <f t="shared" si="5"/>
        <v>100.00000000000001</v>
      </c>
      <c r="Q11" s="249">
        <f>VLOOKUP(B:B,'پیوست 4'!$C$14:$J$172,8,0)</f>
        <v>1682097.106014</v>
      </c>
      <c r="R11" s="1">
        <f t="shared" si="6"/>
        <v>0.21057221011502542</v>
      </c>
      <c r="S11" s="245">
        <f t="shared" si="7"/>
        <v>21.057221011502541</v>
      </c>
      <c r="T11" s="262">
        <f t="shared" si="8"/>
        <v>-1.4551233870331259</v>
      </c>
      <c r="U11" s="245" t="str">
        <f>VLOOKUP(D11:D168,پیوست1!$E$5:G229,3,0)</f>
        <v>در اوراق بهادار با درآمد ثابت و با پیش بینی سود</v>
      </c>
    </row>
    <row r="12" spans="1:21" x14ac:dyDescent="0.55000000000000004">
      <c r="A12" s="318">
        <v>11442</v>
      </c>
      <c r="B12" s="202">
        <v>230</v>
      </c>
      <c r="C12" s="190">
        <v>9</v>
      </c>
      <c r="D12" s="190" t="s">
        <v>471</v>
      </c>
      <c r="E12" s="349">
        <v>1526865.3081129999</v>
      </c>
      <c r="F12" s="350">
        <v>22.259561218663119</v>
      </c>
      <c r="G12" s="350">
        <v>70.805976806379007</v>
      </c>
      <c r="H12" s="350">
        <v>6.5181220632440668</v>
      </c>
      <c r="I12" s="350">
        <v>1.9260569965722735E-3</v>
      </c>
      <c r="J12" s="350">
        <v>0.41441385471723169</v>
      </c>
      <c r="K12" s="191">
        <f t="shared" si="0"/>
        <v>1.7647200125449836E-2</v>
      </c>
      <c r="L12" s="191">
        <f t="shared" si="1"/>
        <v>5.6134405818048509E-2</v>
      </c>
      <c r="M12" s="191">
        <f t="shared" si="2"/>
        <v>5.1675144609650307E-3</v>
      </c>
      <c r="N12" s="191">
        <f t="shared" si="3"/>
        <v>1.5269624112372834E-6</v>
      </c>
      <c r="O12" s="191">
        <f t="shared" si="4"/>
        <v>3.2854395273624834E-4</v>
      </c>
      <c r="P12" s="216">
        <f t="shared" si="5"/>
        <v>99.999999999999986</v>
      </c>
      <c r="Q12" s="249" t="e">
        <f>VLOOKUP(B:B,'پیوست 4'!$C$14:$J$172,8,0)</f>
        <v>#N/A</v>
      </c>
      <c r="R12" s="1" t="e">
        <f t="shared" si="6"/>
        <v>#N/A</v>
      </c>
      <c r="S12" s="245" t="e">
        <f t="shared" si="7"/>
        <v>#N/A</v>
      </c>
      <c r="T12" s="262" t="e">
        <f t="shared" si="8"/>
        <v>#N/A</v>
      </c>
      <c r="U12" s="245" t="str">
        <f>VLOOKUP(D12:D170,پیوست1!$E$5:G186,3,0)</f>
        <v>در اوراق بهادار با درآمد ثابت</v>
      </c>
    </row>
    <row r="13" spans="1:21" x14ac:dyDescent="0.55000000000000004">
      <c r="A13" s="318">
        <v>11420</v>
      </c>
      <c r="B13" s="202">
        <v>223</v>
      </c>
      <c r="C13" s="192">
        <v>10</v>
      </c>
      <c r="D13" s="192" t="s">
        <v>467</v>
      </c>
      <c r="E13" s="347">
        <v>100266.30057599999</v>
      </c>
      <c r="F13" s="348">
        <v>21.471334084910129</v>
      </c>
      <c r="G13" s="348">
        <v>51.086728131375054</v>
      </c>
      <c r="H13" s="348">
        <v>25.758832532629917</v>
      </c>
      <c r="I13" s="348">
        <v>0.17932032398081393</v>
      </c>
      <c r="J13" s="348">
        <v>1.503784927104084</v>
      </c>
      <c r="K13" s="191">
        <f t="shared" si="0"/>
        <v>1.1178216192602578E-3</v>
      </c>
      <c r="L13" s="191">
        <f t="shared" si="1"/>
        <v>2.6596320907071973E-3</v>
      </c>
      <c r="M13" s="191">
        <f t="shared" si="2"/>
        <v>1.3410335742535071E-3</v>
      </c>
      <c r="N13" s="191">
        <f t="shared" si="3"/>
        <v>9.335616227935307E-6</v>
      </c>
      <c r="O13" s="191">
        <f t="shared" si="4"/>
        <v>7.8288721864563723E-5</v>
      </c>
      <c r="P13" s="216">
        <f t="shared" si="5"/>
        <v>100</v>
      </c>
      <c r="Q13" s="249">
        <f>VLOOKUP(B:B,'پیوست 4'!$C$14:$J$172,8,0)</f>
        <v>20994.276464999999</v>
      </c>
      <c r="R13" s="1">
        <f t="shared" si="6"/>
        <v>0.20938517073427604</v>
      </c>
      <c r="S13" s="245">
        <f t="shared" si="7"/>
        <v>20.938517073427604</v>
      </c>
      <c r="T13" s="262">
        <f t="shared" si="8"/>
        <v>-0.5328170114825248</v>
      </c>
      <c r="U13" s="245" t="str">
        <f>VLOOKUP(D13:D170,پیوست1!$E$5:G211,3,0)</f>
        <v>در اوارق بهادار با درآمد ثابت</v>
      </c>
    </row>
    <row r="14" spans="1:21" x14ac:dyDescent="0.55000000000000004">
      <c r="A14" s="318">
        <v>10778</v>
      </c>
      <c r="B14" s="202">
        <v>2</v>
      </c>
      <c r="C14" s="190">
        <v>11</v>
      </c>
      <c r="D14" s="190" t="s">
        <v>423</v>
      </c>
      <c r="E14" s="349">
        <v>1292744.290362</v>
      </c>
      <c r="F14" s="350">
        <v>21.042459668627941</v>
      </c>
      <c r="G14" s="350">
        <v>67.406472310859243</v>
      </c>
      <c r="H14" s="350">
        <v>6.5829670198186001</v>
      </c>
      <c r="I14" s="350">
        <v>3.9821543633488795E-5</v>
      </c>
      <c r="J14" s="350">
        <v>4.96806117915059</v>
      </c>
      <c r="K14" s="191">
        <f t="shared" si="0"/>
        <v>1.412432218895821E-2</v>
      </c>
      <c r="L14" s="191">
        <f t="shared" si="1"/>
        <v>4.5245220736200444E-2</v>
      </c>
      <c r="M14" s="191">
        <f t="shared" si="2"/>
        <v>4.4186824454665406E-3</v>
      </c>
      <c r="N14" s="191">
        <f t="shared" si="3"/>
        <v>2.6729399566325873E-8</v>
      </c>
      <c r="O14" s="191">
        <f t="shared" si="4"/>
        <v>3.3347098131020908E-3</v>
      </c>
      <c r="P14" s="216">
        <f t="shared" si="5"/>
        <v>100.00000000000001</v>
      </c>
      <c r="Q14" s="249">
        <f>VLOOKUP(B:B,'پیوست 4'!$C$14:$J$172,8,0)</f>
        <v>306483.011314</v>
      </c>
      <c r="R14" s="1">
        <f t="shared" si="6"/>
        <v>0.23707937725888331</v>
      </c>
      <c r="S14" s="245">
        <f t="shared" si="7"/>
        <v>23.707937725888332</v>
      </c>
      <c r="T14" s="262">
        <f t="shared" si="8"/>
        <v>2.6654780572603904</v>
      </c>
      <c r="U14" s="245" t="str">
        <f>VLOOKUP(D14:D172,پیوست1!$E$5:G173,3,0)</f>
        <v>در اوراق بهادار با درآمد ثابت و با پیش بینی سود</v>
      </c>
    </row>
    <row r="15" spans="1:21" x14ac:dyDescent="0.55000000000000004">
      <c r="A15" s="318">
        <v>11380</v>
      </c>
      <c r="B15" s="202">
        <v>212</v>
      </c>
      <c r="C15" s="192">
        <v>12</v>
      </c>
      <c r="D15" s="192" t="s">
        <v>462</v>
      </c>
      <c r="E15" s="347">
        <v>325703.40499299997</v>
      </c>
      <c r="F15" s="348">
        <v>20.882520512912492</v>
      </c>
      <c r="G15" s="348">
        <v>70.320728001573073</v>
      </c>
      <c r="H15" s="348">
        <v>7.8754894143797394</v>
      </c>
      <c r="I15" s="348">
        <v>3.778406528560829E-3</v>
      </c>
      <c r="J15" s="348">
        <v>0.91748366460614061</v>
      </c>
      <c r="K15" s="191">
        <f t="shared" si="0"/>
        <v>3.5315365014464513E-3</v>
      </c>
      <c r="L15" s="191">
        <f t="shared" si="1"/>
        <v>1.1892253025312929E-2</v>
      </c>
      <c r="M15" s="191">
        <f t="shared" si="2"/>
        <v>1.3318592607841359E-3</v>
      </c>
      <c r="N15" s="191">
        <f t="shared" si="3"/>
        <v>6.389832379029761E-7</v>
      </c>
      <c r="O15" s="191">
        <f t="shared" si="4"/>
        <v>1.5515976862246777E-4</v>
      </c>
      <c r="P15" s="216">
        <f t="shared" si="5"/>
        <v>100.00000000000001</v>
      </c>
      <c r="Q15" s="249" t="e">
        <f>VLOOKUP(B:B,'پیوست 4'!$C$14:$J$172,8,0)</f>
        <v>#N/A</v>
      </c>
      <c r="R15" s="1" t="e">
        <f t="shared" si="6"/>
        <v>#N/A</v>
      </c>
      <c r="S15" s="245" t="e">
        <f t="shared" si="7"/>
        <v>#N/A</v>
      </c>
      <c r="T15" s="262" t="e">
        <f t="shared" si="8"/>
        <v>#N/A</v>
      </c>
      <c r="U15" s="245" t="str">
        <f>VLOOKUP(D15:D171,پیوست1!$E$5:G196,3,0)</f>
        <v>در اوراق بهادار با درآمد ثابت و با پیش بینی سود</v>
      </c>
    </row>
    <row r="16" spans="1:21" x14ac:dyDescent="0.55000000000000004">
      <c r="A16" s="318">
        <v>11411</v>
      </c>
      <c r="B16" s="202">
        <v>220</v>
      </c>
      <c r="C16" s="190">
        <v>13</v>
      </c>
      <c r="D16" s="190" t="s">
        <v>465</v>
      </c>
      <c r="E16" s="349">
        <v>985425</v>
      </c>
      <c r="F16" s="350">
        <v>20.52405736760187</v>
      </c>
      <c r="G16" s="350">
        <v>46.309367939241568</v>
      </c>
      <c r="H16" s="350">
        <v>29.132821257853013</v>
      </c>
      <c r="I16" s="350">
        <v>7.2821151161441746E-3</v>
      </c>
      <c r="J16" s="350">
        <v>4.0264713201874072</v>
      </c>
      <c r="K16" s="191">
        <f t="shared" si="0"/>
        <v>1.050135354215965E-2</v>
      </c>
      <c r="L16" s="191">
        <f t="shared" si="1"/>
        <v>2.3694683577117282E-2</v>
      </c>
      <c r="M16" s="191">
        <f t="shared" si="2"/>
        <v>1.4906119693087055E-2</v>
      </c>
      <c r="N16" s="191">
        <f t="shared" si="3"/>
        <v>3.7259721116376089E-6</v>
      </c>
      <c r="O16" s="191">
        <f t="shared" si="4"/>
        <v>2.0601871308058455E-3</v>
      </c>
      <c r="P16" s="216">
        <f t="shared" si="5"/>
        <v>100</v>
      </c>
      <c r="Q16" s="249" t="e">
        <f>VLOOKUP(B:B,'پیوست 4'!$C$14:$J$172,8,0)</f>
        <v>#N/A</v>
      </c>
      <c r="R16" s="1" t="e">
        <f t="shared" si="6"/>
        <v>#N/A</v>
      </c>
      <c r="S16" s="245" t="e">
        <f t="shared" si="7"/>
        <v>#N/A</v>
      </c>
      <c r="T16" s="262" t="e">
        <f t="shared" si="8"/>
        <v>#N/A</v>
      </c>
      <c r="U16" s="245" t="str">
        <f>VLOOKUP(D16:D172,پیوست1!$E$5:G197,3,0)</f>
        <v>در اوارق بهادار با درآمد ثابت</v>
      </c>
    </row>
    <row r="17" spans="1:22" x14ac:dyDescent="0.55000000000000004">
      <c r="A17" s="318">
        <v>11621</v>
      </c>
      <c r="B17" s="202">
        <v>271</v>
      </c>
      <c r="C17" s="192">
        <v>14</v>
      </c>
      <c r="D17" s="192" t="s">
        <v>487</v>
      </c>
      <c r="E17" s="347">
        <v>1576645.006755</v>
      </c>
      <c r="F17" s="348">
        <v>19.979262959352095</v>
      </c>
      <c r="G17" s="348">
        <v>40.502625421634392</v>
      </c>
      <c r="H17" s="348">
        <v>38.453632493408364</v>
      </c>
      <c r="I17" s="348">
        <v>2.1972042517343063E-4</v>
      </c>
      <c r="J17" s="348">
        <v>1.0642594051799747</v>
      </c>
      <c r="K17" s="191">
        <f t="shared" si="0"/>
        <v>1.6355802833955518E-2</v>
      </c>
      <c r="L17" s="191">
        <f t="shared" si="1"/>
        <v>3.3157026713226123E-2</v>
      </c>
      <c r="M17" s="191">
        <f t="shared" si="2"/>
        <v>3.1479641295635082E-2</v>
      </c>
      <c r="N17" s="191">
        <f t="shared" si="3"/>
        <v>1.7987169797208817E-7</v>
      </c>
      <c r="O17" s="191">
        <f t="shared" si="4"/>
        <v>8.7124420108593086E-4</v>
      </c>
      <c r="P17" s="216">
        <f t="shared" si="5"/>
        <v>100</v>
      </c>
      <c r="Q17" s="249" t="e">
        <f>VLOOKUP(B:B,'پیوست 4'!$C$14:$J$172,8,0)</f>
        <v>#N/A</v>
      </c>
      <c r="R17" s="1" t="e">
        <f t="shared" si="6"/>
        <v>#N/A</v>
      </c>
      <c r="S17" s="245" t="e">
        <f t="shared" si="7"/>
        <v>#N/A</v>
      </c>
      <c r="T17" s="262" t="e">
        <f t="shared" si="8"/>
        <v>#N/A</v>
      </c>
      <c r="U17" s="245" t="str">
        <f>VLOOKUP(D17:D174,پیوست1!$E$5:G184,3,0)</f>
        <v>در اوراق بهادار با درآمد ثابت</v>
      </c>
    </row>
    <row r="18" spans="1:22" x14ac:dyDescent="0.55000000000000004">
      <c r="A18" s="318">
        <v>11008</v>
      </c>
      <c r="B18" s="202">
        <v>113</v>
      </c>
      <c r="C18" s="190">
        <v>15</v>
      </c>
      <c r="D18" s="190" t="s">
        <v>434</v>
      </c>
      <c r="E18" s="349">
        <v>39199974.998929001</v>
      </c>
      <c r="F18" s="350">
        <v>19.684048246660709</v>
      </c>
      <c r="G18" s="350">
        <v>30.60873939951091</v>
      </c>
      <c r="H18" s="350">
        <v>47.360535033466498</v>
      </c>
      <c r="I18" s="350">
        <v>9.0194215142616347E-3</v>
      </c>
      <c r="J18" s="350">
        <v>2.3376578988476253</v>
      </c>
      <c r="K18" s="191">
        <f t="shared" si="0"/>
        <v>0.40064404760554789</v>
      </c>
      <c r="L18" s="191">
        <f t="shared" si="1"/>
        <v>0.62300239724335393</v>
      </c>
      <c r="M18" s="191">
        <f t="shared" si="2"/>
        <v>0.96396413048780893</v>
      </c>
      <c r="N18" s="191">
        <f t="shared" si="3"/>
        <v>1.8357898219170261E-4</v>
      </c>
      <c r="O18" s="191">
        <f t="shared" si="4"/>
        <v>4.7580086716678155E-2</v>
      </c>
      <c r="P18" s="216">
        <f t="shared" si="5"/>
        <v>100</v>
      </c>
      <c r="Q18" s="249">
        <f>VLOOKUP(B:B,'پیوست 4'!$C$14:$J$172,8,0)</f>
        <v>7888471.9835249996</v>
      </c>
      <c r="R18" s="1">
        <f t="shared" si="6"/>
        <v>0.20123665853716804</v>
      </c>
      <c r="S18" s="245">
        <f t="shared" si="7"/>
        <v>20.123665853716805</v>
      </c>
      <c r="T18" s="262">
        <f t="shared" si="8"/>
        <v>0.4396176070560962</v>
      </c>
      <c r="U18" s="245" t="str">
        <f>VLOOKUP(D18:D173,پیوست1!$E$5:G206,3,0)</f>
        <v>در اوراق بهادار با درآمد ثابت و با پیش بینی سود</v>
      </c>
    </row>
    <row r="19" spans="1:22" x14ac:dyDescent="0.55000000000000004">
      <c r="A19" s="318">
        <v>10915</v>
      </c>
      <c r="B19" s="202">
        <v>105</v>
      </c>
      <c r="C19" s="192">
        <v>16</v>
      </c>
      <c r="D19" s="192" t="s">
        <v>429</v>
      </c>
      <c r="E19" s="347">
        <v>60224479.426386997</v>
      </c>
      <c r="F19" s="348">
        <v>19.235816863176574</v>
      </c>
      <c r="G19" s="348">
        <v>35.892846530995229</v>
      </c>
      <c r="H19" s="348">
        <v>44.117542047849362</v>
      </c>
      <c r="I19" s="348">
        <v>1.3217267814048803E-4</v>
      </c>
      <c r="J19" s="348">
        <v>0.75366238530069762</v>
      </c>
      <c r="K19" s="191">
        <f t="shared" si="0"/>
        <v>0.60150905882469496</v>
      </c>
      <c r="L19" s="191">
        <f t="shared" si="1"/>
        <v>1.1223787629590083</v>
      </c>
      <c r="M19" s="191">
        <f t="shared" si="2"/>
        <v>1.3795671576423232</v>
      </c>
      <c r="N19" s="191">
        <f t="shared" si="3"/>
        <v>4.1330744514842124E-6</v>
      </c>
      <c r="O19" s="191">
        <f t="shared" si="4"/>
        <v>2.3567221255969797E-2</v>
      </c>
      <c r="P19" s="216">
        <f t="shared" si="5"/>
        <v>100</v>
      </c>
      <c r="Q19" s="249">
        <f>VLOOKUP(B:B,'پیوست 4'!$C$14:$J$172,8,0)</f>
        <v>11344296.329805</v>
      </c>
      <c r="R19" s="1">
        <f t="shared" si="6"/>
        <v>0.18836686407013697</v>
      </c>
      <c r="S19" s="245">
        <f t="shared" si="7"/>
        <v>18.836686407013698</v>
      </c>
      <c r="T19" s="262">
        <f t="shared" si="8"/>
        <v>-0.3991304561628759</v>
      </c>
      <c r="U19" s="245" t="str">
        <f>VLOOKUP(D19:D175,پیوست1!$E$5:G246,3,0)</f>
        <v>در اوراق بهادار با درآمد ثابت و با پیش بینی سود</v>
      </c>
    </row>
    <row r="20" spans="1:22" x14ac:dyDescent="0.55000000000000004">
      <c r="A20" s="318">
        <v>11310</v>
      </c>
      <c r="B20" s="202">
        <v>183</v>
      </c>
      <c r="C20" s="190">
        <v>17</v>
      </c>
      <c r="D20" s="190" t="s">
        <v>452</v>
      </c>
      <c r="E20" s="349">
        <v>59228959</v>
      </c>
      <c r="F20" s="350">
        <v>18.876021160956537</v>
      </c>
      <c r="G20" s="350">
        <v>26.844764580246231</v>
      </c>
      <c r="H20" s="350">
        <v>53.068401398063358</v>
      </c>
      <c r="I20" s="350">
        <v>7.1003324587952529E-5</v>
      </c>
      <c r="J20" s="350">
        <v>1.2107418574092863</v>
      </c>
      <c r="K20" s="191">
        <f t="shared" si="0"/>
        <v>0.58050108934038946</v>
      </c>
      <c r="L20" s="191">
        <f t="shared" si="1"/>
        <v>0.82556673088247134</v>
      </c>
      <c r="M20" s="191">
        <f t="shared" si="2"/>
        <v>1.6320316955804752</v>
      </c>
      <c r="N20" s="191">
        <f t="shared" si="3"/>
        <v>2.1835908594630447E-6</v>
      </c>
      <c r="O20" s="191">
        <f t="shared" si="4"/>
        <v>3.7234381183565125E-2</v>
      </c>
      <c r="P20" s="216">
        <f t="shared" si="5"/>
        <v>100</v>
      </c>
      <c r="Q20" s="249">
        <f>VLOOKUP(B:B,'پیوست 4'!$C$14:$J$172,8,0)</f>
        <v>13305513.646249</v>
      </c>
      <c r="R20" s="1">
        <f t="shared" si="6"/>
        <v>0.22464540776833508</v>
      </c>
      <c r="S20" s="245">
        <f t="shared" si="7"/>
        <v>22.464540776833509</v>
      </c>
      <c r="T20" s="262">
        <f t="shared" si="8"/>
        <v>3.5885196158769723</v>
      </c>
      <c r="U20" s="245" t="str">
        <f>VLOOKUP(D20:D175,پیوست1!$E$5:G174,3,0)</f>
        <v>در اوراق بهادار با درآمد ثابت و با پیش بینی سود</v>
      </c>
    </row>
    <row r="21" spans="1:22" x14ac:dyDescent="0.55000000000000004">
      <c r="A21" s="318">
        <v>10639</v>
      </c>
      <c r="B21" s="202">
        <v>11</v>
      </c>
      <c r="C21" s="192">
        <v>18</v>
      </c>
      <c r="D21" s="192" t="s">
        <v>418</v>
      </c>
      <c r="E21" s="347">
        <v>23030035.547401</v>
      </c>
      <c r="F21" s="348">
        <v>18.663702255330971</v>
      </c>
      <c r="G21" s="348">
        <v>44.680875550196475</v>
      </c>
      <c r="H21" s="348">
        <v>34.928884010071634</v>
      </c>
      <c r="I21" s="348">
        <v>0</v>
      </c>
      <c r="J21" s="348">
        <v>1.7265381844009204</v>
      </c>
      <c r="K21" s="191">
        <f t="shared" si="0"/>
        <v>0.22317774734426452</v>
      </c>
      <c r="L21" s="191">
        <f t="shared" si="1"/>
        <v>0.53428719651879386</v>
      </c>
      <c r="M21" s="191">
        <f t="shared" si="2"/>
        <v>0.41767434692065331</v>
      </c>
      <c r="N21" s="191">
        <f t="shared" si="3"/>
        <v>0</v>
      </c>
      <c r="O21" s="191">
        <f t="shared" si="4"/>
        <v>2.0645684196359929E-2</v>
      </c>
      <c r="P21" s="216">
        <f t="shared" si="5"/>
        <v>100.00000000000001</v>
      </c>
      <c r="Q21" s="249">
        <f>VLOOKUP(B:B,'پیوست 4'!$C$14:$J$172,8,0)</f>
        <v>4335731.9016089998</v>
      </c>
      <c r="R21" s="1">
        <f t="shared" si="6"/>
        <v>0.18826422967020989</v>
      </c>
      <c r="S21" s="245">
        <f t="shared" si="7"/>
        <v>18.826422967020989</v>
      </c>
      <c r="T21" s="262">
        <f t="shared" si="8"/>
        <v>0.16272071169001734</v>
      </c>
      <c r="U21" s="245" t="str">
        <f>VLOOKUP(D21:D178,پیوست1!$E$5:G209,3,0)</f>
        <v>در اوراق بهادار با درآمد ثابت و با پیش بینی سود</v>
      </c>
    </row>
    <row r="22" spans="1:22" x14ac:dyDescent="0.55000000000000004">
      <c r="A22" s="318">
        <v>11569</v>
      </c>
      <c r="B22" s="202">
        <v>263</v>
      </c>
      <c r="C22" s="190">
        <v>19</v>
      </c>
      <c r="D22" s="190" t="s">
        <v>485</v>
      </c>
      <c r="E22" s="349">
        <v>4803828</v>
      </c>
      <c r="F22" s="350">
        <v>18.628218745989621</v>
      </c>
      <c r="G22" s="350">
        <v>49.500318523145282</v>
      </c>
      <c r="H22" s="350">
        <v>30.637782052856316</v>
      </c>
      <c r="I22" s="350">
        <v>0</v>
      </c>
      <c r="J22" s="350">
        <v>1.2336806780087768</v>
      </c>
      <c r="K22" s="191">
        <f t="shared" si="0"/>
        <v>4.646407141447275E-2</v>
      </c>
      <c r="L22" s="191">
        <f t="shared" si="1"/>
        <v>0.123467861649076</v>
      </c>
      <c r="M22" s="191">
        <f t="shared" si="2"/>
        <v>7.6419335240597699E-2</v>
      </c>
      <c r="N22" s="191">
        <f t="shared" si="3"/>
        <v>0</v>
      </c>
      <c r="O22" s="191">
        <f t="shared" si="4"/>
        <v>3.0771502046053386E-3</v>
      </c>
      <c r="P22" s="216">
        <f t="shared" si="5"/>
        <v>100.00000000000001</v>
      </c>
      <c r="Q22" s="249">
        <f>VLOOKUP(B:B,'پیوست 4'!$C$14:$J$172,8,0)</f>
        <v>845036.87735299999</v>
      </c>
      <c r="R22" s="1">
        <f t="shared" si="6"/>
        <v>0.17590906197161929</v>
      </c>
      <c r="S22" s="245">
        <f t="shared" si="7"/>
        <v>17.590906197161928</v>
      </c>
      <c r="T22" s="262">
        <f t="shared" si="8"/>
        <v>-1.0373125488276926</v>
      </c>
      <c r="U22" s="245" t="str">
        <f>VLOOKUP(D22:D179,پیوست1!$E$5:G241,3,0)</f>
        <v>در اوراق بهادار با درآمد ثابت و قابل معامله</v>
      </c>
    </row>
    <row r="23" spans="1:22" x14ac:dyDescent="0.55000000000000004">
      <c r="A23" s="318">
        <v>11338</v>
      </c>
      <c r="B23" s="202">
        <v>195</v>
      </c>
      <c r="C23" s="192">
        <v>20</v>
      </c>
      <c r="D23" s="192" t="s">
        <v>454</v>
      </c>
      <c r="E23" s="347">
        <v>30001886.962126002</v>
      </c>
      <c r="F23" s="348">
        <v>18.464779748541449</v>
      </c>
      <c r="G23" s="348">
        <v>51.829161489368602</v>
      </c>
      <c r="H23" s="348">
        <v>27.315268874909563</v>
      </c>
      <c r="I23" s="348">
        <v>6.5951338249364182E-4</v>
      </c>
      <c r="J23" s="348">
        <v>2.3901303737978914</v>
      </c>
      <c r="K23" s="191">
        <f t="shared" si="0"/>
        <v>0.28764126232977033</v>
      </c>
      <c r="L23" s="191">
        <f t="shared" si="1"/>
        <v>0.80738604193061747</v>
      </c>
      <c r="M23" s="191">
        <f t="shared" si="2"/>
        <v>0.42551270727595347</v>
      </c>
      <c r="N23" s="191">
        <f t="shared" si="3"/>
        <v>1.0273789584673092E-5</v>
      </c>
      <c r="O23" s="191">
        <f t="shared" si="4"/>
        <v>3.7233052720613009E-2</v>
      </c>
      <c r="P23" s="216">
        <f t="shared" si="5"/>
        <v>99.999999999999986</v>
      </c>
      <c r="Q23" s="249">
        <f>VLOOKUP(B:B,'پیوست 4'!$C$14:$J$172,8,0)</f>
        <v>5208119.0641160002</v>
      </c>
      <c r="R23" s="1">
        <f t="shared" si="6"/>
        <v>0.17359305002017583</v>
      </c>
      <c r="S23" s="245">
        <f t="shared" si="7"/>
        <v>17.359305002017582</v>
      </c>
      <c r="T23" s="262">
        <f t="shared" si="8"/>
        <v>-1.1054747465238677</v>
      </c>
      <c r="U23" s="245" t="str">
        <f>VLOOKUP(D23:D178,پیوست1!$E$5:G214,3,0)</f>
        <v>در اوراق بهادار با درآمد ثابت و با پیش بینی سود</v>
      </c>
    </row>
    <row r="24" spans="1:22" x14ac:dyDescent="0.55000000000000004">
      <c r="A24" s="318">
        <v>11394</v>
      </c>
      <c r="B24" s="202">
        <v>217</v>
      </c>
      <c r="C24" s="190">
        <v>21</v>
      </c>
      <c r="D24" s="190" t="s">
        <v>464</v>
      </c>
      <c r="E24" s="349">
        <v>4560359.9309679996</v>
      </c>
      <c r="F24" s="350">
        <v>18.278146086240234</v>
      </c>
      <c r="G24" s="350">
        <v>30.460440861622864</v>
      </c>
      <c r="H24" s="350">
        <v>47.78589567078555</v>
      </c>
      <c r="I24" s="350">
        <v>1.3783859008036402E-3</v>
      </c>
      <c r="J24" s="350">
        <v>3.4741389954505513</v>
      </c>
      <c r="K24" s="191">
        <f t="shared" si="0"/>
        <v>4.3280248842525675E-2</v>
      </c>
      <c r="L24" s="191">
        <f t="shared" si="1"/>
        <v>7.21263225561216E-2</v>
      </c>
      <c r="M24" s="191">
        <f t="shared" si="2"/>
        <v>0.11315072360382852</v>
      </c>
      <c r="N24" s="191">
        <f t="shared" si="3"/>
        <v>3.2638367428696768E-6</v>
      </c>
      <c r="O24" s="191">
        <f t="shared" si="4"/>
        <v>8.2263047645632983E-3</v>
      </c>
      <c r="P24" s="216">
        <f t="shared" si="5"/>
        <v>100</v>
      </c>
      <c r="Q24" s="249">
        <f>VLOOKUP(B:B,'پیوست 4'!$C$14:$J$172,8,0)</f>
        <v>482724.89204399998</v>
      </c>
      <c r="R24" s="1">
        <f t="shared" si="6"/>
        <v>0.10585236677613184</v>
      </c>
      <c r="S24" s="245">
        <f t="shared" si="7"/>
        <v>10.585236677613183</v>
      </c>
      <c r="T24" s="262">
        <f t="shared" si="8"/>
        <v>-7.6929094086270506</v>
      </c>
      <c r="U24" s="245" t="str">
        <f>VLOOKUP(D24:D181,پیوست1!$E$5:G210,3,0)</f>
        <v>در اوراق بهادار با درآمد ثابت و با پیش بینی سود</v>
      </c>
    </row>
    <row r="25" spans="1:22" x14ac:dyDescent="0.55000000000000004">
      <c r="A25" s="318">
        <v>11521</v>
      </c>
      <c r="B25" s="202">
        <v>255</v>
      </c>
      <c r="C25" s="192">
        <v>22</v>
      </c>
      <c r="D25" s="192" t="s">
        <v>481</v>
      </c>
      <c r="E25" s="347">
        <v>3038579.3255810002</v>
      </c>
      <c r="F25" s="348">
        <v>18.219501831787291</v>
      </c>
      <c r="G25" s="348">
        <v>49.057256828627899</v>
      </c>
      <c r="H25" s="348">
        <v>30.19779923127096</v>
      </c>
      <c r="I25" s="348">
        <v>1.5920880295778677E-3</v>
      </c>
      <c r="J25" s="348">
        <v>2.5238500202842755</v>
      </c>
      <c r="K25" s="191">
        <f t="shared" si="0"/>
        <v>2.8745214950735096E-2</v>
      </c>
      <c r="L25" s="191">
        <f t="shared" si="1"/>
        <v>7.7398460476676631E-2</v>
      </c>
      <c r="M25" s="191">
        <f t="shared" si="2"/>
        <v>4.7643576534434469E-2</v>
      </c>
      <c r="N25" s="191">
        <f t="shared" si="3"/>
        <v>2.5118641032688804E-6</v>
      </c>
      <c r="O25" s="191">
        <f t="shared" si="4"/>
        <v>3.9819206917015787E-3</v>
      </c>
      <c r="P25" s="216">
        <f t="shared" si="5"/>
        <v>100.00000000000001</v>
      </c>
      <c r="Q25" s="249">
        <f>VLOOKUP(B:B,'پیوست 4'!$C$14:$J$172,8,0)</f>
        <v>460715.91407900001</v>
      </c>
      <c r="R25" s="1">
        <f t="shared" si="6"/>
        <v>0.15162214466489451</v>
      </c>
      <c r="S25" s="245">
        <f t="shared" si="7"/>
        <v>15.162214466489452</v>
      </c>
      <c r="T25" s="262">
        <f t="shared" si="8"/>
        <v>-3.0572873652978387</v>
      </c>
      <c r="U25" s="245" t="str">
        <f>VLOOKUP(D25:D180,پیوست1!$E$5:G218,3,0)</f>
        <v>در اوراق بهادار با درآمد ثابت و با پیش بینی سود</v>
      </c>
      <c r="V25" s="245">
        <f>100-P25</f>
        <v>0</v>
      </c>
    </row>
    <row r="26" spans="1:22" x14ac:dyDescent="0.55000000000000004">
      <c r="A26" s="318">
        <v>10895</v>
      </c>
      <c r="B26" s="202">
        <v>102</v>
      </c>
      <c r="C26" s="190">
        <v>23</v>
      </c>
      <c r="D26" s="190" t="s">
        <v>428</v>
      </c>
      <c r="E26" s="349">
        <v>591383</v>
      </c>
      <c r="F26" s="350">
        <v>17.715821953392773</v>
      </c>
      <c r="G26" s="350">
        <v>36.640213219228301</v>
      </c>
      <c r="H26" s="350">
        <v>44.280832227745307</v>
      </c>
      <c r="I26" s="350">
        <v>5.7327311225908279E-4</v>
      </c>
      <c r="J26" s="350">
        <v>1.3625593265213569</v>
      </c>
      <c r="K26" s="191">
        <f t="shared" si="0"/>
        <v>5.4398713235755958E-3</v>
      </c>
      <c r="L26" s="191">
        <f t="shared" si="1"/>
        <v>1.1250849421796312E-2</v>
      </c>
      <c r="M26" s="191">
        <f t="shared" si="2"/>
        <v>1.3596999905140851E-2</v>
      </c>
      <c r="N26" s="191">
        <f t="shared" si="3"/>
        <v>1.7603089329749584E-7</v>
      </c>
      <c r="O26" s="191">
        <f t="shared" si="4"/>
        <v>4.1839139197233236E-4</v>
      </c>
      <c r="P26" s="216">
        <f t="shared" si="5"/>
        <v>100</v>
      </c>
      <c r="Q26" s="249">
        <f>VLOOKUP(B:B,'پیوست 4'!$C$14:$J$172,8,0)</f>
        <v>169843.42913199999</v>
      </c>
      <c r="R26" s="1">
        <f t="shared" si="6"/>
        <v>0.28719700960629574</v>
      </c>
      <c r="S26" s="245">
        <f t="shared" si="7"/>
        <v>28.719700960629574</v>
      </c>
      <c r="T26" s="262">
        <f t="shared" si="8"/>
        <v>11.003879007236801</v>
      </c>
      <c r="U26" s="245" t="str">
        <f>VLOOKUP(D26:D181,پیوست1!$E$5:G187,3,0)</f>
        <v>در اوراق بهادار با درآمد ثابت و با پیش بینی سود</v>
      </c>
      <c r="V26" s="245">
        <f>100-P26</f>
        <v>0</v>
      </c>
    </row>
    <row r="27" spans="1:22" x14ac:dyDescent="0.55000000000000004">
      <c r="A27" s="318">
        <v>11383</v>
      </c>
      <c r="B27" s="202">
        <v>214</v>
      </c>
      <c r="C27" s="192">
        <v>24</v>
      </c>
      <c r="D27" s="192" t="s">
        <v>461</v>
      </c>
      <c r="E27" s="347">
        <v>39858802.766736001</v>
      </c>
      <c r="F27" s="348">
        <v>17.522855571540664</v>
      </c>
      <c r="G27" s="348">
        <v>20.774208871540306</v>
      </c>
      <c r="H27" s="348">
        <v>60.870168056669556</v>
      </c>
      <c r="I27" s="348">
        <v>2.2217956990856464E-12</v>
      </c>
      <c r="J27" s="348">
        <v>0.83276750024725499</v>
      </c>
      <c r="K27" s="191">
        <f t="shared" si="0"/>
        <v>0.36264994423621194</v>
      </c>
      <c r="L27" s="191">
        <f t="shared" si="1"/>
        <v>0.42993938162974427</v>
      </c>
      <c r="M27" s="191">
        <f t="shared" si="2"/>
        <v>1.2597583174315463</v>
      </c>
      <c r="N27" s="191">
        <f t="shared" si="3"/>
        <v>4.5981893937782569E-14</v>
      </c>
      <c r="O27" s="191">
        <f t="shared" si="4"/>
        <v>1.7234810062401466E-2</v>
      </c>
      <c r="P27" s="216">
        <f t="shared" si="5"/>
        <v>100</v>
      </c>
      <c r="Q27" s="249">
        <f>VLOOKUP(B:B,'پیوست 4'!$C$14:$J$172,8,0)</f>
        <v>7886798.7631679997</v>
      </c>
      <c r="R27" s="1">
        <f t="shared" si="6"/>
        <v>0.19786843095422563</v>
      </c>
      <c r="S27" s="245">
        <f t="shared" si="7"/>
        <v>19.786843095422562</v>
      </c>
      <c r="T27" s="262">
        <f t="shared" si="8"/>
        <v>2.2639875238818981</v>
      </c>
      <c r="U27" s="245" t="str">
        <f>VLOOKUP(D27:D182,پیوست1!$E$5:G207,3,0)</f>
        <v>در اوراق بهادار با درآمد ثابت و با پیش بینی سود</v>
      </c>
    </row>
    <row r="28" spans="1:22" x14ac:dyDescent="0.55000000000000004">
      <c r="A28" s="318">
        <v>11500</v>
      </c>
      <c r="B28" s="202">
        <v>247</v>
      </c>
      <c r="C28" s="190">
        <v>25</v>
      </c>
      <c r="D28" s="190" t="s">
        <v>477</v>
      </c>
      <c r="E28" s="349">
        <v>5163314.2813550001</v>
      </c>
      <c r="F28" s="350">
        <v>16.214682010108877</v>
      </c>
      <c r="G28" s="350">
        <v>17.770095103610082</v>
      </c>
      <c r="H28" s="350">
        <v>64.616709561400043</v>
      </c>
      <c r="I28" s="350">
        <v>3.5295936942939221E-4</v>
      </c>
      <c r="J28" s="350">
        <v>1.3981603655115653</v>
      </c>
      <c r="K28" s="191">
        <f t="shared" si="0"/>
        <v>4.3470584580150441E-2</v>
      </c>
      <c r="L28" s="191">
        <f t="shared" si="1"/>
        <v>4.7640553278640113E-2</v>
      </c>
      <c r="M28" s="191">
        <f t="shared" si="2"/>
        <v>0.17323350137416574</v>
      </c>
      <c r="N28" s="191">
        <f t="shared" si="3"/>
        <v>9.4626278286378401E-7</v>
      </c>
      <c r="O28" s="191">
        <f t="shared" si="4"/>
        <v>3.7483836184818557E-3</v>
      </c>
      <c r="P28" s="216">
        <f t="shared" si="5"/>
        <v>100</v>
      </c>
      <c r="Q28" s="249">
        <f>VLOOKUP(B:B,'پیوست 4'!$C$14:$J$172,8,0)</f>
        <v>829109.39673699997</v>
      </c>
      <c r="R28" s="1">
        <f t="shared" si="6"/>
        <v>0.16057697663900833</v>
      </c>
      <c r="S28" s="245">
        <f t="shared" si="7"/>
        <v>16.057697663900832</v>
      </c>
      <c r="T28" s="262">
        <f t="shared" si="8"/>
        <v>-0.15698434620804491</v>
      </c>
      <c r="U28" s="245" t="str">
        <f>VLOOKUP(D28:D186,پیوست1!$E$5:G176,3,0)</f>
        <v>در اوراق بهادار با درآمد ثابت و با پیش بینی سود</v>
      </c>
    </row>
    <row r="29" spans="1:22" x14ac:dyDescent="0.55000000000000004">
      <c r="A29" s="318">
        <v>11495</v>
      </c>
      <c r="B29" s="202">
        <v>248</v>
      </c>
      <c r="C29" s="192">
        <v>26</v>
      </c>
      <c r="D29" s="192" t="s">
        <v>405</v>
      </c>
      <c r="E29" s="347">
        <v>19710527</v>
      </c>
      <c r="F29" s="348">
        <v>16.1061132866108</v>
      </c>
      <c r="G29" s="348">
        <v>30.69962527127884</v>
      </c>
      <c r="H29" s="348">
        <v>51.292128596807416</v>
      </c>
      <c r="I29" s="348">
        <v>1.0644683102760211E-3</v>
      </c>
      <c r="J29" s="348">
        <v>1.9010683769926728</v>
      </c>
      <c r="K29" s="191">
        <f t="shared" si="0"/>
        <v>0.16483425499614576</v>
      </c>
      <c r="L29" s="191">
        <f t="shared" si="1"/>
        <v>0.3141881452217789</v>
      </c>
      <c r="M29" s="191">
        <f t="shared" si="2"/>
        <v>0.52493731131580601</v>
      </c>
      <c r="N29" s="191">
        <f t="shared" si="3"/>
        <v>1.08940523246671E-5</v>
      </c>
      <c r="O29" s="191">
        <f t="shared" si="4"/>
        <v>1.9456040327173161E-2</v>
      </c>
      <c r="P29" s="216">
        <f t="shared" si="5"/>
        <v>100</v>
      </c>
      <c r="Q29" s="249">
        <f>VLOOKUP(B:B,'پیوست 4'!$C$14:$J$172,8,0)</f>
        <v>3214831.05003</v>
      </c>
      <c r="R29" s="1">
        <f t="shared" si="6"/>
        <v>0.16310223719690498</v>
      </c>
      <c r="S29" s="245">
        <f t="shared" si="7"/>
        <v>16.310223719690498</v>
      </c>
      <c r="T29" s="262">
        <f t="shared" si="8"/>
        <v>0.20411043307969834</v>
      </c>
      <c r="U29" s="245" t="str">
        <f>VLOOKUP(D29:D184,پیوست1!$E$5:G195,3,0)</f>
        <v>در اوراق بهادار با درآمد ثابت و با پیش بینی سود</v>
      </c>
      <c r="V29" s="245">
        <f>100-P29</f>
        <v>0</v>
      </c>
    </row>
    <row r="30" spans="1:22" x14ac:dyDescent="0.55000000000000004">
      <c r="A30" s="318">
        <v>10883</v>
      </c>
      <c r="B30" s="202">
        <v>16</v>
      </c>
      <c r="C30" s="190">
        <v>27</v>
      </c>
      <c r="D30" s="190" t="s">
        <v>427</v>
      </c>
      <c r="E30" s="349">
        <v>23245334.364695001</v>
      </c>
      <c r="F30" s="350">
        <v>15.616884310232773</v>
      </c>
      <c r="G30" s="350">
        <v>25.981976075013467</v>
      </c>
      <c r="H30" s="350">
        <v>56.515090736042517</v>
      </c>
      <c r="I30" s="350">
        <v>5.8062845639733174E-4</v>
      </c>
      <c r="J30" s="350">
        <v>1.8854682502548463</v>
      </c>
      <c r="K30" s="191">
        <f t="shared" si="0"/>
        <v>0.18849015627009455</v>
      </c>
      <c r="L30" s="191">
        <f t="shared" si="1"/>
        <v>0.31359307229907696</v>
      </c>
      <c r="M30" s="191">
        <f t="shared" si="2"/>
        <v>0.68211674446965587</v>
      </c>
      <c r="N30" s="191">
        <f t="shared" si="3"/>
        <v>7.0079758745145988E-6</v>
      </c>
      <c r="O30" s="191">
        <f t="shared" si="4"/>
        <v>2.2756921167685882E-2</v>
      </c>
      <c r="P30" s="216">
        <f t="shared" si="5"/>
        <v>99.999999999999986</v>
      </c>
      <c r="Q30" s="249">
        <f>VLOOKUP(B:B,'پیوست 4'!$C$14:$J$172,8,0)</f>
        <v>3790709.954132</v>
      </c>
      <c r="R30" s="1">
        <f t="shared" si="6"/>
        <v>0.16307401281735606</v>
      </c>
      <c r="S30" s="245">
        <f t="shared" si="7"/>
        <v>16.307401281735608</v>
      </c>
      <c r="T30" s="262">
        <f t="shared" si="8"/>
        <v>0.69051697150283431</v>
      </c>
      <c r="U30" s="245" t="str">
        <f>VLOOKUP(D30:D190,پیوست1!$E$5:G181,3,0)</f>
        <v>در اوراق بهادار با درآمد ثابت و با پیش بینی سود</v>
      </c>
    </row>
    <row r="31" spans="1:22" x14ac:dyDescent="0.55000000000000004">
      <c r="A31" s="318">
        <v>11661</v>
      </c>
      <c r="B31" s="202">
        <v>277</v>
      </c>
      <c r="C31" s="192">
        <v>28</v>
      </c>
      <c r="D31" s="192" t="s">
        <v>602</v>
      </c>
      <c r="E31" s="347">
        <v>628245.62084300001</v>
      </c>
      <c r="F31" s="348">
        <v>15.574463752259723</v>
      </c>
      <c r="G31" s="348">
        <v>70.022583965732395</v>
      </c>
      <c r="H31" s="348">
        <v>13.960341096984326</v>
      </c>
      <c r="I31" s="348">
        <v>0</v>
      </c>
      <c r="J31" s="348">
        <v>0.44261118502355873</v>
      </c>
      <c r="K31" s="191">
        <f t="shared" si="0"/>
        <v>5.0804368361281153E-3</v>
      </c>
      <c r="L31" s="191">
        <f t="shared" si="1"/>
        <v>2.2841577122600137E-2</v>
      </c>
      <c r="M31" s="191">
        <f t="shared" si="2"/>
        <v>4.5539051798006071E-3</v>
      </c>
      <c r="N31" s="191">
        <f t="shared" si="3"/>
        <v>0</v>
      </c>
      <c r="O31" s="191">
        <f t="shared" si="4"/>
        <v>1.4438109743263188E-4</v>
      </c>
      <c r="P31" s="216">
        <f t="shared" si="5"/>
        <v>100</v>
      </c>
      <c r="Q31" s="249" t="e">
        <f>VLOOKUP(B:B,'پیوست 4'!$C$14:$J$172,8,0)</f>
        <v>#N/A</v>
      </c>
      <c r="R31" s="1" t="e">
        <f t="shared" si="6"/>
        <v>#N/A</v>
      </c>
      <c r="S31" s="245" t="e">
        <f t="shared" si="7"/>
        <v>#N/A</v>
      </c>
      <c r="T31" s="262" t="e">
        <f t="shared" si="8"/>
        <v>#N/A</v>
      </c>
      <c r="U31" s="245" t="str">
        <f>VLOOKUP(D31:D189,پیوست1!$E$5:G178,3,0)</f>
        <v>در اوراق بهادار با درآمد ثابت</v>
      </c>
    </row>
    <row r="32" spans="1:22" x14ac:dyDescent="0.55000000000000004">
      <c r="A32" s="318">
        <v>11049</v>
      </c>
      <c r="B32" s="202">
        <v>115</v>
      </c>
      <c r="C32" s="190">
        <v>29</v>
      </c>
      <c r="D32" s="190" t="s">
        <v>436</v>
      </c>
      <c r="E32" s="349">
        <v>28289788.265767999</v>
      </c>
      <c r="F32" s="350">
        <v>15.550563410857439</v>
      </c>
      <c r="G32" s="350">
        <v>57.589117788742207</v>
      </c>
      <c r="H32" s="350">
        <v>23.89610207530362</v>
      </c>
      <c r="I32" s="350">
        <v>7.0605884998680294E-3</v>
      </c>
      <c r="J32" s="350">
        <v>2.9571561365968666</v>
      </c>
      <c r="K32" s="191">
        <f t="shared" si="0"/>
        <v>0.22842009584901871</v>
      </c>
      <c r="L32" s="191">
        <f t="shared" si="1"/>
        <v>0.84591866272706318</v>
      </c>
      <c r="M32" s="191">
        <f t="shared" si="2"/>
        <v>0.35100657013158482</v>
      </c>
      <c r="N32" s="191">
        <f t="shared" si="3"/>
        <v>1.0371201732564157E-4</v>
      </c>
      <c r="O32" s="191">
        <f t="shared" si="4"/>
        <v>4.3437261423618437E-2</v>
      </c>
      <c r="P32" s="216">
        <f t="shared" si="5"/>
        <v>100</v>
      </c>
      <c r="Q32" s="249">
        <f>VLOOKUP(B:B,'پیوست 4'!$C$14:$J$172,8,0)</f>
        <v>4314538.7267140001</v>
      </c>
      <c r="R32" s="1">
        <f t="shared" si="6"/>
        <v>0.15251223113376211</v>
      </c>
      <c r="S32" s="245">
        <f t="shared" si="7"/>
        <v>15.251223113376211</v>
      </c>
      <c r="T32" s="262">
        <f t="shared" si="8"/>
        <v>-0.29934029748122803</v>
      </c>
      <c r="U32" s="245" t="str">
        <f>VLOOKUP(D32:D187,پیوست1!$E$5:G234,3,0)</f>
        <v>در اوراق بهادار با درآمد ثابت و با پیش بینی سود</v>
      </c>
    </row>
    <row r="33" spans="1:22" x14ac:dyDescent="0.55000000000000004">
      <c r="A33" s="318">
        <v>11427</v>
      </c>
      <c r="B33" s="202">
        <v>227</v>
      </c>
      <c r="C33" s="192">
        <v>30</v>
      </c>
      <c r="D33" s="192" t="s">
        <v>470</v>
      </c>
      <c r="E33" s="347">
        <v>98701.287805999993</v>
      </c>
      <c r="F33" s="348">
        <v>15.517934385570394</v>
      </c>
      <c r="G33" s="348">
        <v>35.652841979701336</v>
      </c>
      <c r="H33" s="348">
        <v>46.788965973500943</v>
      </c>
      <c r="I33" s="348">
        <v>5.197864714060018E-2</v>
      </c>
      <c r="J33" s="348">
        <v>1.988279014086731</v>
      </c>
      <c r="K33" s="191">
        <f t="shared" si="0"/>
        <v>7.9527112513030679E-4</v>
      </c>
      <c r="L33" s="191">
        <f t="shared" si="1"/>
        <v>1.8271552805156366E-3</v>
      </c>
      <c r="M33" s="191">
        <f t="shared" si="2"/>
        <v>2.3978651210195853E-3</v>
      </c>
      <c r="N33" s="191">
        <f t="shared" si="3"/>
        <v>2.6638285848594841E-6</v>
      </c>
      <c r="O33" s="191">
        <f t="shared" si="4"/>
        <v>1.0189635097800489E-4</v>
      </c>
      <c r="P33" s="216">
        <f t="shared" si="5"/>
        <v>100</v>
      </c>
      <c r="Q33" s="249">
        <f>VLOOKUP(B:B,'پیوست 4'!$C$14:$J$172,8,0)</f>
        <v>15352.423468000001</v>
      </c>
      <c r="R33" s="1">
        <f t="shared" si="6"/>
        <v>0.15554430756947768</v>
      </c>
      <c r="S33" s="245">
        <f t="shared" si="7"/>
        <v>15.554430756947768</v>
      </c>
      <c r="T33" s="262">
        <f t="shared" si="8"/>
        <v>3.6496371377374714E-2</v>
      </c>
      <c r="U33" s="245" t="str">
        <f>VLOOKUP(D33:D188,پیوست1!$E$5:G237,3,0)</f>
        <v>در اوراق بهادار با درآمد ثابت</v>
      </c>
      <c r="V33" s="245">
        <f>100-P33</f>
        <v>0</v>
      </c>
    </row>
    <row r="34" spans="1:22" x14ac:dyDescent="0.55000000000000004">
      <c r="A34" s="318">
        <v>11421</v>
      </c>
      <c r="B34" s="202">
        <v>225</v>
      </c>
      <c r="C34" s="190">
        <v>31</v>
      </c>
      <c r="D34" s="190" t="s">
        <v>469</v>
      </c>
      <c r="E34" s="349">
        <v>1971020.9569900001</v>
      </c>
      <c r="F34" s="350">
        <v>15.453377822450172</v>
      </c>
      <c r="G34" s="350">
        <v>55.735160430777356</v>
      </c>
      <c r="H34" s="350">
        <v>28.20703169260517</v>
      </c>
      <c r="I34" s="350">
        <v>0.14736534187378023</v>
      </c>
      <c r="J34" s="350">
        <v>0.45706471229352152</v>
      </c>
      <c r="K34" s="191">
        <f t="shared" si="0"/>
        <v>1.5815143932233853E-2</v>
      </c>
      <c r="L34" s="191">
        <f t="shared" si="1"/>
        <v>5.7039929679214382E-2</v>
      </c>
      <c r="M34" s="191">
        <f t="shared" si="2"/>
        <v>2.8867362931588678E-2</v>
      </c>
      <c r="N34" s="191">
        <f t="shared" si="3"/>
        <v>1.5081518870074191E-4</v>
      </c>
      <c r="O34" s="191">
        <f t="shared" si="4"/>
        <v>4.6776467218485407E-4</v>
      </c>
      <c r="P34" s="216">
        <f t="shared" si="5"/>
        <v>100</v>
      </c>
      <c r="Q34" s="249">
        <f>VLOOKUP(B:B,'پیوست 4'!$C$14:$J$172,8,0)</f>
        <v>316126.76211800001</v>
      </c>
      <c r="R34" s="1">
        <f t="shared" si="6"/>
        <v>0.16038731653100524</v>
      </c>
      <c r="S34" s="245">
        <f t="shared" si="7"/>
        <v>16.038731653100523</v>
      </c>
      <c r="T34" s="262">
        <f t="shared" si="8"/>
        <v>0.58535383065035163</v>
      </c>
      <c r="U34" s="245" t="str">
        <f>VLOOKUP(D34:D189,پیوست1!$E$5:G192,3,0)</f>
        <v>در اوراق بهادار با درآمد ثابت</v>
      </c>
    </row>
    <row r="35" spans="1:22" x14ac:dyDescent="0.55000000000000004">
      <c r="A35" s="318">
        <v>10784</v>
      </c>
      <c r="B35" s="202">
        <v>42</v>
      </c>
      <c r="C35" s="192">
        <v>32</v>
      </c>
      <c r="D35" s="192" t="s">
        <v>424</v>
      </c>
      <c r="E35" s="347">
        <v>11755072.658319</v>
      </c>
      <c r="F35" s="348">
        <v>15.362845406465635</v>
      </c>
      <c r="G35" s="348">
        <v>56.846385832899514</v>
      </c>
      <c r="H35" s="348">
        <v>26.096161884872771</v>
      </c>
      <c r="I35" s="348">
        <v>0</v>
      </c>
      <c r="J35" s="348">
        <v>1.694606875762082</v>
      </c>
      <c r="K35" s="191">
        <f t="shared" si="0"/>
        <v>9.3768174707222318E-2</v>
      </c>
      <c r="L35" s="191">
        <f t="shared" si="1"/>
        <v>0.34696579293899132</v>
      </c>
      <c r="M35" s="191">
        <f t="shared" si="2"/>
        <v>0.15927970386129522</v>
      </c>
      <c r="N35" s="191">
        <f t="shared" si="3"/>
        <v>0</v>
      </c>
      <c r="O35" s="191">
        <f t="shared" si="4"/>
        <v>1.0343148640918046E-2</v>
      </c>
      <c r="P35" s="216">
        <f t="shared" si="5"/>
        <v>100</v>
      </c>
      <c r="Q35" s="249">
        <f>VLOOKUP(B:B,'پیوست 4'!$C$14:$J$172,8,0)</f>
        <v>1861456.2208519999</v>
      </c>
      <c r="R35" s="1">
        <f t="shared" si="6"/>
        <v>0.15835344237831295</v>
      </c>
      <c r="S35" s="245">
        <f t="shared" si="7"/>
        <v>15.835344237831295</v>
      </c>
      <c r="T35" s="262">
        <f t="shared" si="8"/>
        <v>0.47249883136566062</v>
      </c>
      <c r="U35" s="245" t="str">
        <f>VLOOKUP(D35:D191,پیوست1!$E$5:G200,3,0)</f>
        <v>در اوراق بهادار با درآمد ثابت و با پیش بینی سود</v>
      </c>
    </row>
    <row r="36" spans="1:22" x14ac:dyDescent="0.55000000000000004">
      <c r="A36" s="318">
        <v>11145</v>
      </c>
      <c r="B36" s="202">
        <v>132</v>
      </c>
      <c r="C36" s="190">
        <v>33</v>
      </c>
      <c r="D36" s="190" t="s">
        <v>441</v>
      </c>
      <c r="E36" s="349">
        <v>79372145.948638007</v>
      </c>
      <c r="F36" s="350">
        <v>15.218526962720251</v>
      </c>
      <c r="G36" s="350">
        <v>42.997763157880712</v>
      </c>
      <c r="H36" s="350">
        <v>39.336972284597813</v>
      </c>
      <c r="I36" s="350">
        <v>4.7849556942178139E-3</v>
      </c>
      <c r="J36" s="350">
        <v>2.4419526391070021</v>
      </c>
      <c r="K36" s="191">
        <f t="shared" ref="K36:K67" si="9">E36/$E$85*F36</f>
        <v>0.62719014295317066</v>
      </c>
      <c r="L36" s="191">
        <f t="shared" ref="L36:L67" si="10">E36/$E$85*G36</f>
        <v>1.7720357093507688</v>
      </c>
      <c r="M36" s="191">
        <f t="shared" ref="M36:M67" si="11">E36/$E$85*H36</f>
        <v>1.6211661832290658</v>
      </c>
      <c r="N36" s="191">
        <f t="shared" ref="N36:N67" si="12">E36/$E$85*I36</f>
        <v>1.971989176897728E-4</v>
      </c>
      <c r="O36" s="191">
        <f t="shared" ref="O36:O67" si="13">E36/$E$85*J36</f>
        <v>0.10063842765848288</v>
      </c>
      <c r="P36" s="216">
        <f t="shared" ref="P36:P67" si="14">SUM(F36:J36)</f>
        <v>100</v>
      </c>
      <c r="Q36" s="249">
        <f>VLOOKUP(B:B,'پیوست 4'!$C$14:$J$172,8,0)</f>
        <v>11187722.293236</v>
      </c>
      <c r="R36" s="1">
        <f t="shared" ref="R36:R65" si="15">Q36/E36</f>
        <v>0.14095275060945958</v>
      </c>
      <c r="S36" s="245">
        <f t="shared" ref="S36:S65" si="16">R36*100</f>
        <v>14.095275060945959</v>
      </c>
      <c r="T36" s="262">
        <f t="shared" ref="T36:T65" si="17">S36-F36</f>
        <v>-1.1232519017742923</v>
      </c>
      <c r="U36" s="245" t="str">
        <f>VLOOKUP(D36:D191,پیوست1!$E$5:G243,3,0)</f>
        <v>در اوراق بهادار با درآمد ثابت و با پیش بینی سود</v>
      </c>
      <c r="V36" s="245">
        <f>100-P36</f>
        <v>0</v>
      </c>
    </row>
    <row r="37" spans="1:22" x14ac:dyDescent="0.55000000000000004">
      <c r="A37" s="318">
        <v>11168</v>
      </c>
      <c r="B37" s="202">
        <v>139</v>
      </c>
      <c r="C37" s="192">
        <v>34</v>
      </c>
      <c r="D37" s="192" t="s">
        <v>445</v>
      </c>
      <c r="E37" s="347">
        <v>763852.03581399994</v>
      </c>
      <c r="F37" s="348">
        <v>15.156300820373055</v>
      </c>
      <c r="G37" s="348">
        <v>61.504623686227298</v>
      </c>
      <c r="H37" s="348">
        <v>20.955204325049909</v>
      </c>
      <c r="I37" s="348">
        <v>7.4965323161960903E-2</v>
      </c>
      <c r="J37" s="348">
        <v>2.3089058451877795</v>
      </c>
      <c r="K37" s="191">
        <f t="shared" si="9"/>
        <v>6.0111967215785607E-3</v>
      </c>
      <c r="L37" s="191">
        <f t="shared" si="10"/>
        <v>2.4393577077039864E-2</v>
      </c>
      <c r="M37" s="191">
        <f t="shared" si="11"/>
        <v>8.3111213634283337E-3</v>
      </c>
      <c r="N37" s="191">
        <f t="shared" si="12"/>
        <v>2.9732275056029466E-5</v>
      </c>
      <c r="O37" s="191">
        <f t="shared" si="13"/>
        <v>9.1574371685535958E-4</v>
      </c>
      <c r="P37" s="216">
        <f t="shared" si="14"/>
        <v>100</v>
      </c>
      <c r="Q37" s="249" t="e">
        <f>VLOOKUP(B:B,'پیوست 4'!$C$14:$J$172,8,0)</f>
        <v>#N/A</v>
      </c>
      <c r="R37" s="1" t="e">
        <f t="shared" si="15"/>
        <v>#N/A</v>
      </c>
      <c r="S37" s="245" t="e">
        <f t="shared" si="16"/>
        <v>#N/A</v>
      </c>
      <c r="T37" s="262" t="e">
        <f t="shared" si="17"/>
        <v>#N/A</v>
      </c>
      <c r="U37" s="245" t="str">
        <f>VLOOKUP(D37:D195,پیوست1!$E$5:G177,3,0)</f>
        <v>در اوراق بهادار با درآمد ثابت و با پیش بینی سود</v>
      </c>
    </row>
    <row r="38" spans="1:22" x14ac:dyDescent="0.55000000000000004">
      <c r="A38" s="318">
        <v>10765</v>
      </c>
      <c r="B38" s="202">
        <v>5</v>
      </c>
      <c r="C38" s="190">
        <v>35</v>
      </c>
      <c r="D38" s="190" t="s">
        <v>422</v>
      </c>
      <c r="E38" s="349">
        <v>98399392.644038007</v>
      </c>
      <c r="F38" s="350">
        <v>15.053897164670628</v>
      </c>
      <c r="G38" s="350">
        <v>39.026768759746339</v>
      </c>
      <c r="H38" s="350">
        <v>44.087248884119873</v>
      </c>
      <c r="I38" s="350">
        <v>5.0100686776294923E-5</v>
      </c>
      <c r="J38" s="350">
        <v>1.83</v>
      </c>
      <c r="K38" s="191">
        <f t="shared" si="9"/>
        <v>0.76913016880641383</v>
      </c>
      <c r="L38" s="191">
        <f t="shared" si="10"/>
        <v>1.9939464788292467</v>
      </c>
      <c r="M38" s="191">
        <f t="shared" si="11"/>
        <v>2.2524953376214594</v>
      </c>
      <c r="N38" s="191">
        <f t="shared" si="12"/>
        <v>2.5597324902685477E-6</v>
      </c>
      <c r="O38" s="191">
        <f t="shared" si="13"/>
        <v>9.349792904251801E-2</v>
      </c>
      <c r="P38" s="216">
        <f t="shared" si="14"/>
        <v>99.997964909223612</v>
      </c>
      <c r="Q38" s="249">
        <f>VLOOKUP(B:B,'پیوست 4'!$C$14:$J$172,8,0)</f>
        <v>14697863.209720001</v>
      </c>
      <c r="R38" s="1">
        <f t="shared" si="15"/>
        <v>0.14936945050961695</v>
      </c>
      <c r="S38" s="245">
        <f t="shared" si="16"/>
        <v>14.936945050961695</v>
      </c>
      <c r="T38" s="262">
        <f t="shared" si="17"/>
        <v>-0.11695211370893333</v>
      </c>
      <c r="U38" s="245" t="str">
        <f>VLOOKUP(D38:D194,پیوست1!$E$5:G212,3,0)</f>
        <v>در اوراق بهادار با درآمد ثابت و با پیش بینی سود</v>
      </c>
    </row>
    <row r="39" spans="1:22" x14ac:dyDescent="0.55000000000000004">
      <c r="A39" s="318">
        <v>11161</v>
      </c>
      <c r="B39" s="202">
        <v>138</v>
      </c>
      <c r="C39" s="192">
        <v>36</v>
      </c>
      <c r="D39" s="192" t="s">
        <v>444</v>
      </c>
      <c r="E39" s="347">
        <v>19994957.02575</v>
      </c>
      <c r="F39" s="348">
        <v>14.611108525141274</v>
      </c>
      <c r="G39" s="348">
        <v>34.561474470798622</v>
      </c>
      <c r="H39" s="348">
        <v>49.254326055049269</v>
      </c>
      <c r="I39" s="348">
        <v>0</v>
      </c>
      <c r="J39" s="348">
        <v>1.5730909490108376</v>
      </c>
      <c r="K39" s="191">
        <f t="shared" si="9"/>
        <v>0.15169180723538261</v>
      </c>
      <c r="L39" s="191">
        <f t="shared" si="10"/>
        <v>0.35881552136676709</v>
      </c>
      <c r="M39" s="191">
        <f t="shared" si="11"/>
        <v>0.51135598100548474</v>
      </c>
      <c r="N39" s="191">
        <f t="shared" si="12"/>
        <v>0</v>
      </c>
      <c r="O39" s="191">
        <f t="shared" si="13"/>
        <v>1.6331752555973147E-2</v>
      </c>
      <c r="P39" s="216">
        <f t="shared" si="14"/>
        <v>100</v>
      </c>
      <c r="Q39" s="249">
        <f>VLOOKUP(B:B,'پیوست 4'!$C$14:$J$172,8,0)</f>
        <v>3053920.1723440001</v>
      </c>
      <c r="R39" s="1">
        <f t="shared" si="15"/>
        <v>0.1527345204298807</v>
      </c>
      <c r="S39" s="245">
        <f t="shared" si="16"/>
        <v>15.273452042988071</v>
      </c>
      <c r="T39" s="262">
        <f t="shared" si="17"/>
        <v>0.66234351784679646</v>
      </c>
      <c r="U39" s="245" t="str">
        <f>VLOOKUP(D39:D195,پیوست1!$E$5:G213,3,0)</f>
        <v>در اوراق بهادار با درآمد ثابت و با پیش بینی سود</v>
      </c>
    </row>
    <row r="40" spans="1:22" x14ac:dyDescent="0.55000000000000004">
      <c r="A40" s="318">
        <v>11562</v>
      </c>
      <c r="B40" s="202">
        <v>261</v>
      </c>
      <c r="C40" s="190">
        <v>37</v>
      </c>
      <c r="D40" s="190" t="s">
        <v>484</v>
      </c>
      <c r="E40" s="349">
        <v>973880.06</v>
      </c>
      <c r="F40" s="350">
        <v>14.198331379815958</v>
      </c>
      <c r="G40" s="350">
        <v>79.015375117170848</v>
      </c>
      <c r="H40" s="350">
        <v>9.9202693355822928E-6</v>
      </c>
      <c r="I40" s="350">
        <v>1.1997313798595959</v>
      </c>
      <c r="J40" s="350">
        <v>5.5865522028842625</v>
      </c>
      <c r="K40" s="191">
        <f t="shared" si="9"/>
        <v>7.1796168119631631E-3</v>
      </c>
      <c r="L40" s="191">
        <f t="shared" si="10"/>
        <v>3.9955407464378333E-2</v>
      </c>
      <c r="M40" s="191">
        <f t="shared" si="11"/>
        <v>5.0163452729522421E-9</v>
      </c>
      <c r="N40" s="191">
        <f t="shared" si="12"/>
        <v>6.0666365323214276E-4</v>
      </c>
      <c r="O40" s="191">
        <f t="shared" si="13"/>
        <v>2.8249308347427513E-3</v>
      </c>
      <c r="P40" s="216">
        <f t="shared" si="14"/>
        <v>100</v>
      </c>
      <c r="Q40" s="249">
        <f>VLOOKUP(B:B,'پیوست 4'!$C$14:$J$172,8,0)</f>
        <v>143124.454578</v>
      </c>
      <c r="R40" s="1">
        <f t="shared" si="15"/>
        <v>0.14696312252044672</v>
      </c>
      <c r="S40" s="245">
        <f t="shared" si="16"/>
        <v>14.696312252044672</v>
      </c>
      <c r="T40" s="262">
        <f t="shared" si="17"/>
        <v>0.49798087222871423</v>
      </c>
      <c r="U40" s="245" t="str">
        <f>VLOOKUP(D40:D196,پیوست1!$E$5:G233,3,0)</f>
        <v>در اوراق بهادار با درآمد ثابت</v>
      </c>
      <c r="V40" s="245">
        <f>100-P40</f>
        <v>0</v>
      </c>
    </row>
    <row r="41" spans="1:22" x14ac:dyDescent="0.55000000000000004">
      <c r="A41" s="318">
        <v>11090</v>
      </c>
      <c r="B41" s="202">
        <v>121</v>
      </c>
      <c r="C41" s="192">
        <v>38</v>
      </c>
      <c r="D41" s="192" t="s">
        <v>438</v>
      </c>
      <c r="E41" s="347">
        <v>59474651.275044002</v>
      </c>
      <c r="F41" s="348">
        <v>13.372778153668612</v>
      </c>
      <c r="G41" s="348">
        <v>28.560755801936708</v>
      </c>
      <c r="H41" s="348">
        <v>55.421235646479097</v>
      </c>
      <c r="I41" s="348">
        <v>6.4141549395564028E-4</v>
      </c>
      <c r="J41" s="348">
        <v>2.6445889824216255</v>
      </c>
      <c r="K41" s="191">
        <f t="shared" si="9"/>
        <v>0.41296384246233742</v>
      </c>
      <c r="L41" s="191">
        <f t="shared" si="10"/>
        <v>0.88198273567864638</v>
      </c>
      <c r="M41" s="191">
        <f t="shared" si="11"/>
        <v>1.7114593664519884</v>
      </c>
      <c r="N41" s="191">
        <f t="shared" si="12"/>
        <v>1.9807507756055411E-5</v>
      </c>
      <c r="O41" s="191">
        <f t="shared" si="13"/>
        <v>8.1667370486871615E-2</v>
      </c>
      <c r="P41" s="216">
        <f t="shared" si="14"/>
        <v>100</v>
      </c>
      <c r="Q41" s="249">
        <f>VLOOKUP(B:B,'پیوست 4'!$C$14:$J$172,8,0)</f>
        <v>8209124.0430330001</v>
      </c>
      <c r="R41" s="1">
        <f t="shared" si="15"/>
        <v>0.13802727493212907</v>
      </c>
      <c r="S41" s="245">
        <f t="shared" si="16"/>
        <v>13.802727493212908</v>
      </c>
      <c r="T41" s="262">
        <f t="shared" si="17"/>
        <v>0.42994933954429548</v>
      </c>
      <c r="U41" s="245" t="str">
        <f>VLOOKUP(D41:D196,پیوست1!$E$5:G191,3,0)</f>
        <v>در اوراق بهادار با درآمد ثابت و با پیش بینی سود</v>
      </c>
    </row>
    <row r="42" spans="1:22" x14ac:dyDescent="0.55000000000000004">
      <c r="A42" s="318">
        <v>10845</v>
      </c>
      <c r="B42" s="202">
        <v>3</v>
      </c>
      <c r="C42" s="190">
        <v>39</v>
      </c>
      <c r="D42" s="190" t="s">
        <v>426</v>
      </c>
      <c r="E42" s="349">
        <v>14581614.572052</v>
      </c>
      <c r="F42" s="350">
        <v>13.186092281342308</v>
      </c>
      <c r="G42" s="350">
        <v>51.808884785723833</v>
      </c>
      <c r="H42" s="350">
        <v>32.146727793733113</v>
      </c>
      <c r="I42" s="350">
        <v>7.1819167046000484E-5</v>
      </c>
      <c r="J42" s="350">
        <v>2.8582233200336979</v>
      </c>
      <c r="K42" s="191">
        <f t="shared" si="9"/>
        <v>9.9834399327564341E-2</v>
      </c>
      <c r="L42" s="191">
        <f t="shared" si="10"/>
        <v>0.3922548683913199</v>
      </c>
      <c r="M42" s="191">
        <f t="shared" si="11"/>
        <v>0.24338895793829224</v>
      </c>
      <c r="N42" s="191">
        <f t="shared" si="12"/>
        <v>5.4375650111206209E-7</v>
      </c>
      <c r="O42" s="191">
        <f t="shared" si="13"/>
        <v>2.1640149500800641E-2</v>
      </c>
      <c r="P42" s="216">
        <f t="shared" si="14"/>
        <v>100</v>
      </c>
      <c r="Q42" s="249">
        <f>VLOOKUP(B:B,'پیوست 4'!$C$14:$J$172,8,0)</f>
        <v>1973984.4418039999</v>
      </c>
      <c r="R42" s="1">
        <f t="shared" si="15"/>
        <v>0.13537488815452969</v>
      </c>
      <c r="S42" s="245">
        <f t="shared" si="16"/>
        <v>13.537488815452969</v>
      </c>
      <c r="T42" s="262">
        <f t="shared" si="17"/>
        <v>0.35139653411066085</v>
      </c>
      <c r="U42" s="245" t="str">
        <f>VLOOKUP(D42:D198,پیوست1!$E$5:G236,3,0)</f>
        <v>در اوراق بهادار با درآمد ثابت و با پیش بینی سود</v>
      </c>
    </row>
    <row r="43" spans="1:22" x14ac:dyDescent="0.55000000000000004">
      <c r="A43" s="318">
        <v>10748</v>
      </c>
      <c r="B43" s="202">
        <v>6</v>
      </c>
      <c r="C43" s="192">
        <v>40</v>
      </c>
      <c r="D43" s="192" t="s">
        <v>420</v>
      </c>
      <c r="E43" s="347">
        <v>3643154.8692780002</v>
      </c>
      <c r="F43" s="348">
        <v>13.147570205721355</v>
      </c>
      <c r="G43" s="348">
        <v>69.111990306168906</v>
      </c>
      <c r="H43" s="348">
        <v>14.321281162431037</v>
      </c>
      <c r="I43" s="348">
        <v>2.5698945048828413E-3</v>
      </c>
      <c r="J43" s="348">
        <v>3.4165884311738206</v>
      </c>
      <c r="K43" s="191">
        <f t="shared" si="9"/>
        <v>2.4870333889243822E-2</v>
      </c>
      <c r="L43" s="191">
        <f t="shared" si="10"/>
        <v>0.1307342914142893</v>
      </c>
      <c r="M43" s="191">
        <f t="shared" si="11"/>
        <v>2.7090560358932564E-2</v>
      </c>
      <c r="N43" s="191">
        <f t="shared" si="12"/>
        <v>4.8612886941463938E-6</v>
      </c>
      <c r="O43" s="191">
        <f t="shared" si="13"/>
        <v>6.4629200465074529E-3</v>
      </c>
      <c r="P43" s="216">
        <f t="shared" si="14"/>
        <v>100</v>
      </c>
      <c r="Q43" s="249">
        <f>VLOOKUP(B:B,'پیوست 4'!$C$14:$J$172,8,0)</f>
        <v>511599.60771700001</v>
      </c>
      <c r="R43" s="1">
        <f t="shared" si="15"/>
        <v>0.1404276310159685</v>
      </c>
      <c r="S43" s="245">
        <f t="shared" si="16"/>
        <v>14.042763101596851</v>
      </c>
      <c r="T43" s="262">
        <f t="shared" si="17"/>
        <v>0.89519289587549622</v>
      </c>
      <c r="U43" s="245" t="str">
        <f>VLOOKUP(D43:D198,پیوست1!$E$5:G182,3,0)</f>
        <v>در اوراق بهادار با درآمد ثابت و با پیش بینی سود</v>
      </c>
    </row>
    <row r="44" spans="1:22" x14ac:dyDescent="0.55000000000000004">
      <c r="A44" s="318">
        <v>10581</v>
      </c>
      <c r="B44" s="202">
        <v>7</v>
      </c>
      <c r="C44" s="190">
        <v>41</v>
      </c>
      <c r="D44" s="190" t="s">
        <v>417</v>
      </c>
      <c r="E44" s="349">
        <v>18432441.489739001</v>
      </c>
      <c r="F44" s="350">
        <v>12.898800228624332</v>
      </c>
      <c r="G44" s="350">
        <v>40.607096704880639</v>
      </c>
      <c r="H44" s="350">
        <v>44.991271741487324</v>
      </c>
      <c r="I44" s="350">
        <v>2.8550073154167484E-4</v>
      </c>
      <c r="J44" s="350">
        <v>1.5025458242761658</v>
      </c>
      <c r="K44" s="191">
        <f t="shared" si="9"/>
        <v>0.12344987784526514</v>
      </c>
      <c r="L44" s="191">
        <f t="shared" si="10"/>
        <v>0.38863623275162684</v>
      </c>
      <c r="M44" s="191">
        <f t="shared" si="11"/>
        <v>0.43059562921706684</v>
      </c>
      <c r="N44" s="191">
        <f t="shared" si="12"/>
        <v>2.7324270326584094E-6</v>
      </c>
      <c r="O44" s="191">
        <f t="shared" si="13"/>
        <v>1.4380337331853418E-2</v>
      </c>
      <c r="P44" s="216">
        <f t="shared" si="14"/>
        <v>100</v>
      </c>
      <c r="Q44" s="249">
        <f>VLOOKUP(B:B,'پیوست 4'!$C$14:$J$172,8,0)</f>
        <v>2485441.9871470002</v>
      </c>
      <c r="R44" s="1">
        <f t="shared" si="15"/>
        <v>0.13484062805953295</v>
      </c>
      <c r="S44" s="245">
        <f t="shared" si="16"/>
        <v>13.484062805953295</v>
      </c>
      <c r="T44" s="262">
        <f t="shared" si="17"/>
        <v>0.58526257732896347</v>
      </c>
      <c r="U44" s="245" t="str">
        <f>VLOOKUP(D44:D199,پیوست1!$E$5:G202,3,0)</f>
        <v>در اوراق بهادار با درآمد ثابت و با پیس بینی سود</v>
      </c>
      <c r="V44" s="245">
        <v>1.4359000000000037</v>
      </c>
    </row>
    <row r="45" spans="1:22" x14ac:dyDescent="0.55000000000000004">
      <c r="A45" s="318">
        <v>11416</v>
      </c>
      <c r="B45" s="202">
        <v>231</v>
      </c>
      <c r="C45" s="192">
        <v>42</v>
      </c>
      <c r="D45" s="192" t="s">
        <v>472</v>
      </c>
      <c r="E45" s="347">
        <v>42090484.925067998</v>
      </c>
      <c r="F45" s="348">
        <v>12.589357282903388</v>
      </c>
      <c r="G45" s="348">
        <v>45.079126570645478</v>
      </c>
      <c r="H45" s="348">
        <v>39.828138109525547</v>
      </c>
      <c r="I45" s="348">
        <v>4.7223211353428059E-2</v>
      </c>
      <c r="J45" s="348">
        <v>2.4561548255721575</v>
      </c>
      <c r="K45" s="191">
        <f t="shared" si="9"/>
        <v>0.27513508328381286</v>
      </c>
      <c r="L45" s="191">
        <f t="shared" si="10"/>
        <v>0.98518526122214478</v>
      </c>
      <c r="M45" s="191">
        <f t="shared" si="11"/>
        <v>0.87042712741855921</v>
      </c>
      <c r="N45" s="191">
        <f t="shared" si="12"/>
        <v>1.0320433280814876E-3</v>
      </c>
      <c r="O45" s="191">
        <f t="shared" si="13"/>
        <v>5.3678225766890436E-2</v>
      </c>
      <c r="P45" s="216">
        <f t="shared" si="14"/>
        <v>99.999999999999986</v>
      </c>
      <c r="Q45" s="249">
        <f>VLOOKUP(B:B,'پیوست 4'!$C$14:$J$172,8,0)</f>
        <v>5294937.0657059997</v>
      </c>
      <c r="R45" s="1">
        <f t="shared" si="15"/>
        <v>0.12579890859258011</v>
      </c>
      <c r="S45" s="245">
        <f t="shared" si="16"/>
        <v>12.579890859258011</v>
      </c>
      <c r="T45" s="262">
        <f t="shared" si="17"/>
        <v>-9.4664236453763095E-3</v>
      </c>
      <c r="U45" s="245" t="str">
        <f>VLOOKUP(D45:D200,پیوست1!$E$5:G230,3,0)</f>
        <v>در اوراق بهادار با درآمد ثابت و قابل معامله</v>
      </c>
      <c r="V45" s="245">
        <f>100-P45</f>
        <v>0</v>
      </c>
    </row>
    <row r="46" spans="1:22" x14ac:dyDescent="0.55000000000000004">
      <c r="A46" s="318">
        <v>10929</v>
      </c>
      <c r="B46" s="202">
        <v>110</v>
      </c>
      <c r="C46" s="190">
        <v>43</v>
      </c>
      <c r="D46" s="190" t="s">
        <v>431</v>
      </c>
      <c r="E46" s="349">
        <v>2247917.5478030001</v>
      </c>
      <c r="F46" s="350">
        <v>12.079545520373081</v>
      </c>
      <c r="G46" s="350">
        <v>46.349872517112679</v>
      </c>
      <c r="H46" s="350">
        <v>39.355891519818947</v>
      </c>
      <c r="I46" s="350">
        <v>1.9628133909694781E-5</v>
      </c>
      <c r="J46" s="350">
        <v>2.2146708145613854</v>
      </c>
      <c r="K46" s="191">
        <f t="shared" si="9"/>
        <v>1.4099037192659798E-2</v>
      </c>
      <c r="L46" s="191">
        <f t="shared" si="10"/>
        <v>5.4098771794986261E-2</v>
      </c>
      <c r="M46" s="191">
        <f t="shared" si="11"/>
        <v>4.5935517801755338E-2</v>
      </c>
      <c r="N46" s="191">
        <f t="shared" si="12"/>
        <v>2.29096193684236E-8</v>
      </c>
      <c r="O46" s="191">
        <f t="shared" si="13"/>
        <v>2.5849255778155099E-3</v>
      </c>
      <c r="P46" s="216">
        <f t="shared" si="14"/>
        <v>100.00000000000001</v>
      </c>
      <c r="Q46" s="249">
        <f>VLOOKUP(B:B,'پیوست 4'!$C$14:$J$172,8,0)</f>
        <v>221673.90625500001</v>
      </c>
      <c r="R46" s="1">
        <f t="shared" si="15"/>
        <v>9.8613005833622674E-2</v>
      </c>
      <c r="S46" s="245">
        <f t="shared" si="16"/>
        <v>9.8613005833622669</v>
      </c>
      <c r="T46" s="262">
        <f t="shared" si="17"/>
        <v>-2.2182449370108142</v>
      </c>
      <c r="U46" s="245" t="str">
        <f>VLOOKUP(D46:D201,پیوست1!$E$5:G221,3,0)</f>
        <v>در اوراق بهادار با درآمد ثابت و با پیش بینی سود</v>
      </c>
    </row>
    <row r="47" spans="1:22" x14ac:dyDescent="0.55000000000000004">
      <c r="A47" s="318">
        <v>10837</v>
      </c>
      <c r="B47" s="202">
        <v>1</v>
      </c>
      <c r="C47" s="192">
        <v>44</v>
      </c>
      <c r="D47" s="192" t="s">
        <v>425</v>
      </c>
      <c r="E47" s="347">
        <v>62506744.536675997</v>
      </c>
      <c r="F47" s="348">
        <v>11.911411084237873</v>
      </c>
      <c r="G47" s="348">
        <v>40.039468832917152</v>
      </c>
      <c r="H47" s="348">
        <v>45.088781847364018</v>
      </c>
      <c r="I47" s="348">
        <v>0.89866779443809364</v>
      </c>
      <c r="J47" s="348">
        <v>2.0616704410428563</v>
      </c>
      <c r="K47" s="191">
        <f t="shared" si="9"/>
        <v>0.38658818577066856</v>
      </c>
      <c r="L47" s="191">
        <f t="shared" si="10"/>
        <v>1.2994921849201755</v>
      </c>
      <c r="M47" s="191">
        <f t="shared" si="11"/>
        <v>1.4633690542380591</v>
      </c>
      <c r="N47" s="191">
        <f t="shared" si="12"/>
        <v>2.9166515184928597E-2</v>
      </c>
      <c r="O47" s="191">
        <f t="shared" si="13"/>
        <v>6.6912092095826395E-2</v>
      </c>
      <c r="P47" s="216">
        <f t="shared" si="14"/>
        <v>99.999999999999986</v>
      </c>
      <c r="Q47" s="249">
        <f>VLOOKUP(B:B,'پیوست 4'!$C$14:$J$172,8,0)</f>
        <v>6325835.5280069998</v>
      </c>
      <c r="R47" s="1">
        <f t="shared" si="15"/>
        <v>0.1012024474302177</v>
      </c>
      <c r="S47" s="245">
        <f t="shared" si="16"/>
        <v>10.12024474302177</v>
      </c>
      <c r="T47" s="262">
        <f t="shared" si="17"/>
        <v>-1.791166341216103</v>
      </c>
      <c r="U47" s="245" t="str">
        <f>VLOOKUP(D47:D202,پیوست1!$E$5:G203,3,0)</f>
        <v>در اوراق بهادار با درآمد ثابت و با پیش بینی سود</v>
      </c>
    </row>
    <row r="48" spans="1:22" x14ac:dyDescent="0.55000000000000004">
      <c r="A48" s="318">
        <v>11323</v>
      </c>
      <c r="B48" s="202">
        <v>197</v>
      </c>
      <c r="C48" s="190">
        <v>45</v>
      </c>
      <c r="D48" s="190" t="s">
        <v>456</v>
      </c>
      <c r="E48" s="349">
        <v>517055.81219000003</v>
      </c>
      <c r="F48" s="350">
        <v>11.882053387542083</v>
      </c>
      <c r="G48" s="350">
        <v>47.000159552004845</v>
      </c>
      <c r="H48" s="350">
        <v>39.90946680042385</v>
      </c>
      <c r="I48" s="350">
        <v>5.7817963348229806E-3</v>
      </c>
      <c r="J48" s="350">
        <v>1.2025384636943994</v>
      </c>
      <c r="K48" s="191">
        <f t="shared" si="9"/>
        <v>3.1899759414690037E-3</v>
      </c>
      <c r="L48" s="191">
        <f t="shared" si="10"/>
        <v>1.2618137061502834E-2</v>
      </c>
      <c r="M48" s="191">
        <f t="shared" si="11"/>
        <v>1.071449814084225E-2</v>
      </c>
      <c r="N48" s="191">
        <f t="shared" si="12"/>
        <v>1.552239381948632E-6</v>
      </c>
      <c r="O48" s="191">
        <f t="shared" si="13"/>
        <v>3.2284560948852621E-4</v>
      </c>
      <c r="P48" s="216">
        <f t="shared" si="14"/>
        <v>100.00000000000001</v>
      </c>
      <c r="Q48" s="249">
        <f>VLOOKUP(B:B,'پیوست 4'!$C$14:$J$172,8,0)</f>
        <v>61818.636519</v>
      </c>
      <c r="R48" s="1">
        <f t="shared" si="15"/>
        <v>0.11955892393350334</v>
      </c>
      <c r="S48" s="245">
        <f t="shared" si="16"/>
        <v>11.955892393350334</v>
      </c>
      <c r="T48" s="262">
        <f t="shared" si="17"/>
        <v>7.3839005808251201E-2</v>
      </c>
      <c r="U48" s="245" t="str">
        <f>VLOOKUP(D48:D203,پیوست1!$E$5:G194,3,0)</f>
        <v>در اوراق بهادار با درامد ثابت و قابل معامله</v>
      </c>
    </row>
    <row r="49" spans="1:22" x14ac:dyDescent="0.55000000000000004">
      <c r="A49" s="318">
        <v>11217</v>
      </c>
      <c r="B49" s="202">
        <v>154</v>
      </c>
      <c r="C49" s="192">
        <v>46</v>
      </c>
      <c r="D49" s="192" t="s">
        <v>447</v>
      </c>
      <c r="E49" s="347">
        <v>7976684.2938430002</v>
      </c>
      <c r="F49" s="348">
        <v>11.520447513809136</v>
      </c>
      <c r="G49" s="348">
        <v>48.323940278020352</v>
      </c>
      <c r="H49" s="348">
        <v>37.571713072127217</v>
      </c>
      <c r="I49" s="348">
        <v>2.0976125297937888E-2</v>
      </c>
      <c r="J49" s="348">
        <v>2.5629230107453527</v>
      </c>
      <c r="K49" s="191">
        <f t="shared" si="9"/>
        <v>4.771448461477644E-2</v>
      </c>
      <c r="L49" s="191">
        <f t="shared" si="10"/>
        <v>0.20014430013739984</v>
      </c>
      <c r="M49" s="191">
        <f t="shared" si="11"/>
        <v>0.15561157005246085</v>
      </c>
      <c r="N49" s="191">
        <f t="shared" si="12"/>
        <v>8.6877268144868521E-5</v>
      </c>
      <c r="O49" s="191">
        <f t="shared" si="13"/>
        <v>1.0614913215696079E-2</v>
      </c>
      <c r="P49" s="216">
        <f t="shared" si="14"/>
        <v>99.999999999999986</v>
      </c>
      <c r="Q49" s="249">
        <f>VLOOKUP(B:B,'پیوست 4'!$C$14:$J$172,8,0)</f>
        <v>895997.54777399998</v>
      </c>
      <c r="R49" s="1">
        <f t="shared" si="15"/>
        <v>0.11232706658148646</v>
      </c>
      <c r="S49" s="245">
        <f t="shared" si="16"/>
        <v>11.232706658148645</v>
      </c>
      <c r="T49" s="262">
        <f t="shared" si="17"/>
        <v>-0.28774085566049123</v>
      </c>
      <c r="U49" s="245" t="str">
        <f>VLOOKUP(D49:D204,پیوست1!$E$5:G219,3,0)</f>
        <v>در اوراق بهادار با درآمد ثابت و با پیش بینی سود</v>
      </c>
      <c r="V49" s="245">
        <v>1.7831999999999937</v>
      </c>
    </row>
    <row r="50" spans="1:22" x14ac:dyDescent="0.55000000000000004">
      <c r="A50" s="318">
        <v>10911</v>
      </c>
      <c r="B50" s="202">
        <v>107</v>
      </c>
      <c r="C50" s="190">
        <v>47</v>
      </c>
      <c r="D50" s="190" t="s">
        <v>432</v>
      </c>
      <c r="E50" s="349">
        <v>70471261.217605993</v>
      </c>
      <c r="F50" s="350">
        <v>11.253855237865904</v>
      </c>
      <c r="G50" s="350">
        <v>25.223754313537679</v>
      </c>
      <c r="H50" s="350">
        <v>62.523147107250786</v>
      </c>
      <c r="I50" s="350">
        <v>0</v>
      </c>
      <c r="J50" s="350">
        <v>0.99924334134563342</v>
      </c>
      <c r="K50" s="191">
        <f t="shared" si="9"/>
        <v>0.41178626083710146</v>
      </c>
      <c r="L50" s="191">
        <f t="shared" si="10"/>
        <v>0.92295442348475265</v>
      </c>
      <c r="M50" s="191">
        <f t="shared" si="11"/>
        <v>2.2877647187458532</v>
      </c>
      <c r="N50" s="191">
        <f t="shared" si="12"/>
        <v>0</v>
      </c>
      <c r="O50" s="191">
        <f t="shared" si="13"/>
        <v>3.6562997346420351E-2</v>
      </c>
      <c r="P50" s="216">
        <f t="shared" si="14"/>
        <v>100</v>
      </c>
      <c r="Q50" s="249">
        <f>VLOOKUP(B:B,'پیوست 4'!$C$14:$J$172,8,0)</f>
        <v>7650124.7303499999</v>
      </c>
      <c r="R50" s="1">
        <f t="shared" si="15"/>
        <v>0.10855665980955584</v>
      </c>
      <c r="S50" s="245">
        <f t="shared" si="16"/>
        <v>10.855665980955584</v>
      </c>
      <c r="T50" s="262">
        <f t="shared" si="17"/>
        <v>-0.39818925691032092</v>
      </c>
      <c r="U50" s="245" t="str">
        <f>VLOOKUP(D50:D205,پیوست1!$E$5:G222,3,0)</f>
        <v>در اوراق بهادار با درآمد ثابت و با پیش بینی سود</v>
      </c>
    </row>
    <row r="51" spans="1:22" x14ac:dyDescent="0.55000000000000004">
      <c r="A51" s="318">
        <v>10919</v>
      </c>
      <c r="B51" s="202">
        <v>104</v>
      </c>
      <c r="C51" s="192">
        <v>48</v>
      </c>
      <c r="D51" s="192" t="s">
        <v>404</v>
      </c>
      <c r="E51" s="347">
        <v>294240586.76049203</v>
      </c>
      <c r="F51" s="348">
        <v>11.195311504644142</v>
      </c>
      <c r="G51" s="348">
        <v>24.627632417939843</v>
      </c>
      <c r="H51" s="348">
        <v>61.84040359631873</v>
      </c>
      <c r="I51" s="348">
        <v>6.1645031837648332E-4</v>
      </c>
      <c r="J51" s="348">
        <v>2.3360360307789114</v>
      </c>
      <c r="K51" s="191">
        <f t="shared" si="9"/>
        <v>1.710398251861406</v>
      </c>
      <c r="L51" s="191">
        <f t="shared" si="10"/>
        <v>3.7625625171444068</v>
      </c>
      <c r="M51" s="191">
        <f t="shared" si="11"/>
        <v>9.4478584326724775</v>
      </c>
      <c r="N51" s="191">
        <f t="shared" si="12"/>
        <v>9.4180099095336344E-5</v>
      </c>
      <c r="O51" s="191">
        <f t="shared" si="13"/>
        <v>0.35689511110718414</v>
      </c>
      <c r="P51" s="216">
        <f t="shared" si="14"/>
        <v>100.00000000000001</v>
      </c>
      <c r="Q51" s="249">
        <f>VLOOKUP(B:B,'پیوست 4'!$C$14:$J$172,8,0)</f>
        <v>35778896.602133997</v>
      </c>
      <c r="R51" s="1">
        <f t="shared" si="15"/>
        <v>0.12159742133486687</v>
      </c>
      <c r="S51" s="245">
        <f t="shared" si="16"/>
        <v>12.159742133486686</v>
      </c>
      <c r="T51" s="262">
        <f t="shared" si="17"/>
        <v>0.96443062884254438</v>
      </c>
      <c r="U51" s="245" t="str">
        <f>VLOOKUP(D51:D206,پیوست1!$E$5:G199,3,0)</f>
        <v>در اوراق بهادار با درآمد ثابت و با پیش بینی سود</v>
      </c>
    </row>
    <row r="52" spans="1:22" x14ac:dyDescent="0.55000000000000004">
      <c r="A52" s="318">
        <v>11660</v>
      </c>
      <c r="B52" s="202">
        <v>279</v>
      </c>
      <c r="C52" s="190">
        <v>49</v>
      </c>
      <c r="D52" s="190" t="s">
        <v>490</v>
      </c>
      <c r="E52" s="349">
        <v>1516190.4500899999</v>
      </c>
      <c r="F52" s="350">
        <v>10.987628974355692</v>
      </c>
      <c r="G52" s="350">
        <v>43.52294382354313</v>
      </c>
      <c r="H52" s="350">
        <v>42.854072169231586</v>
      </c>
      <c r="I52" s="350">
        <v>3.1000583244149781E-3</v>
      </c>
      <c r="J52" s="350">
        <v>2.6322549745451784</v>
      </c>
      <c r="K52" s="191">
        <f t="shared" si="9"/>
        <v>8.6500023745369418E-3</v>
      </c>
      <c r="L52" s="191">
        <f t="shared" si="10"/>
        <v>3.4263403715137017E-2</v>
      </c>
      <c r="M52" s="191">
        <f t="shared" si="11"/>
        <v>3.3736835024880112E-2</v>
      </c>
      <c r="N52" s="191">
        <f t="shared" si="12"/>
        <v>2.4405185076760399E-6</v>
      </c>
      <c r="O52" s="191">
        <f t="shared" si="13"/>
        <v>2.0722406838949194E-3</v>
      </c>
      <c r="P52" s="216">
        <f t="shared" si="14"/>
        <v>100</v>
      </c>
      <c r="Q52" s="249"/>
      <c r="R52" s="1">
        <f t="shared" si="15"/>
        <v>0</v>
      </c>
      <c r="S52" s="245">
        <f t="shared" si="16"/>
        <v>0</v>
      </c>
      <c r="T52" s="262">
        <f t="shared" si="17"/>
        <v>-10.987628974355692</v>
      </c>
      <c r="U52" s="245" t="str">
        <f>VLOOKUP(D52:D208,پیوست1!$E$5:G221,3,0)</f>
        <v>در اوراق بهادار با درآمد ثابت</v>
      </c>
    </row>
    <row r="53" spans="1:22" x14ac:dyDescent="0.55000000000000004">
      <c r="A53" s="318">
        <v>11409</v>
      </c>
      <c r="B53" s="202">
        <v>219</v>
      </c>
      <c r="C53" s="192">
        <v>50</v>
      </c>
      <c r="D53" s="192" t="s">
        <v>466</v>
      </c>
      <c r="E53" s="347">
        <v>10239020.343746001</v>
      </c>
      <c r="F53" s="348">
        <v>10.920617947311886</v>
      </c>
      <c r="G53" s="348">
        <v>31.108676175194102</v>
      </c>
      <c r="H53" s="348">
        <v>56.702764542838196</v>
      </c>
      <c r="I53" s="348">
        <v>7.6995530708362265E-4</v>
      </c>
      <c r="J53" s="348">
        <v>1.2671713793487365</v>
      </c>
      <c r="K53" s="191">
        <f t="shared" si="9"/>
        <v>5.8058271717428722E-2</v>
      </c>
      <c r="L53" s="191">
        <f t="shared" si="10"/>
        <v>0.16538587677572739</v>
      </c>
      <c r="M53" s="191">
        <f t="shared" si="11"/>
        <v>0.3014540502048994</v>
      </c>
      <c r="N53" s="191">
        <f t="shared" si="12"/>
        <v>4.0933832356932439E-6</v>
      </c>
      <c r="O53" s="191">
        <f t="shared" si="13"/>
        <v>6.7367781392706919E-3</v>
      </c>
      <c r="P53" s="216">
        <f t="shared" si="14"/>
        <v>100</v>
      </c>
      <c r="Q53" s="249">
        <f>VLOOKUP(B:B,'پیوست 4'!$C$14:$J$172,8,0)</f>
        <v>1026054.402189</v>
      </c>
      <c r="R53" s="1">
        <f t="shared" si="15"/>
        <v>0.10021021228029053</v>
      </c>
      <c r="S53" s="245">
        <f t="shared" si="16"/>
        <v>10.021021228029053</v>
      </c>
      <c r="T53" s="262">
        <f t="shared" si="17"/>
        <v>-0.89959671928283313</v>
      </c>
      <c r="U53" s="245" t="str">
        <f>VLOOKUP(D53:D208,پیوست1!$E$5:G244,3,0)</f>
        <v>در اوراق بهادار با درآمد ثابت و قابل معامله</v>
      </c>
      <c r="V53" s="245">
        <f>100-P53</f>
        <v>0</v>
      </c>
    </row>
    <row r="54" spans="1:22" x14ac:dyDescent="0.55000000000000004">
      <c r="A54" s="318">
        <v>11460</v>
      </c>
      <c r="B54" s="202">
        <v>243</v>
      </c>
      <c r="C54" s="190">
        <v>51</v>
      </c>
      <c r="D54" s="190" t="s">
        <v>475</v>
      </c>
      <c r="E54" s="349">
        <v>19678994.850000001</v>
      </c>
      <c r="F54" s="350">
        <v>10.761137966530757</v>
      </c>
      <c r="G54" s="350">
        <v>37.917582836389116</v>
      </c>
      <c r="H54" s="350">
        <v>49.874736474876642</v>
      </c>
      <c r="I54" s="350">
        <v>4.9557375885155752E-8</v>
      </c>
      <c r="J54" s="350">
        <v>1.4465426726461112</v>
      </c>
      <c r="K54" s="191">
        <f t="shared" si="9"/>
        <v>0.10995616781079949</v>
      </c>
      <c r="L54" s="191">
        <f t="shared" si="10"/>
        <v>0.38743784479904853</v>
      </c>
      <c r="M54" s="191">
        <f t="shared" si="11"/>
        <v>0.50961477405153233</v>
      </c>
      <c r="N54" s="191">
        <f t="shared" si="12"/>
        <v>5.0637201716388562E-10</v>
      </c>
      <c r="O54" s="191">
        <f t="shared" si="13"/>
        <v>1.478061979631284E-2</v>
      </c>
      <c r="P54" s="216">
        <f t="shared" si="14"/>
        <v>100</v>
      </c>
      <c r="Q54" s="249">
        <f>VLOOKUP(B:B,'پیوست 4'!$C$14:$J$172,8,0)</f>
        <v>2171450.3188129999</v>
      </c>
      <c r="R54" s="1">
        <f t="shared" si="15"/>
        <v>0.11034355846751999</v>
      </c>
      <c r="S54" s="245">
        <f t="shared" si="16"/>
        <v>11.034355846752</v>
      </c>
      <c r="T54" s="262">
        <f t="shared" si="17"/>
        <v>0.27321788022124238</v>
      </c>
      <c r="U54" s="245" t="str">
        <f>VLOOKUP(D54:D209,پیوست1!$E$5:G215,3,0)</f>
        <v>در اوراق بهادار با درآمد ثابت و قابل معامله</v>
      </c>
      <c r="V54" s="245">
        <f>100-P54</f>
        <v>0</v>
      </c>
    </row>
    <row r="55" spans="1:22" x14ac:dyDescent="0.55000000000000004">
      <c r="A55" s="318">
        <v>11517</v>
      </c>
      <c r="B55" s="202">
        <v>250</v>
      </c>
      <c r="C55" s="192">
        <v>52</v>
      </c>
      <c r="D55" s="192" t="s">
        <v>479</v>
      </c>
      <c r="E55" s="347">
        <v>71461030.046164006</v>
      </c>
      <c r="F55" s="348">
        <v>10.51916463544951</v>
      </c>
      <c r="G55" s="348">
        <v>40.033489534791521</v>
      </c>
      <c r="H55" s="348">
        <v>47.968341431820974</v>
      </c>
      <c r="I55" s="348">
        <v>0</v>
      </c>
      <c r="J55" s="348">
        <v>1.479004397937995</v>
      </c>
      <c r="K55" s="191">
        <f t="shared" si="9"/>
        <v>0.39030939763337574</v>
      </c>
      <c r="L55" s="191">
        <f t="shared" si="10"/>
        <v>1.4854266215046092</v>
      </c>
      <c r="M55" s="191">
        <f t="shared" si="11"/>
        <v>1.7798461283352742</v>
      </c>
      <c r="N55" s="191">
        <f t="shared" si="12"/>
        <v>0</v>
      </c>
      <c r="O55" s="191">
        <f t="shared" si="13"/>
        <v>5.4877866794754683E-2</v>
      </c>
      <c r="P55" s="216">
        <f t="shared" si="14"/>
        <v>100</v>
      </c>
      <c r="Q55" s="249">
        <f>VLOOKUP(B:B,'پیوست 4'!$C$14:$J$172,8,0)</f>
        <v>7291143.4194529997</v>
      </c>
      <c r="R55" s="1">
        <f t="shared" si="15"/>
        <v>0.10202964349580328</v>
      </c>
      <c r="S55" s="245">
        <f t="shared" si="16"/>
        <v>10.202964349580327</v>
      </c>
      <c r="T55" s="262">
        <f t="shared" si="17"/>
        <v>-0.31620028586918281</v>
      </c>
      <c r="U55" s="245" t="str">
        <f>VLOOKUP(D55:D210,پیوست1!$E$5:G189,3,0)</f>
        <v>در اوراق بهادار با درآمد ثابت و با پیش بینی سود</v>
      </c>
    </row>
    <row r="56" spans="1:22" x14ac:dyDescent="0.55000000000000004">
      <c r="A56" s="318">
        <v>11513</v>
      </c>
      <c r="B56" s="202">
        <v>254</v>
      </c>
      <c r="C56" s="190">
        <v>53</v>
      </c>
      <c r="D56" s="190" t="s">
        <v>480</v>
      </c>
      <c r="E56" s="349">
        <v>20975793.344833001</v>
      </c>
      <c r="F56" s="350">
        <v>10.206365096912265</v>
      </c>
      <c r="G56" s="350">
        <v>45.708390968575095</v>
      </c>
      <c r="H56" s="350">
        <v>41.883318503647899</v>
      </c>
      <c r="I56" s="350">
        <v>1.3855339500754403E-4</v>
      </c>
      <c r="J56" s="350">
        <v>2.20178687746973</v>
      </c>
      <c r="K56" s="191">
        <f t="shared" si="9"/>
        <v>0.11115985694679772</v>
      </c>
      <c r="L56" s="191">
        <f t="shared" si="10"/>
        <v>0.49782054170022261</v>
      </c>
      <c r="M56" s="191">
        <f t="shared" si="11"/>
        <v>0.45616080251050106</v>
      </c>
      <c r="N56" s="191">
        <f t="shared" si="12"/>
        <v>1.5090167187132271E-6</v>
      </c>
      <c r="O56" s="191">
        <f t="shared" si="13"/>
        <v>2.3980164534866191E-2</v>
      </c>
      <c r="P56" s="216">
        <f t="shared" si="14"/>
        <v>99.999999999999986</v>
      </c>
      <c r="Q56" s="249">
        <f>VLOOKUP(B:B,'پیوست 4'!$C$14:$J$172,8,0)</f>
        <v>1856069.2598840001</v>
      </c>
      <c r="R56" s="1">
        <f t="shared" si="15"/>
        <v>8.8486248380264879E-2</v>
      </c>
      <c r="S56" s="245">
        <f t="shared" si="16"/>
        <v>8.8486248380264882</v>
      </c>
      <c r="T56" s="262">
        <f t="shared" si="17"/>
        <v>-1.3577402588857765</v>
      </c>
      <c r="U56" s="245" t="str">
        <f>VLOOKUP(D56:D212,پیوست1!$E$5:G225,3,0)</f>
        <v>در اوراق بهادار با درآمد ثابت و قابل معامله</v>
      </c>
    </row>
    <row r="57" spans="1:22" x14ac:dyDescent="0.55000000000000004">
      <c r="A57" s="318">
        <v>11385</v>
      </c>
      <c r="B57" s="202">
        <v>210</v>
      </c>
      <c r="C57" s="192">
        <v>54</v>
      </c>
      <c r="D57" s="192" t="s">
        <v>460</v>
      </c>
      <c r="E57" s="347">
        <v>50863044.803127997</v>
      </c>
      <c r="F57" s="348">
        <v>10.206024367861172</v>
      </c>
      <c r="G57" s="348">
        <v>39.572092576897475</v>
      </c>
      <c r="H57" s="348">
        <v>48.439535222902535</v>
      </c>
      <c r="I57" s="348">
        <v>4.9973352491166328E-2</v>
      </c>
      <c r="J57" s="348">
        <v>1.7323744798476506</v>
      </c>
      <c r="K57" s="191">
        <f t="shared" si="9"/>
        <v>0.26953640992854777</v>
      </c>
      <c r="L57" s="191">
        <f t="shared" si="10"/>
        <v>1.045080766231046</v>
      </c>
      <c r="M57" s="191">
        <f t="shared" si="11"/>
        <v>1.2792658484828521</v>
      </c>
      <c r="N57" s="191">
        <f t="shared" si="12"/>
        <v>1.3197732571537638E-3</v>
      </c>
      <c r="O57" s="191">
        <f t="shared" si="13"/>
        <v>4.5751213314790963E-2</v>
      </c>
      <c r="P57" s="216">
        <f t="shared" si="14"/>
        <v>100</v>
      </c>
      <c r="Q57" s="249">
        <f>VLOOKUP(B:B,'پیوست 4'!$C$14:$J$172,8,0)</f>
        <v>4602539.0375629999</v>
      </c>
      <c r="R57" s="1">
        <f t="shared" si="15"/>
        <v>9.0488861910994978E-2</v>
      </c>
      <c r="S57" s="245">
        <f t="shared" si="16"/>
        <v>9.0488861910994984</v>
      </c>
      <c r="T57" s="262">
        <f t="shared" si="17"/>
        <v>-1.1571381767616735</v>
      </c>
      <c r="U57" s="245" t="str">
        <f>VLOOKUP(D57:D214,پیوست1!$E$5:G190,3,0)</f>
        <v>در اوراق بهادار با درآمد ثابت و با پیش بینی سود</v>
      </c>
    </row>
    <row r="58" spans="1:22" x14ac:dyDescent="0.55000000000000004">
      <c r="A58" s="318">
        <v>11302</v>
      </c>
      <c r="B58" s="202">
        <v>178</v>
      </c>
      <c r="C58" s="190">
        <v>55</v>
      </c>
      <c r="D58" s="190" t="s">
        <v>451</v>
      </c>
      <c r="E58" s="349">
        <v>6868897.8723370004</v>
      </c>
      <c r="F58" s="350">
        <v>9.7149574444903593</v>
      </c>
      <c r="G58" s="350">
        <v>43.772138681888194</v>
      </c>
      <c r="H58" s="350">
        <v>43.351657716973762</v>
      </c>
      <c r="I58" s="350">
        <v>1.5948024059201889E-3</v>
      </c>
      <c r="J58" s="350">
        <v>3.1596513542417615</v>
      </c>
      <c r="K58" s="191">
        <f t="shared" si="9"/>
        <v>3.4648660186641006E-2</v>
      </c>
      <c r="L58" s="191">
        <f t="shared" si="10"/>
        <v>0.15611452417544075</v>
      </c>
      <c r="M58" s="191">
        <f t="shared" si="11"/>
        <v>0.15461486736772784</v>
      </c>
      <c r="N58" s="191">
        <f t="shared" si="12"/>
        <v>5.687906194473807E-6</v>
      </c>
      <c r="O58" s="191">
        <f t="shared" si="13"/>
        <v>1.1268982567028216E-2</v>
      </c>
      <c r="P58" s="216">
        <f t="shared" si="14"/>
        <v>100</v>
      </c>
      <c r="Q58" s="249">
        <f>VLOOKUP(B:B,'پیوست 4'!$C$14:$J$172,8,0)</f>
        <v>552423.56991700002</v>
      </c>
      <c r="R58" s="1">
        <f t="shared" si="15"/>
        <v>8.0423902085044296E-2</v>
      </c>
      <c r="S58" s="245">
        <f t="shared" si="16"/>
        <v>8.042390208504429</v>
      </c>
      <c r="T58" s="262">
        <f t="shared" si="17"/>
        <v>-1.6725672359859303</v>
      </c>
      <c r="U58" s="245" t="str">
        <f>VLOOKUP(D58:D213,پیوست1!$E$5:G231,3,0)</f>
        <v>در اوارق بهادار با درآمد ثابت</v>
      </c>
      <c r="V58" s="245">
        <f>100-P58</f>
        <v>0</v>
      </c>
    </row>
    <row r="59" spans="1:22" x14ac:dyDescent="0.55000000000000004">
      <c r="A59" s="318">
        <v>11665</v>
      </c>
      <c r="B59" s="202">
        <v>280</v>
      </c>
      <c r="C59" s="192">
        <v>56</v>
      </c>
      <c r="D59" s="192" t="s">
        <v>491</v>
      </c>
      <c r="E59" s="347">
        <v>429172.11197799997</v>
      </c>
      <c r="F59" s="348">
        <v>9.6992302598856845</v>
      </c>
      <c r="G59" s="348">
        <v>42.112152417418827</v>
      </c>
      <c r="H59" s="348">
        <v>40.81777254287708</v>
      </c>
      <c r="I59" s="348">
        <v>2.5430480320406783</v>
      </c>
      <c r="J59" s="348">
        <v>4.8277967477777324</v>
      </c>
      <c r="K59" s="191">
        <f t="shared" si="9"/>
        <v>2.1613606821780313E-3</v>
      </c>
      <c r="L59" s="191">
        <f t="shared" si="10"/>
        <v>9.384203492243965E-3</v>
      </c>
      <c r="M59" s="191">
        <f t="shared" si="11"/>
        <v>9.0957659880630884E-3</v>
      </c>
      <c r="N59" s="191">
        <f t="shared" si="12"/>
        <v>5.6668868374795363E-4</v>
      </c>
      <c r="O59" s="191">
        <f t="shared" si="13"/>
        <v>1.0758183683244925E-3</v>
      </c>
      <c r="P59" s="216">
        <f t="shared" si="14"/>
        <v>100</v>
      </c>
      <c r="Q59" s="249"/>
      <c r="R59" s="1">
        <f t="shared" si="15"/>
        <v>0</v>
      </c>
      <c r="S59" s="245">
        <f t="shared" si="16"/>
        <v>0</v>
      </c>
      <c r="T59" s="262">
        <f t="shared" si="17"/>
        <v>-9.6992302598856845</v>
      </c>
      <c r="U59" s="245" t="str">
        <f>VLOOKUP(D59:D215,پیوست1!$E$5:G222,3,0)</f>
        <v>در اوراق بهادار با درآمد ثابت</v>
      </c>
      <c r="V59" s="245">
        <f>100-P59</f>
        <v>0</v>
      </c>
    </row>
    <row r="60" spans="1:22" x14ac:dyDescent="0.55000000000000004">
      <c r="A60" s="318">
        <v>11098</v>
      </c>
      <c r="B60" s="202">
        <v>123</v>
      </c>
      <c r="C60" s="190">
        <v>57</v>
      </c>
      <c r="D60" s="190" t="s">
        <v>439</v>
      </c>
      <c r="E60" s="349">
        <v>187718563.72327301</v>
      </c>
      <c r="F60" s="350">
        <v>9.696276403787417</v>
      </c>
      <c r="G60" s="350">
        <v>31.308821406203108</v>
      </c>
      <c r="H60" s="350">
        <v>57.321302552431973</v>
      </c>
      <c r="I60" s="350">
        <v>1.8245037343728919E-2</v>
      </c>
      <c r="J60" s="350">
        <v>1.6553546002337716</v>
      </c>
      <c r="K60" s="191">
        <f t="shared" si="9"/>
        <v>0.94508461563462676</v>
      </c>
      <c r="L60" s="191">
        <f t="shared" si="10"/>
        <v>3.0516338656658788</v>
      </c>
      <c r="M60" s="191">
        <f t="shared" si="11"/>
        <v>5.5870396979690957</v>
      </c>
      <c r="N60" s="191">
        <f t="shared" si="12"/>
        <v>1.7783222535304594E-3</v>
      </c>
      <c r="O60" s="191">
        <f t="shared" si="13"/>
        <v>0.16134545891140878</v>
      </c>
      <c r="P60" s="216">
        <f t="shared" si="14"/>
        <v>100.00000000000001</v>
      </c>
      <c r="Q60" s="249">
        <f>VLOOKUP(B:B,'پیوست 4'!$C$14:$J$172,8,0)</f>
        <v>18451665.186662</v>
      </c>
      <c r="R60" s="1">
        <f t="shared" si="15"/>
        <v>9.8294301962925129E-2</v>
      </c>
      <c r="S60" s="245">
        <f t="shared" si="16"/>
        <v>9.8294301962925132</v>
      </c>
      <c r="T60" s="262">
        <f t="shared" si="17"/>
        <v>0.13315379250509629</v>
      </c>
      <c r="U60" s="245" t="str">
        <f>VLOOKUP(D60:D216,پیوست1!$E$5:G227,3,0)</f>
        <v>در اوراق بهادار با درآمد ثابت و با پیش بینی سود</v>
      </c>
    </row>
    <row r="61" spans="1:22" x14ac:dyDescent="0.55000000000000004">
      <c r="A61" s="318">
        <v>10923</v>
      </c>
      <c r="B61" s="202">
        <v>108</v>
      </c>
      <c r="C61" s="192">
        <v>58</v>
      </c>
      <c r="D61" s="192" t="s">
        <v>433</v>
      </c>
      <c r="E61" s="347">
        <v>1516453.513427</v>
      </c>
      <c r="F61" s="348">
        <v>9.6545242664849482</v>
      </c>
      <c r="G61" s="348">
        <v>55.667570727568879</v>
      </c>
      <c r="H61" s="348">
        <v>31.237785602265916</v>
      </c>
      <c r="I61" s="348">
        <v>3.778376554568719E-3</v>
      </c>
      <c r="J61" s="348">
        <v>3.4363410271256858</v>
      </c>
      <c r="K61" s="191">
        <f t="shared" si="9"/>
        <v>7.6018354400394176E-3</v>
      </c>
      <c r="L61" s="191">
        <f t="shared" si="10"/>
        <v>4.3831855442816675E-2</v>
      </c>
      <c r="M61" s="191">
        <f t="shared" si="11"/>
        <v>2.4596189217111469E-2</v>
      </c>
      <c r="N61" s="191">
        <f t="shared" si="12"/>
        <v>2.975040095765582E-6</v>
      </c>
      <c r="O61" s="191">
        <f t="shared" si="13"/>
        <v>2.7057261738673176E-3</v>
      </c>
      <c r="P61" s="216">
        <f t="shared" si="14"/>
        <v>100</v>
      </c>
      <c r="Q61" s="249">
        <f>VLOOKUP(B:B,'پیوست 4'!$C$14:$J$172,8,0)</f>
        <v>150310.38884299999</v>
      </c>
      <c r="R61" s="1">
        <f t="shared" si="15"/>
        <v>9.9119681224726003E-2</v>
      </c>
      <c r="S61" s="245">
        <f t="shared" si="16"/>
        <v>9.9119681224726008</v>
      </c>
      <c r="T61" s="262">
        <f t="shared" si="17"/>
        <v>0.25744385598765263</v>
      </c>
      <c r="U61" s="245" t="str">
        <f>VLOOKUP(D61:D216,پیوست1!$E$5:G216,3,0)</f>
        <v>در اوراق بهادار با درآمد ثابت و با پیش بینی سود</v>
      </c>
    </row>
    <row r="62" spans="1:22" x14ac:dyDescent="0.55000000000000004">
      <c r="A62" s="318">
        <v>11551</v>
      </c>
      <c r="B62" s="202">
        <v>262</v>
      </c>
      <c r="C62" s="190">
        <v>59</v>
      </c>
      <c r="D62" s="190" t="s">
        <v>483</v>
      </c>
      <c r="E62" s="349">
        <v>3091298.7777180001</v>
      </c>
      <c r="F62" s="350">
        <v>9.635890390239231</v>
      </c>
      <c r="G62" s="350">
        <v>47.79314209695719</v>
      </c>
      <c r="H62" s="350">
        <v>38.895578957147869</v>
      </c>
      <c r="I62" s="350">
        <v>0.23087821752768972</v>
      </c>
      <c r="J62" s="350">
        <v>3.4445103381280178</v>
      </c>
      <c r="K62" s="191">
        <f t="shared" si="9"/>
        <v>1.5466474050754962E-2</v>
      </c>
      <c r="L62" s="191">
        <f t="shared" si="10"/>
        <v>7.6712308059813966E-2</v>
      </c>
      <c r="M62" s="191">
        <f t="shared" si="11"/>
        <v>6.2430915905725949E-2</v>
      </c>
      <c r="N62" s="191">
        <f t="shared" si="12"/>
        <v>3.7058038392525944E-4</v>
      </c>
      <c r="O62" s="191">
        <f t="shared" si="13"/>
        <v>5.5287500796168294E-3</v>
      </c>
      <c r="P62" s="216">
        <f t="shared" si="14"/>
        <v>100</v>
      </c>
      <c r="Q62" s="249" t="e">
        <f>VLOOKUP(B:B,'پیوست 4'!$C$14:$J$172,8,0)</f>
        <v>#N/A</v>
      </c>
      <c r="R62" s="1" t="e">
        <f t="shared" si="15"/>
        <v>#N/A</v>
      </c>
      <c r="S62" s="245" t="e">
        <f t="shared" si="16"/>
        <v>#N/A</v>
      </c>
      <c r="T62" s="262" t="e">
        <f t="shared" si="17"/>
        <v>#N/A</v>
      </c>
      <c r="U62" s="245" t="str">
        <f>VLOOKUP(D62:D218,پیوست1!$E$5:G232,3,0)</f>
        <v>در اوراق بهادار با درآمد ثابت و با پیش بینی سود</v>
      </c>
    </row>
    <row r="63" spans="1:22" x14ac:dyDescent="0.55000000000000004">
      <c r="A63" s="318">
        <v>11343</v>
      </c>
      <c r="B63" s="202">
        <v>196</v>
      </c>
      <c r="C63" s="192">
        <v>60</v>
      </c>
      <c r="D63" s="192" t="s">
        <v>455</v>
      </c>
      <c r="E63" s="347">
        <v>32447447.555399999</v>
      </c>
      <c r="F63" s="348">
        <v>9.6329839949054872</v>
      </c>
      <c r="G63" s="348">
        <v>34.184049620420176</v>
      </c>
      <c r="H63" s="348">
        <v>54.222819496833004</v>
      </c>
      <c r="I63" s="348">
        <v>1.1535287748183237E-5</v>
      </c>
      <c r="J63" s="348">
        <v>1.9601353525535894</v>
      </c>
      <c r="K63" s="191">
        <f t="shared" si="9"/>
        <v>0.1622930274578776</v>
      </c>
      <c r="L63" s="191">
        <f t="shared" si="10"/>
        <v>0.57592049427283754</v>
      </c>
      <c r="M63" s="191">
        <f t="shared" si="11"/>
        <v>0.9135264356399877</v>
      </c>
      <c r="N63" s="191">
        <f t="shared" si="12"/>
        <v>1.9434235250889037E-7</v>
      </c>
      <c r="O63" s="191">
        <f t="shared" si="13"/>
        <v>3.3023650902085554E-2</v>
      </c>
      <c r="P63" s="216">
        <f t="shared" si="14"/>
        <v>100.00000000000001</v>
      </c>
      <c r="Q63" s="249">
        <f>VLOOKUP(B:B,'پیوست 4'!$C$14:$J$172,8,0)</f>
        <v>3193399.4242949998</v>
      </c>
      <c r="R63" s="1">
        <f t="shared" si="15"/>
        <v>9.8417584891466903E-2</v>
      </c>
      <c r="S63" s="245">
        <f t="shared" si="16"/>
        <v>9.8417584891466898</v>
      </c>
      <c r="T63" s="262">
        <f t="shared" si="17"/>
        <v>0.20877449424120265</v>
      </c>
      <c r="U63" s="245" t="str">
        <f>VLOOKUP(D63:D218,پیوست1!$E$5:G201,3,0)</f>
        <v>در اوراق بهادار با درآمد ثابت و با پیش بینی سود</v>
      </c>
    </row>
    <row r="64" spans="1:22" x14ac:dyDescent="0.55000000000000004">
      <c r="A64" s="318">
        <v>11405</v>
      </c>
      <c r="B64" s="202">
        <v>218</v>
      </c>
      <c r="C64" s="190">
        <v>61</v>
      </c>
      <c r="D64" s="190" t="s">
        <v>415</v>
      </c>
      <c r="E64" s="349">
        <v>18985540</v>
      </c>
      <c r="F64" s="350">
        <v>9.2681670034496335</v>
      </c>
      <c r="G64" s="350">
        <v>26.353837084276083</v>
      </c>
      <c r="H64" s="350">
        <v>62.941004983695855</v>
      </c>
      <c r="I64" s="350">
        <v>6.6971640777345606E-4</v>
      </c>
      <c r="J64" s="350">
        <v>1.4363212121706554</v>
      </c>
      <c r="K64" s="191">
        <f t="shared" si="9"/>
        <v>9.1364038643930973E-2</v>
      </c>
      <c r="L64" s="191">
        <f t="shared" si="10"/>
        <v>0.25979171381865207</v>
      </c>
      <c r="M64" s="191">
        <f t="shared" si="11"/>
        <v>0.62046188954923609</v>
      </c>
      <c r="N64" s="191">
        <f t="shared" si="12"/>
        <v>6.6019522239418385E-6</v>
      </c>
      <c r="O64" s="191">
        <f t="shared" si="13"/>
        <v>1.4159014040749821E-2</v>
      </c>
      <c r="P64" s="216">
        <f t="shared" si="14"/>
        <v>99.999999999999986</v>
      </c>
      <c r="Q64" s="249">
        <f>VLOOKUP(B:B,'پیوست 4'!$C$14:$J$172,8,0)</f>
        <v>1790956.616075</v>
      </c>
      <c r="R64" s="1">
        <f t="shared" si="15"/>
        <v>9.4332666654464395E-2</v>
      </c>
      <c r="S64" s="245">
        <f t="shared" si="16"/>
        <v>9.433266665446439</v>
      </c>
      <c r="T64" s="262">
        <f t="shared" si="17"/>
        <v>0.16509966199680548</v>
      </c>
      <c r="U64" s="245" t="str">
        <f>VLOOKUP(D64:D219,پیوست1!$E$5:G185,3,0)</f>
        <v>در اوراق بهادار با درآمد ثابت و با پیش بینی سود</v>
      </c>
    </row>
    <row r="65" spans="1:22" x14ac:dyDescent="0.55000000000000004">
      <c r="A65" s="318">
        <v>11518</v>
      </c>
      <c r="B65" s="202">
        <v>259</v>
      </c>
      <c r="C65" s="192">
        <v>62</v>
      </c>
      <c r="D65" s="192" t="s">
        <v>482</v>
      </c>
      <c r="E65" s="347">
        <v>1706389.9597410001</v>
      </c>
      <c r="F65" s="348">
        <v>9.0020036390821403</v>
      </c>
      <c r="G65" s="348">
        <v>90.341996351590623</v>
      </c>
      <c r="H65" s="348">
        <v>0.33975211493246332</v>
      </c>
      <c r="I65" s="348">
        <v>5.8392253156000398E-4</v>
      </c>
      <c r="J65" s="348">
        <v>0.31566397186320955</v>
      </c>
      <c r="K65" s="191">
        <f t="shared" si="9"/>
        <v>7.9758312211192593E-3</v>
      </c>
      <c r="L65" s="191">
        <f t="shared" si="10"/>
        <v>8.0043570739183514E-2</v>
      </c>
      <c r="M65" s="191">
        <f t="shared" si="11"/>
        <v>3.0102248725550799E-4</v>
      </c>
      <c r="N65" s="191">
        <f t="shared" si="12"/>
        <v>5.1735899524765563E-7</v>
      </c>
      <c r="O65" s="191">
        <f t="shared" si="13"/>
        <v>2.7968024265604557E-4</v>
      </c>
      <c r="P65" s="216">
        <f t="shared" si="14"/>
        <v>100</v>
      </c>
      <c r="Q65" s="249">
        <f>VLOOKUP(B:B,'پیوست 4'!$C$14:$J$172,8,0)</f>
        <v>104709.793085</v>
      </c>
      <c r="R65" s="1">
        <f t="shared" si="15"/>
        <v>6.1363343406505448E-2</v>
      </c>
      <c r="S65" s="245">
        <f t="shared" si="16"/>
        <v>6.1363343406505448</v>
      </c>
      <c r="T65" s="262">
        <f t="shared" si="17"/>
        <v>-2.8656692984315955</v>
      </c>
      <c r="U65" s="245" t="str">
        <f>VLOOKUP(D65:D221,پیوست1!$E$5:G242,3,0)</f>
        <v>در اوراق بهادار با درآمد ثابت و قابل معامله</v>
      </c>
    </row>
    <row r="66" spans="1:22" x14ac:dyDescent="0.55000000000000004">
      <c r="A66" s="318">
        <v>10766</v>
      </c>
      <c r="B66" s="202">
        <v>56</v>
      </c>
      <c r="C66" s="190">
        <v>63</v>
      </c>
      <c r="D66" s="190" t="s">
        <v>421</v>
      </c>
      <c r="E66" s="349">
        <v>9704627.5462599993</v>
      </c>
      <c r="F66" s="350">
        <v>8.9859766361510829</v>
      </c>
      <c r="G66" s="350">
        <v>48.872865047207796</v>
      </c>
      <c r="H66" s="350">
        <v>40.310236395508888</v>
      </c>
      <c r="I66" s="350">
        <v>3.258682583025474E-2</v>
      </c>
      <c r="J66" s="350">
        <v>1.7983350953019774</v>
      </c>
      <c r="K66" s="191">
        <f t="shared" si="9"/>
        <v>4.5279606214755748E-2</v>
      </c>
      <c r="L66" s="191">
        <f t="shared" si="10"/>
        <v>0.24626639635603681</v>
      </c>
      <c r="M66" s="191">
        <f t="shared" si="11"/>
        <v>0.20312000624054033</v>
      </c>
      <c r="N66" s="191">
        <f t="shared" si="12"/>
        <v>1.6420236788137999E-4</v>
      </c>
      <c r="O66" s="191">
        <f t="shared" si="13"/>
        <v>9.0616644416656733E-3</v>
      </c>
      <c r="P66" s="216">
        <f t="shared" si="14"/>
        <v>99.999999999999986</v>
      </c>
      <c r="Q66" s="249">
        <f>VLOOKUP(B:B,'پیوست 4'!$C$14:$J$172,8,0)</f>
        <v>848654.38928600005</v>
      </c>
      <c r="T66" s="262"/>
      <c r="V66" s="245">
        <f>100-P66</f>
        <v>0</v>
      </c>
    </row>
    <row r="67" spans="1:22" x14ac:dyDescent="0.55000000000000004">
      <c r="A67" s="318">
        <v>11673</v>
      </c>
      <c r="B67" s="202">
        <v>283</v>
      </c>
      <c r="C67" s="192">
        <v>64</v>
      </c>
      <c r="D67" s="192" t="s">
        <v>492</v>
      </c>
      <c r="E67" s="347">
        <v>999956.65388799994</v>
      </c>
      <c r="F67" s="348">
        <v>8.3802309350631976</v>
      </c>
      <c r="G67" s="348">
        <v>44.232115073974292</v>
      </c>
      <c r="H67" s="348">
        <v>45.523359552294956</v>
      </c>
      <c r="I67" s="348">
        <v>2.9147755181782023E-3</v>
      </c>
      <c r="J67" s="348">
        <v>1.861379663149378</v>
      </c>
      <c r="K67" s="191">
        <f t="shared" si="9"/>
        <v>4.3510657415106848E-3</v>
      </c>
      <c r="L67" s="191">
        <f t="shared" si="10"/>
        <v>2.296557720953504E-2</v>
      </c>
      <c r="M67" s="191">
        <f t="shared" si="11"/>
        <v>2.3635999022140315E-2</v>
      </c>
      <c r="N67" s="191">
        <f t="shared" si="12"/>
        <v>1.513368784179405E-6</v>
      </c>
      <c r="O67" s="191">
        <f t="shared" si="13"/>
        <v>9.664393913522718E-4</v>
      </c>
      <c r="P67" s="216">
        <f t="shared" si="14"/>
        <v>100</v>
      </c>
      <c r="Q67" s="249"/>
      <c r="R67" s="1">
        <f t="shared" ref="R67:R78" si="18">Q67/E67</f>
        <v>0</v>
      </c>
      <c r="S67" s="245">
        <f t="shared" ref="S67:S78" si="19">R67*100</f>
        <v>0</v>
      </c>
      <c r="T67" s="262">
        <f t="shared" ref="T67:T78" si="20">S67-F67</f>
        <v>-8.3802309350631976</v>
      </c>
      <c r="U67" s="245" t="str">
        <f>VLOOKUP(D67:D223,پیوست1!$E$5:G223,3,0)</f>
        <v>در اوراق بهادار با درآمد ثابت و قابل معامله</v>
      </c>
    </row>
    <row r="68" spans="1:22" x14ac:dyDescent="0.55000000000000004">
      <c r="A68" s="318">
        <v>11142</v>
      </c>
      <c r="B68" s="202">
        <v>130</v>
      </c>
      <c r="C68" s="190">
        <v>65</v>
      </c>
      <c r="D68" s="190" t="s">
        <v>440</v>
      </c>
      <c r="E68" s="349">
        <v>151046287.470112</v>
      </c>
      <c r="F68" s="350">
        <v>8.0703654709130213</v>
      </c>
      <c r="G68" s="350">
        <v>29.516791498059042</v>
      </c>
      <c r="H68" s="350">
        <v>61.712916329597348</v>
      </c>
      <c r="I68" s="350">
        <v>4.652797044656672E-4</v>
      </c>
      <c r="J68" s="350">
        <v>0.69946142172612147</v>
      </c>
      <c r="K68" s="191">
        <f t="shared" ref="K68:K83" si="21">E68/$E$85*F68</f>
        <v>0.63293883254728778</v>
      </c>
      <c r="L68" s="191">
        <f t="shared" ref="L68:L83" si="22">E68/$E$85*G68</f>
        <v>2.3149290597380618</v>
      </c>
      <c r="M68" s="191">
        <f t="shared" ref="M68:M83" si="23">E68/$E$85*H68</f>
        <v>4.8399916156863689</v>
      </c>
      <c r="N68" s="191">
        <f t="shared" ref="N68:N83" si="24">E68/$E$85*I68</f>
        <v>3.649073812256109E-5</v>
      </c>
      <c r="O68" s="191">
        <f t="shared" ref="O68:O83" si="25">E68/$E$85*J68</f>
        <v>5.4857031850022504E-2</v>
      </c>
      <c r="P68" s="216">
        <f t="shared" ref="P68:P83" si="26">SUM(F68:J68)</f>
        <v>100.00000000000001</v>
      </c>
      <c r="Q68" s="249">
        <f>VLOOKUP(B:B,'پیوست 4'!$C$14:$J$172,8,0)</f>
        <v>11699183.945154</v>
      </c>
      <c r="R68" s="1">
        <f t="shared" si="18"/>
        <v>7.7454296567659467E-2</v>
      </c>
      <c r="S68" s="245">
        <f t="shared" si="19"/>
        <v>7.7454296567659471</v>
      </c>
      <c r="T68" s="262">
        <f t="shared" si="20"/>
        <v>-0.32493581414707418</v>
      </c>
      <c r="U68" s="245" t="str">
        <f>VLOOKUP(D68:D224,پیوست1!$E$5:G238,3,0)</f>
        <v>در اوراق بهادار با درآمد ثابت و با پیش بینی سود</v>
      </c>
    </row>
    <row r="69" spans="1:22" x14ac:dyDescent="0.55000000000000004">
      <c r="A69" s="318">
        <v>11391</v>
      </c>
      <c r="B69" s="202">
        <v>215</v>
      </c>
      <c r="C69" s="192">
        <v>66</v>
      </c>
      <c r="D69" s="192" t="s">
        <v>463</v>
      </c>
      <c r="E69" s="347">
        <v>273656.00937500002</v>
      </c>
      <c r="F69" s="348">
        <v>7.4905625537353826</v>
      </c>
      <c r="G69" s="348">
        <v>77.518915869966008</v>
      </c>
      <c r="H69" s="348">
        <v>13.026631255372699</v>
      </c>
      <c r="I69" s="348">
        <v>1.8346218841097241E-2</v>
      </c>
      <c r="J69" s="348">
        <v>1.9455441020848088</v>
      </c>
      <c r="K69" s="191">
        <f t="shared" si="21"/>
        <v>1.0643339331822379E-3</v>
      </c>
      <c r="L69" s="191">
        <f t="shared" si="22"/>
        <v>1.1014661720268253E-2</v>
      </c>
      <c r="M69" s="191">
        <f t="shared" si="23"/>
        <v>1.8509538610329711E-3</v>
      </c>
      <c r="N69" s="191">
        <f t="shared" si="24"/>
        <v>2.6068139900159648E-6</v>
      </c>
      <c r="O69" s="191">
        <f t="shared" si="25"/>
        <v>2.7644233547169459E-4</v>
      </c>
      <c r="P69" s="216">
        <f t="shared" si="26"/>
        <v>100</v>
      </c>
      <c r="Q69" s="249">
        <f>VLOOKUP(B:B,'پیوست 4'!$C$14:$J$172,8,0)</f>
        <v>20612.331617</v>
      </c>
      <c r="R69" s="1">
        <f t="shared" si="18"/>
        <v>7.5322049985586934E-2</v>
      </c>
      <c r="S69" s="245">
        <f t="shared" si="19"/>
        <v>7.5322049985586936</v>
      </c>
      <c r="T69" s="262">
        <f t="shared" si="20"/>
        <v>4.1642444823311031E-2</v>
      </c>
      <c r="U69" s="245" t="str">
        <f>VLOOKUP(D69:D224,پیوست1!$E$5:G239,3,0)</f>
        <v>در اوراق بهادار با درآمد ثابت و با پیش بینی سود</v>
      </c>
      <c r="V69" s="245">
        <f>100-P69</f>
        <v>0</v>
      </c>
    </row>
    <row r="70" spans="1:22" x14ac:dyDescent="0.55000000000000004">
      <c r="A70" s="318">
        <v>11367</v>
      </c>
      <c r="B70" s="202">
        <v>207</v>
      </c>
      <c r="C70" s="190">
        <v>67</v>
      </c>
      <c r="D70" s="190" t="s">
        <v>458</v>
      </c>
      <c r="E70" s="349">
        <v>5125500</v>
      </c>
      <c r="F70" s="350">
        <v>7.2607286100002542</v>
      </c>
      <c r="G70" s="350">
        <v>43.907966373792085</v>
      </c>
      <c r="H70" s="350">
        <v>46.871257267130488</v>
      </c>
      <c r="I70" s="350">
        <v>1.5580933753434169E-2</v>
      </c>
      <c r="J70" s="350">
        <v>1.9444668153237419</v>
      </c>
      <c r="K70" s="191">
        <f t="shared" si="21"/>
        <v>1.9323016550336452E-2</v>
      </c>
      <c r="L70" s="191">
        <f t="shared" si="22"/>
        <v>0.11685250978308788</v>
      </c>
      <c r="M70" s="191">
        <f t="shared" si="23"/>
        <v>0.12473873195872121</v>
      </c>
      <c r="N70" s="191">
        <f t="shared" si="24"/>
        <v>4.1465623762970221E-5</v>
      </c>
      <c r="O70" s="191">
        <f t="shared" si="25"/>
        <v>5.1748201141041351E-3</v>
      </c>
      <c r="P70" s="216">
        <f t="shared" si="26"/>
        <v>100</v>
      </c>
      <c r="Q70" s="249">
        <f>VLOOKUP(B:B,'پیوست 4'!$C$14:$J$172,8,0)</f>
        <v>373178.15287599998</v>
      </c>
      <c r="R70" s="1">
        <f t="shared" si="18"/>
        <v>7.2808146107891908E-2</v>
      </c>
      <c r="S70" s="245">
        <f t="shared" si="19"/>
        <v>7.2808146107891911</v>
      </c>
      <c r="T70" s="262">
        <f t="shared" si="20"/>
        <v>2.0086000788936964E-2</v>
      </c>
      <c r="U70" s="245" t="str">
        <f>VLOOKUP(D70:D225,پیوست1!$E$5:G208,3,0)</f>
        <v>در اوراق بهادار با درامد ثابت و قابل معامله</v>
      </c>
    </row>
    <row r="71" spans="1:22" x14ac:dyDescent="0.55000000000000004">
      <c r="A71" s="318">
        <v>11075</v>
      </c>
      <c r="B71" s="202">
        <v>118</v>
      </c>
      <c r="C71" s="192">
        <v>68</v>
      </c>
      <c r="D71" s="192" t="s">
        <v>437</v>
      </c>
      <c r="E71" s="347">
        <v>68313469</v>
      </c>
      <c r="F71" s="348">
        <v>7.11353476409717</v>
      </c>
      <c r="G71" s="348">
        <v>35.623665886600492</v>
      </c>
      <c r="H71" s="348">
        <v>56.052838844433971</v>
      </c>
      <c r="I71" s="348">
        <v>0</v>
      </c>
      <c r="J71" s="348">
        <v>1.2099605048683708</v>
      </c>
      <c r="K71" s="191">
        <f t="shared" si="21"/>
        <v>0.25231919000012581</v>
      </c>
      <c r="L71" s="191">
        <f t="shared" si="22"/>
        <v>1.2635820052090447</v>
      </c>
      <c r="M71" s="191">
        <f t="shared" si="23"/>
        <v>1.9882108351838756</v>
      </c>
      <c r="N71" s="191">
        <f t="shared" si="24"/>
        <v>0</v>
      </c>
      <c r="O71" s="191">
        <f t="shared" si="25"/>
        <v>4.2917658329498301E-2</v>
      </c>
      <c r="P71" s="216">
        <f t="shared" si="26"/>
        <v>100</v>
      </c>
      <c r="Q71" s="249">
        <f>VLOOKUP(B:B,'پیوست 4'!$C$14:$J$172,8,0)</f>
        <v>5089813.728077</v>
      </c>
      <c r="R71" s="1">
        <f t="shared" si="18"/>
        <v>7.4506737874444645E-2</v>
      </c>
      <c r="S71" s="245">
        <f t="shared" si="19"/>
        <v>7.4506737874444644</v>
      </c>
      <c r="T71" s="262">
        <f t="shared" si="20"/>
        <v>0.3371390233472944</v>
      </c>
      <c r="U71" s="245" t="str">
        <f>VLOOKUP(D71:D226,پیوست1!$E$5:G226,3,0)</f>
        <v>در اوراق بهادار با درامد ثابت و با پیش بینی سود</v>
      </c>
    </row>
    <row r="72" spans="1:22" x14ac:dyDescent="0.55000000000000004">
      <c r="A72" s="318">
        <v>10920</v>
      </c>
      <c r="B72" s="202">
        <v>106</v>
      </c>
      <c r="C72" s="190">
        <v>69</v>
      </c>
      <c r="D72" s="190" t="s">
        <v>430</v>
      </c>
      <c r="E72" s="349">
        <v>492561.76176700002</v>
      </c>
      <c r="F72" s="350">
        <v>6.9158046228016694</v>
      </c>
      <c r="G72" s="350">
        <v>27.740994361161505</v>
      </c>
      <c r="H72" s="350">
        <v>63.217405052856151</v>
      </c>
      <c r="I72" s="350">
        <v>1.0127701201514157E-2</v>
      </c>
      <c r="J72" s="350">
        <v>2.1156682619791649</v>
      </c>
      <c r="K72" s="191">
        <f t="shared" si="21"/>
        <v>1.7687314309642612E-3</v>
      </c>
      <c r="L72" s="191">
        <f t="shared" si="22"/>
        <v>7.0948170645271005E-3</v>
      </c>
      <c r="M72" s="191">
        <f t="shared" si="23"/>
        <v>1.6167982960699694E-2</v>
      </c>
      <c r="N72" s="191">
        <f t="shared" si="24"/>
        <v>2.5901806681282115E-6</v>
      </c>
      <c r="O72" s="191">
        <f t="shared" si="25"/>
        <v>5.4108656281561267E-4</v>
      </c>
      <c r="P72" s="216">
        <f t="shared" si="26"/>
        <v>100</v>
      </c>
      <c r="Q72" s="249">
        <f>VLOOKUP(B:B,'پیوست 4'!$C$14:$J$172,8,0)</f>
        <v>34143.012738999998</v>
      </c>
      <c r="R72" s="1">
        <f t="shared" si="18"/>
        <v>6.9317221492217473E-2</v>
      </c>
      <c r="S72" s="245">
        <f t="shared" si="19"/>
        <v>6.9317221492217476</v>
      </c>
      <c r="T72" s="262">
        <f t="shared" si="20"/>
        <v>1.5917526420078154E-2</v>
      </c>
      <c r="U72" s="245" t="str">
        <f>VLOOKUP(D72:D227,پیوست1!$E$5:G188,3,0)</f>
        <v>در اوراق بهادار با درآمد ثابت و قابل معامله</v>
      </c>
    </row>
    <row r="73" spans="1:22" x14ac:dyDescent="0.55000000000000004">
      <c r="A73" s="318">
        <v>11449</v>
      </c>
      <c r="B73" s="202">
        <v>235</v>
      </c>
      <c r="C73" s="192">
        <v>70</v>
      </c>
      <c r="D73" s="192" t="s">
        <v>473</v>
      </c>
      <c r="E73" s="347">
        <v>2202440.8106860002</v>
      </c>
      <c r="F73" s="348">
        <v>6.8412240252305399</v>
      </c>
      <c r="G73" s="348">
        <v>43.142557158714958</v>
      </c>
      <c r="H73" s="348">
        <v>48.014539631030104</v>
      </c>
      <c r="I73" s="348">
        <v>1.6633829504436252E-2</v>
      </c>
      <c r="J73" s="348">
        <v>1.9850453555199665</v>
      </c>
      <c r="K73" s="191">
        <f t="shared" si="21"/>
        <v>7.8234181266337195E-3</v>
      </c>
      <c r="L73" s="191">
        <f t="shared" si="22"/>
        <v>4.9336531366321962E-2</v>
      </c>
      <c r="M73" s="191">
        <f t="shared" si="23"/>
        <v>5.4907984054610101E-2</v>
      </c>
      <c r="N73" s="191">
        <f t="shared" si="24"/>
        <v>1.902194735626364E-5</v>
      </c>
      <c r="O73" s="191">
        <f t="shared" si="25"/>
        <v>2.2700381918923707E-3</v>
      </c>
      <c r="P73" s="216">
        <f t="shared" si="26"/>
        <v>100.00000000000001</v>
      </c>
      <c r="Q73" s="249">
        <f>VLOOKUP(B:B,'پیوست 4'!$C$14:$J$172,8,0)</f>
        <v>153942.229062</v>
      </c>
      <c r="R73" s="1">
        <f t="shared" si="18"/>
        <v>6.9896193493640901E-2</v>
      </c>
      <c r="S73" s="245">
        <f t="shared" si="19"/>
        <v>6.9896193493640899</v>
      </c>
      <c r="T73" s="262">
        <f t="shared" si="20"/>
        <v>0.14839532413355006</v>
      </c>
      <c r="U73" s="245" t="str">
        <f>VLOOKUP(D73:D229,پیوست1!$E$5:G228,3,0)</f>
        <v>در اوراق بهادار با درآمد ثابت و با پیش بینی سود</v>
      </c>
      <c r="V73" s="245">
        <f>100-P73</f>
        <v>0</v>
      </c>
    </row>
    <row r="74" spans="1:22" x14ac:dyDescent="0.55000000000000004">
      <c r="A74" s="318">
        <v>11626</v>
      </c>
      <c r="B74" s="202">
        <v>272</v>
      </c>
      <c r="C74" s="190">
        <v>71</v>
      </c>
      <c r="D74" s="190" t="s">
        <v>488</v>
      </c>
      <c r="E74" s="349">
        <v>3999266.46</v>
      </c>
      <c r="F74" s="350">
        <v>6.3860898558671533</v>
      </c>
      <c r="G74" s="350">
        <v>38.603062021053226</v>
      </c>
      <c r="H74" s="350">
        <v>53.382199035846597</v>
      </c>
      <c r="I74" s="350">
        <v>3.4011634787179668E-3</v>
      </c>
      <c r="J74" s="350">
        <v>1.6252479237543107</v>
      </c>
      <c r="K74" s="191">
        <f t="shared" si="21"/>
        <v>1.326092594754215E-2</v>
      </c>
      <c r="L74" s="191">
        <f t="shared" si="22"/>
        <v>8.0160529895965921E-2</v>
      </c>
      <c r="M74" s="191">
        <f t="shared" si="23"/>
        <v>0.11084989474129374</v>
      </c>
      <c r="N74" s="191">
        <f t="shared" si="24"/>
        <v>7.0626280000313943E-6</v>
      </c>
      <c r="O74" s="191">
        <f t="shared" si="25"/>
        <v>3.3748808503691191E-3</v>
      </c>
      <c r="P74" s="216">
        <f t="shared" si="26"/>
        <v>100.00000000000001</v>
      </c>
      <c r="Q74" s="249">
        <f>VLOOKUP(B:B,'پیوست 4'!$C$14:$J$172,8,0)</f>
        <v>265784.21182000003</v>
      </c>
      <c r="R74" s="1">
        <f t="shared" si="18"/>
        <v>6.6458240399415655E-2</v>
      </c>
      <c r="S74" s="245">
        <f t="shared" si="19"/>
        <v>6.6458240399415658</v>
      </c>
      <c r="T74" s="262">
        <f t="shared" si="20"/>
        <v>0.25973418407441251</v>
      </c>
      <c r="U74" s="245" t="str">
        <f>VLOOKUP(D74:D229,پیوست1!$E$5:G224,3,0)</f>
        <v>در اوراق بهادار با درآمد ثابت و قابل معامله</v>
      </c>
      <c r="V74" s="245">
        <f>100-P74</f>
        <v>0</v>
      </c>
    </row>
    <row r="75" spans="1:22" x14ac:dyDescent="0.55000000000000004">
      <c r="A75" s="318">
        <v>11459</v>
      </c>
      <c r="B75" s="202">
        <v>241</v>
      </c>
      <c r="C75" s="192">
        <v>72</v>
      </c>
      <c r="D75" s="192" t="s">
        <v>474</v>
      </c>
      <c r="E75" s="347">
        <v>6415126.7031199997</v>
      </c>
      <c r="F75" s="348">
        <v>6.2805397372158618</v>
      </c>
      <c r="G75" s="348">
        <v>25.773742715583847</v>
      </c>
      <c r="H75" s="348">
        <v>66.85693099904033</v>
      </c>
      <c r="I75" s="348">
        <v>7.7786034483481338E-4</v>
      </c>
      <c r="J75" s="348">
        <v>1.0880086878151323</v>
      </c>
      <c r="K75" s="191">
        <f t="shared" si="21"/>
        <v>2.091995230550793E-2</v>
      </c>
      <c r="L75" s="191">
        <f t="shared" si="22"/>
        <v>8.5850180224075021E-2</v>
      </c>
      <c r="M75" s="191">
        <f t="shared" si="23"/>
        <v>0.22269484253157065</v>
      </c>
      <c r="N75" s="191">
        <f t="shared" si="24"/>
        <v>2.5909877168461187E-6</v>
      </c>
      <c r="O75" s="191">
        <f t="shared" si="25"/>
        <v>3.6240658939227944E-3</v>
      </c>
      <c r="P75" s="216">
        <f t="shared" si="26"/>
        <v>100.00000000000001</v>
      </c>
      <c r="Q75" s="249">
        <f>VLOOKUP(B:B,'پیوست 4'!$C$14:$J$172,8,0)</f>
        <v>147975.57601300001</v>
      </c>
      <c r="R75" s="1">
        <f t="shared" si="18"/>
        <v>2.3066664597759547E-2</v>
      </c>
      <c r="S75" s="245">
        <f t="shared" si="19"/>
        <v>2.3066664597759545</v>
      </c>
      <c r="T75" s="262">
        <f t="shared" si="20"/>
        <v>-3.9738732774399073</v>
      </c>
      <c r="U75" s="245" t="str">
        <f>VLOOKUP(D75:D230,پیوست1!$E$5:G180,3,0)</f>
        <v>در اوراق بهادار با درآمد ثابت و قابل معامله</v>
      </c>
      <c r="V75" s="245">
        <f>100-P75</f>
        <v>0</v>
      </c>
    </row>
    <row r="76" spans="1:22" x14ac:dyDescent="0.55000000000000004">
      <c r="A76" s="318">
        <v>11588</v>
      </c>
      <c r="B76" s="202">
        <v>253</v>
      </c>
      <c r="C76" s="190">
        <v>73</v>
      </c>
      <c r="D76" s="190" t="s">
        <v>486</v>
      </c>
      <c r="E76" s="349">
        <v>9610489.3034579996</v>
      </c>
      <c r="F76" s="350">
        <v>5.9887196331724164</v>
      </c>
      <c r="G76" s="350">
        <v>60.012630839856676</v>
      </c>
      <c r="H76" s="350">
        <v>31.178726052439995</v>
      </c>
      <c r="I76" s="350">
        <v>0</v>
      </c>
      <c r="J76" s="350">
        <v>2.8199234745309094</v>
      </c>
      <c r="K76" s="191">
        <f t="shared" si="21"/>
        <v>2.9883947535627117E-2</v>
      </c>
      <c r="L76" s="191">
        <f t="shared" si="22"/>
        <v>0.29946539850675996</v>
      </c>
      <c r="M76" s="191">
        <f t="shared" si="23"/>
        <v>0.15558307462211798</v>
      </c>
      <c r="N76" s="191">
        <f t="shared" si="24"/>
        <v>0</v>
      </c>
      <c r="O76" s="191">
        <f t="shared" si="25"/>
        <v>1.4071529530382152E-2</v>
      </c>
      <c r="P76" s="216">
        <f t="shared" si="26"/>
        <v>100</v>
      </c>
      <c r="Q76" s="249">
        <f>VLOOKUP(B:B,'پیوست 4'!$C$14:$J$172,8,0)</f>
        <v>576231.80616499996</v>
      </c>
      <c r="R76" s="1">
        <f t="shared" si="18"/>
        <v>5.9958633527396263E-2</v>
      </c>
      <c r="S76" s="245">
        <f t="shared" si="19"/>
        <v>5.9958633527396259</v>
      </c>
      <c r="T76" s="262">
        <f t="shared" si="20"/>
        <v>7.1437195672094944E-3</v>
      </c>
      <c r="U76" s="245" t="str">
        <f>VLOOKUP(D76:D232,پیوست1!$E$5:G247,3,0)</f>
        <v>در اوراق بهادار با درآمد ثابت و قابل معامله</v>
      </c>
    </row>
    <row r="77" spans="1:22" x14ac:dyDescent="0.55000000000000004">
      <c r="A77" s="318">
        <v>11014</v>
      </c>
      <c r="B77" s="202">
        <v>114</v>
      </c>
      <c r="C77" s="192">
        <v>74</v>
      </c>
      <c r="D77" s="192" t="s">
        <v>435</v>
      </c>
      <c r="E77" s="347">
        <v>3639590</v>
      </c>
      <c r="F77" s="348">
        <v>5.7736764334669139</v>
      </c>
      <c r="G77" s="348">
        <v>67.557139843037447</v>
      </c>
      <c r="H77" s="348">
        <v>21.119954519903963</v>
      </c>
      <c r="I77" s="348">
        <v>0</v>
      </c>
      <c r="J77" s="348">
        <v>5.5492292035916773</v>
      </c>
      <c r="K77" s="191">
        <f t="shared" si="21"/>
        <v>1.0910970677759396E-2</v>
      </c>
      <c r="L77" s="191">
        <f t="shared" si="22"/>
        <v>0.12766804312552349</v>
      </c>
      <c r="M77" s="191">
        <f t="shared" si="23"/>
        <v>3.9912039951970874E-2</v>
      </c>
      <c r="N77" s="191">
        <f t="shared" si="24"/>
        <v>0</v>
      </c>
      <c r="O77" s="191">
        <f t="shared" si="25"/>
        <v>1.0486815086067792E-2</v>
      </c>
      <c r="P77" s="216">
        <f t="shared" si="26"/>
        <v>100.00000000000001</v>
      </c>
      <c r="Q77" s="249">
        <f>VLOOKUP(B:B,'پیوست 4'!$C$14:$J$172,8,0)</f>
        <v>218918.44190000001</v>
      </c>
      <c r="R77" s="1">
        <f t="shared" si="18"/>
        <v>6.0149204141125789E-2</v>
      </c>
      <c r="S77" s="245">
        <f t="shared" si="19"/>
        <v>6.0149204141125789</v>
      </c>
      <c r="T77" s="262">
        <f t="shared" si="20"/>
        <v>0.24124398064566499</v>
      </c>
      <c r="U77" s="245" t="str">
        <f>VLOOKUP(D77:D232,پیوست1!$E$5:G205,3,0)</f>
        <v>در اوراق بهادار با درامد ثابت و با پیش بینی سود</v>
      </c>
    </row>
    <row r="78" spans="1:22" x14ac:dyDescent="0.55000000000000004">
      <c r="A78" s="318">
        <v>11277</v>
      </c>
      <c r="B78" s="202">
        <v>172</v>
      </c>
      <c r="C78" s="190">
        <v>75</v>
      </c>
      <c r="D78" s="190" t="s">
        <v>449</v>
      </c>
      <c r="E78" s="349">
        <v>36450814.532288</v>
      </c>
      <c r="F78" s="350">
        <v>5.2473980001601328</v>
      </c>
      <c r="G78" s="350">
        <v>74.843952635926399</v>
      </c>
      <c r="H78" s="350">
        <v>18.380152871104347</v>
      </c>
      <c r="I78" s="350">
        <v>2.984002769170362E-6</v>
      </c>
      <c r="J78" s="350">
        <v>1.5284935088063514</v>
      </c>
      <c r="K78" s="191">
        <f t="shared" si="21"/>
        <v>9.9313829147335234E-2</v>
      </c>
      <c r="L78" s="191">
        <f t="shared" si="22"/>
        <v>1.4165191061491453</v>
      </c>
      <c r="M78" s="191">
        <f t="shared" si="23"/>
        <v>0.3478682886045722</v>
      </c>
      <c r="N78" s="191">
        <f t="shared" si="24"/>
        <v>5.6476131824480789E-8</v>
      </c>
      <c r="O78" s="191">
        <f t="shared" si="25"/>
        <v>2.8928726805508648E-2</v>
      </c>
      <c r="P78" s="216">
        <f t="shared" si="26"/>
        <v>99.999999999999986</v>
      </c>
      <c r="Q78" s="249">
        <f>VLOOKUP(B:B,'پیوست 4'!$C$14:$J$172,8,0)</f>
        <v>3220049.9882049998</v>
      </c>
      <c r="R78" s="1">
        <f t="shared" si="18"/>
        <v>8.8339589376053337E-2</v>
      </c>
      <c r="S78" s="245">
        <f t="shared" si="19"/>
        <v>8.8339589376053329</v>
      </c>
      <c r="T78" s="262">
        <f t="shared" si="20"/>
        <v>3.5865609374452001</v>
      </c>
      <c r="U78" s="245" t="str">
        <f>VLOOKUP(D78:D233,پیوست1!$E$5:G217,3,0)</f>
        <v>در اوارق بهادار با درآمد ثابت</v>
      </c>
      <c r="V78" s="245">
        <f>100-P78</f>
        <v>0</v>
      </c>
    </row>
    <row r="79" spans="1:22" x14ac:dyDescent="0.55000000000000004">
      <c r="A79" s="318">
        <v>11692</v>
      </c>
      <c r="B79" s="202">
        <v>300</v>
      </c>
      <c r="C79" s="192">
        <v>76</v>
      </c>
      <c r="D79" s="192" t="s">
        <v>591</v>
      </c>
      <c r="E79" s="347">
        <v>442810</v>
      </c>
      <c r="F79" s="348">
        <v>3.84</v>
      </c>
      <c r="G79" s="348">
        <v>8.4</v>
      </c>
      <c r="H79" s="348">
        <v>86.81</v>
      </c>
      <c r="I79" s="348">
        <v>0</v>
      </c>
      <c r="J79" s="348">
        <v>0.95</v>
      </c>
      <c r="K79" s="191">
        <f t="shared" si="21"/>
        <v>8.8289107836388798E-4</v>
      </c>
      <c r="L79" s="191">
        <f t="shared" si="22"/>
        <v>1.9313242339210051E-3</v>
      </c>
      <c r="M79" s="191">
        <f t="shared" si="23"/>
        <v>1.9959316279366958E-2</v>
      </c>
      <c r="N79" s="191">
        <f t="shared" si="24"/>
        <v>0</v>
      </c>
      <c r="O79" s="191">
        <f t="shared" si="25"/>
        <v>2.1842357407439935E-4</v>
      </c>
      <c r="P79" s="216">
        <f t="shared" si="26"/>
        <v>100</v>
      </c>
      <c r="Q79" s="249"/>
      <c r="T79" s="262"/>
    </row>
    <row r="80" spans="1:22" x14ac:dyDescent="0.55000000000000004">
      <c r="A80" s="318">
        <v>11315</v>
      </c>
      <c r="B80" s="202">
        <v>191</v>
      </c>
      <c r="C80" s="190">
        <v>77</v>
      </c>
      <c r="D80" s="190" t="s">
        <v>453</v>
      </c>
      <c r="E80" s="349">
        <v>14667016.735247999</v>
      </c>
      <c r="F80" s="350">
        <v>4.8484859986541548E-2</v>
      </c>
      <c r="G80" s="350">
        <v>57.0727167882796</v>
      </c>
      <c r="H80" s="350">
        <v>41.857142911161404</v>
      </c>
      <c r="I80" s="350">
        <v>3.7600762464056579E-5</v>
      </c>
      <c r="J80" s="350">
        <v>1.0216178398099849</v>
      </c>
      <c r="K80" s="191">
        <f t="shared" si="21"/>
        <v>3.6923802321808704E-4</v>
      </c>
      <c r="L80" s="191">
        <f t="shared" si="22"/>
        <v>0.43463912512977576</v>
      </c>
      <c r="M80" s="191">
        <f t="shared" si="23"/>
        <v>0.31876442894471135</v>
      </c>
      <c r="N80" s="191">
        <f t="shared" si="24"/>
        <v>2.8634982564814921E-7</v>
      </c>
      <c r="O80" s="191">
        <f t="shared" si="25"/>
        <v>7.7801637822710037E-3</v>
      </c>
      <c r="P80" s="216">
        <f t="shared" si="26"/>
        <v>100</v>
      </c>
      <c r="Q80" s="249">
        <f>VLOOKUP(B:B,'پیوست 4'!$C$14:$J$172,8,0)</f>
        <v>7125.0577219999996</v>
      </c>
      <c r="R80" s="1">
        <f>Q80/E80</f>
        <v>4.8578779520152529E-4</v>
      </c>
      <c r="S80" s="245">
        <f>R80*100</f>
        <v>4.8578779520152528E-2</v>
      </c>
      <c r="T80" s="262">
        <f>S80-F80</f>
        <v>9.3919533610979655E-5</v>
      </c>
      <c r="U80" s="245" t="str">
        <f>VLOOKUP(D80:D236,پیوست1!$E$5:G220,3,0)</f>
        <v>تنها در اوراق بهادار با درآمد ثابت و قابل معامله</v>
      </c>
    </row>
    <row r="81" spans="1:22" x14ac:dyDescent="0.55000000000000004">
      <c r="A81" s="318">
        <v>11198</v>
      </c>
      <c r="B81" s="202">
        <v>150</v>
      </c>
      <c r="C81" s="192">
        <v>78</v>
      </c>
      <c r="D81" s="192" t="s">
        <v>446</v>
      </c>
      <c r="E81" s="347">
        <v>1265.9937179999999</v>
      </c>
      <c r="F81" s="348">
        <v>0</v>
      </c>
      <c r="G81" s="348">
        <v>0</v>
      </c>
      <c r="H81" s="348">
        <v>0</v>
      </c>
      <c r="I81" s="348">
        <v>0</v>
      </c>
      <c r="J81" s="348">
        <v>0</v>
      </c>
      <c r="K81" s="191">
        <f t="shared" si="21"/>
        <v>0</v>
      </c>
      <c r="L81" s="191">
        <f t="shared" si="22"/>
        <v>0</v>
      </c>
      <c r="M81" s="191">
        <f t="shared" si="23"/>
        <v>0</v>
      </c>
      <c r="N81" s="191">
        <f t="shared" si="24"/>
        <v>0</v>
      </c>
      <c r="O81" s="191">
        <f t="shared" si="25"/>
        <v>0</v>
      </c>
      <c r="P81" s="216">
        <f t="shared" si="26"/>
        <v>0</v>
      </c>
      <c r="Q81" s="249" t="e">
        <f>VLOOKUP(B:B,'پیوست 4'!$C$14:$J$172,8,0)</f>
        <v>#N/A</v>
      </c>
      <c r="R81" s="1" t="e">
        <f>Q81/E81</f>
        <v>#N/A</v>
      </c>
      <c r="S81" s="245" t="e">
        <f>R81*100</f>
        <v>#N/A</v>
      </c>
      <c r="T81" s="262" t="e">
        <f>S81-F81</f>
        <v>#N/A</v>
      </c>
      <c r="U81" s="245" t="str">
        <f>VLOOKUP(D81:D234,پیوست1!$E$5:G245,3,0)</f>
        <v>در اوراق بهادار با درآمد ثابت و با پیش بینی سود</v>
      </c>
    </row>
    <row r="82" spans="1:22" x14ac:dyDescent="0.55000000000000004">
      <c r="A82" s="318">
        <v>11256</v>
      </c>
      <c r="B82" s="202">
        <v>164</v>
      </c>
      <c r="C82" s="190">
        <v>79</v>
      </c>
      <c r="D82" s="190" t="s">
        <v>448</v>
      </c>
      <c r="E82" s="349">
        <v>48234.746752999999</v>
      </c>
      <c r="F82" s="350">
        <v>0</v>
      </c>
      <c r="G82" s="350">
        <v>0</v>
      </c>
      <c r="H82" s="350">
        <v>0</v>
      </c>
      <c r="I82" s="350">
        <v>0</v>
      </c>
      <c r="J82" s="350">
        <v>0</v>
      </c>
      <c r="K82" s="191">
        <f t="shared" si="21"/>
        <v>0</v>
      </c>
      <c r="L82" s="191">
        <f t="shared" si="22"/>
        <v>0</v>
      </c>
      <c r="M82" s="191">
        <f t="shared" si="23"/>
        <v>0</v>
      </c>
      <c r="N82" s="191">
        <f t="shared" si="24"/>
        <v>0</v>
      </c>
      <c r="O82" s="191">
        <f t="shared" si="25"/>
        <v>0</v>
      </c>
      <c r="P82" s="216">
        <f t="shared" si="26"/>
        <v>0</v>
      </c>
      <c r="Q82" s="249">
        <f>VLOOKUP(B:B,'پیوست 4'!$C$14:$J$172,8,0)</f>
        <v>6357.1619369999999</v>
      </c>
      <c r="R82" s="1">
        <f>Q82/E82</f>
        <v>0.13179631624384161</v>
      </c>
      <c r="S82" s="245">
        <f>R82*100</f>
        <v>13.179631624384161</v>
      </c>
      <c r="T82" s="262">
        <f>S82-F82</f>
        <v>13.179631624384161</v>
      </c>
      <c r="U82" s="245" t="str">
        <f>VLOOKUP(D82:D237,پیوست1!$E$5:G240,3,0)</f>
        <v>در اوراق بهادار با درآمد ثابت و با پیش بینی سود</v>
      </c>
    </row>
    <row r="83" spans="1:22" x14ac:dyDescent="0.55000000000000004">
      <c r="A83" s="318">
        <v>11419</v>
      </c>
      <c r="B83" s="202">
        <v>224</v>
      </c>
      <c r="C83" s="192">
        <v>80</v>
      </c>
      <c r="D83" s="192" t="s">
        <v>468</v>
      </c>
      <c r="E83" s="347">
        <v>0</v>
      </c>
      <c r="F83" s="348">
        <v>0</v>
      </c>
      <c r="G83" s="348">
        <v>63</v>
      </c>
      <c r="H83" s="348">
        <v>36</v>
      </c>
      <c r="I83" s="348">
        <v>0</v>
      </c>
      <c r="J83" s="348">
        <v>1</v>
      </c>
      <c r="K83" s="191">
        <f t="shared" si="21"/>
        <v>0</v>
      </c>
      <c r="L83" s="191">
        <f t="shared" si="22"/>
        <v>0</v>
      </c>
      <c r="M83" s="191">
        <f t="shared" si="23"/>
        <v>0</v>
      </c>
      <c r="N83" s="191">
        <f t="shared" si="24"/>
        <v>0</v>
      </c>
      <c r="O83" s="191">
        <f t="shared" si="25"/>
        <v>0</v>
      </c>
      <c r="P83" s="216">
        <f t="shared" si="26"/>
        <v>100</v>
      </c>
      <c r="Q83" s="249">
        <f>VLOOKUP(B:B,'پیوست 4'!$C$14:$J$172,8,0)</f>
        <v>0</v>
      </c>
      <c r="R83" s="1" t="e">
        <f>Q83/E83</f>
        <v>#DIV/0!</v>
      </c>
      <c r="S83" s="245" t="e">
        <f>R83*100</f>
        <v>#DIV/0!</v>
      </c>
      <c r="T83" s="262" t="e">
        <f>S83-F83</f>
        <v>#DIV/0!</v>
      </c>
      <c r="U83" s="245" t="str">
        <f>VLOOKUP(D83:D242,پیوست1!$E$5:G175,3,0)</f>
        <v>در اوراق بهادار با درآمد ثابت و با پیش بینی سود</v>
      </c>
    </row>
    <row r="84" spans="1:22" x14ac:dyDescent="0.55000000000000004">
      <c r="A84" s="318">
        <v>11698</v>
      </c>
      <c r="B84" s="202">
        <v>295</v>
      </c>
      <c r="C84" s="190">
        <v>81</v>
      </c>
      <c r="D84" s="190" t="s">
        <v>603</v>
      </c>
      <c r="E84" s="349">
        <v>1081496</v>
      </c>
      <c r="F84" s="350">
        <v>0</v>
      </c>
      <c r="G84" s="350">
        <v>0</v>
      </c>
      <c r="H84" s="350">
        <v>0</v>
      </c>
      <c r="I84" s="350">
        <v>0</v>
      </c>
      <c r="J84" s="350">
        <v>0</v>
      </c>
      <c r="K84" s="191"/>
      <c r="L84" s="191"/>
      <c r="M84" s="191"/>
      <c r="N84" s="191"/>
      <c r="O84" s="191"/>
      <c r="P84" s="216"/>
      <c r="Q84" s="249"/>
      <c r="T84" s="262"/>
    </row>
    <row r="85" spans="1:22" x14ac:dyDescent="0.55000000000000004">
      <c r="A85" s="318" t="e">
        <v>#N/A</v>
      </c>
      <c r="B85" s="195"/>
      <c r="C85" s="129"/>
      <c r="D85" s="388" t="s">
        <v>287</v>
      </c>
      <c r="E85" s="94">
        <f>SUM(E4:E84)</f>
        <v>1925934514.0864315</v>
      </c>
      <c r="F85" s="351">
        <f>K85</f>
        <v>12.668116233974029</v>
      </c>
      <c r="G85" s="351">
        <f>L85</f>
        <v>35.304971291062266</v>
      </c>
      <c r="H85" s="351">
        <f>M85</f>
        <v>50.135641391651369</v>
      </c>
      <c r="I85" s="351">
        <f>N85</f>
        <v>3.6449620574906194E-2</v>
      </c>
      <c r="J85" s="351">
        <f>O85</f>
        <v>1.7959929174702722</v>
      </c>
      <c r="K85" s="199">
        <f>SUM(K4:K83)</f>
        <v>12.668116233974029</v>
      </c>
      <c r="L85" s="199">
        <f t="shared" ref="L85:O85" si="27">SUM(L4:L83)</f>
        <v>35.304971291062266</v>
      </c>
      <c r="M85" s="199">
        <f t="shared" si="27"/>
        <v>50.135641391651369</v>
      </c>
      <c r="N85" s="199">
        <f t="shared" si="27"/>
        <v>3.6449620574906194E-2</v>
      </c>
      <c r="O85" s="199">
        <f t="shared" si="27"/>
        <v>1.7959929174702722</v>
      </c>
      <c r="P85" s="199">
        <f>K85+L85+M85+N85+O85</f>
        <v>99.941171454732824</v>
      </c>
      <c r="Q85" s="249" t="e">
        <f>VLOOKUP(B:B,'پیوست 4'!$C$14:$J$172,8,0)</f>
        <v>#N/A</v>
      </c>
      <c r="R85" s="1" t="e">
        <f t="shared" ref="R85" si="28">Q85/E85</f>
        <v>#N/A</v>
      </c>
      <c r="S85" s="245" t="e">
        <f t="shared" ref="S85" si="29">R85*100</f>
        <v>#N/A</v>
      </c>
      <c r="T85" s="262" t="e">
        <f t="shared" ref="T85" si="30">S85-F85</f>
        <v>#N/A</v>
      </c>
      <c r="U85" s="245" t="e">
        <f>VLOOKUP(D85:D248,پیوست1!$E$5:G249,3,0)</f>
        <v>#N/A</v>
      </c>
      <c r="V85" s="319">
        <f>100-P85</f>
        <v>5.8828545267175514E-2</v>
      </c>
    </row>
    <row r="86" spans="1:22" x14ac:dyDescent="0.55000000000000004">
      <c r="A86" s="318">
        <v>10763</v>
      </c>
      <c r="B86" s="202">
        <v>37</v>
      </c>
      <c r="C86" s="190">
        <v>82</v>
      </c>
      <c r="D86" s="190" t="s">
        <v>495</v>
      </c>
      <c r="E86" s="349">
        <v>77620.250033000004</v>
      </c>
      <c r="F86" s="350">
        <v>73.27704569934491</v>
      </c>
      <c r="G86" s="350">
        <v>4.3750722936948865</v>
      </c>
      <c r="H86" s="350">
        <v>21.321075842241441</v>
      </c>
      <c r="I86" s="350">
        <v>0.10660565047990511</v>
      </c>
      <c r="J86" s="350">
        <v>0.92020051423885718</v>
      </c>
      <c r="K86" s="191">
        <f t="shared" ref="K86:K105" si="31">E86/$E$106*F86</f>
        <v>0.33460089041103025</v>
      </c>
      <c r="L86" s="191">
        <f t="shared" ref="L86:L105" si="32">E86/$E$106*G86</f>
        <v>1.9977648813645124E-2</v>
      </c>
      <c r="M86" s="191">
        <f t="shared" ref="M86:M105" si="33">E86/$E$106*H86</f>
        <v>9.7357240500743472E-2</v>
      </c>
      <c r="N86" s="191">
        <f t="shared" ref="N86:N105" si="34">E86/$E$106*I86</f>
        <v>4.8678744118285617E-4</v>
      </c>
      <c r="O86" s="191">
        <f t="shared" ref="O86:O105" si="35">E86/$E$106*J86</f>
        <v>4.2018603299636319E-3</v>
      </c>
      <c r="P86" s="216">
        <f t="shared" ref="P86:P105" si="36">SUM(F86:J86)</f>
        <v>100</v>
      </c>
      <c r="Q86" s="249">
        <f>VLOOKUP(B:B,'پیوست 4'!$C$14:$J$172,8,0)</f>
        <v>71112.315256999995</v>
      </c>
      <c r="R86" s="1">
        <f t="shared" ref="R86:R105" si="37">Q86/E86</f>
        <v>0.91615674037080297</v>
      </c>
      <c r="S86" s="245">
        <f t="shared" ref="S86:S105" si="38">R86*100</f>
        <v>91.615674037080296</v>
      </c>
      <c r="T86" s="245">
        <f t="shared" ref="T86:T105" si="39">S86-F86</f>
        <v>18.338628337735386</v>
      </c>
      <c r="U86" s="245" t="str">
        <f>VLOOKUP(D86:D239,پیوست1!$E$5:G269,3,0)</f>
        <v>مختلط</v>
      </c>
    </row>
    <row r="87" spans="1:22" x14ac:dyDescent="0.55000000000000004">
      <c r="A87" s="318">
        <v>11304</v>
      </c>
      <c r="B87" s="202">
        <v>179</v>
      </c>
      <c r="C87" s="192">
        <v>83</v>
      </c>
      <c r="D87" s="192" t="s">
        <v>507</v>
      </c>
      <c r="E87" s="347">
        <v>576977.85221599997</v>
      </c>
      <c r="F87" s="348">
        <v>70.389451580725691</v>
      </c>
      <c r="G87" s="348">
        <v>25.023659895984295</v>
      </c>
      <c r="H87" s="348">
        <v>2.3397188763002763</v>
      </c>
      <c r="I87" s="348">
        <v>2.0965729244437029E-2</v>
      </c>
      <c r="J87" s="348">
        <v>2.2262039177453068</v>
      </c>
      <c r="K87" s="191">
        <f t="shared" si="31"/>
        <v>2.3891907661189449</v>
      </c>
      <c r="L87" s="191">
        <f t="shared" si="32"/>
        <v>0.84936444048610182</v>
      </c>
      <c r="M87" s="191">
        <f t="shared" si="33"/>
        <v>7.9415801786151416E-2</v>
      </c>
      <c r="N87" s="191">
        <f t="shared" si="34"/>
        <v>7.1162831348830981E-4</v>
      </c>
      <c r="O87" s="191">
        <f t="shared" si="35"/>
        <v>7.5562825456525179E-2</v>
      </c>
      <c r="P87" s="216">
        <f t="shared" si="36"/>
        <v>100.00000000000001</v>
      </c>
      <c r="Q87" s="249">
        <f>VLOOKUP(B:B,'پیوست 4'!$C$14:$J$172,8,0)</f>
        <v>435704.52394899999</v>
      </c>
      <c r="R87" s="1">
        <f t="shared" si="37"/>
        <v>0.75514947805290755</v>
      </c>
      <c r="S87" s="245">
        <f t="shared" si="38"/>
        <v>75.51494780529076</v>
      </c>
      <c r="T87" s="245">
        <f t="shared" si="39"/>
        <v>5.1254962245650688</v>
      </c>
      <c r="U87" s="245" t="str">
        <f>VLOOKUP(D87:D241,پیوست1!$E$5:G266,3,0)</f>
        <v>مختلط</v>
      </c>
    </row>
    <row r="88" spans="1:22" x14ac:dyDescent="0.55000000000000004">
      <c r="A88" s="318">
        <v>10934</v>
      </c>
      <c r="B88" s="202">
        <v>111</v>
      </c>
      <c r="C88" s="190">
        <v>84</v>
      </c>
      <c r="D88" s="190" t="s">
        <v>498</v>
      </c>
      <c r="E88" s="349">
        <v>67410.696993999998</v>
      </c>
      <c r="F88" s="350">
        <v>69.085020117057141</v>
      </c>
      <c r="G88" s="350">
        <v>17.231533547415733</v>
      </c>
      <c r="H88" s="350">
        <v>12.786869892739555</v>
      </c>
      <c r="I88" s="350">
        <v>0</v>
      </c>
      <c r="J88" s="350">
        <v>0.8965764427875732</v>
      </c>
      <c r="K88" s="191">
        <f t="shared" si="31"/>
        <v>0.27396608854969295</v>
      </c>
      <c r="L88" s="191">
        <f t="shared" si="32"/>
        <v>6.8334001172748016E-2</v>
      </c>
      <c r="M88" s="191">
        <f t="shared" si="33"/>
        <v>5.0708080034889538E-2</v>
      </c>
      <c r="N88" s="191">
        <f t="shared" si="34"/>
        <v>0</v>
      </c>
      <c r="O88" s="191">
        <f t="shared" si="35"/>
        <v>3.5554964115247088E-3</v>
      </c>
      <c r="P88" s="216">
        <f t="shared" si="36"/>
        <v>100.00000000000001</v>
      </c>
      <c r="Q88" s="249">
        <f>VLOOKUP(B:B,'پیوست 4'!$C$14:$J$172,8,0)</f>
        <v>51800.473703000003</v>
      </c>
      <c r="R88" s="1">
        <f t="shared" si="37"/>
        <v>0.76843106528939453</v>
      </c>
      <c r="S88" s="245">
        <f t="shared" si="38"/>
        <v>76.843106528939458</v>
      </c>
      <c r="T88" s="245">
        <f t="shared" si="39"/>
        <v>7.7580864118823172</v>
      </c>
      <c r="U88" s="245" t="str">
        <f>VLOOKUP(D88:D241,پیوست1!$E$5:G253,3,0)</f>
        <v>مختلط</v>
      </c>
    </row>
    <row r="89" spans="1:22" x14ac:dyDescent="0.55000000000000004">
      <c r="A89" s="318">
        <v>11188</v>
      </c>
      <c r="B89" s="202">
        <v>145</v>
      </c>
      <c r="C89" s="192">
        <v>85</v>
      </c>
      <c r="D89" s="192" t="s">
        <v>503</v>
      </c>
      <c r="E89" s="347">
        <v>1426127.867056</v>
      </c>
      <c r="F89" s="348">
        <v>66.570382183286313</v>
      </c>
      <c r="G89" s="348">
        <v>15.629449764372321</v>
      </c>
      <c r="H89" s="348">
        <v>16.895011265122996</v>
      </c>
      <c r="I89" s="348">
        <v>2.0763773999089548E-3</v>
      </c>
      <c r="J89" s="348">
        <v>0.90308040981846638</v>
      </c>
      <c r="K89" s="191">
        <f t="shared" si="31"/>
        <v>5.5850056890966631</v>
      </c>
      <c r="L89" s="191">
        <f t="shared" si="32"/>
        <v>1.311252286506863</v>
      </c>
      <c r="M89" s="191">
        <f t="shared" si="33"/>
        <v>1.4174281555612669</v>
      </c>
      <c r="N89" s="191">
        <f t="shared" si="34"/>
        <v>1.7420028563565584E-4</v>
      </c>
      <c r="O89" s="191">
        <f t="shared" si="35"/>
        <v>7.5765063398031601E-2</v>
      </c>
      <c r="P89" s="216">
        <f t="shared" si="36"/>
        <v>100</v>
      </c>
      <c r="Q89" s="249">
        <f>VLOOKUP(B:B,'پیوست 4'!$C$14:$J$172,8,0)</f>
        <v>966951.41550500004</v>
      </c>
      <c r="R89" s="1">
        <f t="shared" si="37"/>
        <v>0.67802574919253755</v>
      </c>
      <c r="S89" s="245">
        <f t="shared" si="38"/>
        <v>67.802574919253757</v>
      </c>
      <c r="T89" s="245">
        <f t="shared" si="39"/>
        <v>1.2321927359674447</v>
      </c>
      <c r="U89" s="245" t="str">
        <f>VLOOKUP(D89:D242,پیوست1!$E$5:G263,3,0)</f>
        <v>مختلط</v>
      </c>
    </row>
    <row r="90" spans="1:22" x14ac:dyDescent="0.55000000000000004">
      <c r="A90" s="318">
        <v>11196</v>
      </c>
      <c r="B90" s="202">
        <v>151</v>
      </c>
      <c r="C90" s="190">
        <v>86</v>
      </c>
      <c r="D90" s="190" t="s">
        <v>504</v>
      </c>
      <c r="E90" s="349">
        <v>746750.93947500002</v>
      </c>
      <c r="F90" s="350">
        <v>66.017026695597082</v>
      </c>
      <c r="G90" s="350">
        <v>17.284075106032542</v>
      </c>
      <c r="H90" s="350">
        <v>16.415678609208843</v>
      </c>
      <c r="I90" s="350">
        <v>6.4494271282356155E-3</v>
      </c>
      <c r="J90" s="350">
        <v>0.27677016203328997</v>
      </c>
      <c r="K90" s="191">
        <f t="shared" si="31"/>
        <v>2.9001191529276791</v>
      </c>
      <c r="L90" s="191">
        <f t="shared" si="32"/>
        <v>0.7592871076544343</v>
      </c>
      <c r="M90" s="191">
        <f t="shared" si="33"/>
        <v>0.72113856569742918</v>
      </c>
      <c r="N90" s="191">
        <f t="shared" si="34"/>
        <v>2.8332247112932931E-4</v>
      </c>
      <c r="O90" s="191">
        <f t="shared" si="35"/>
        <v>1.2158476199976667E-2</v>
      </c>
      <c r="P90" s="216">
        <f t="shared" si="36"/>
        <v>99.999999999999986</v>
      </c>
      <c r="Q90" s="249">
        <f>VLOOKUP(B:B,'پیوست 4'!$C$14:$J$172,8,0)</f>
        <v>511805.35404900002</v>
      </c>
      <c r="R90" s="1">
        <f t="shared" si="37"/>
        <v>0.68537624393057006</v>
      </c>
      <c r="S90" s="245">
        <f t="shared" si="38"/>
        <v>68.537624393057001</v>
      </c>
      <c r="T90" s="245">
        <f t="shared" si="39"/>
        <v>2.5205976974599196</v>
      </c>
      <c r="U90" s="245" t="str">
        <f>VLOOKUP(D90:D243,پیوست1!$E$5:G252,3,0)</f>
        <v>مختلط و قابل معامله</v>
      </c>
    </row>
    <row r="91" spans="1:22" x14ac:dyDescent="0.55000000000000004">
      <c r="A91" s="318">
        <v>11258</v>
      </c>
      <c r="B91" s="202">
        <v>166</v>
      </c>
      <c r="C91" s="192">
        <v>87</v>
      </c>
      <c r="D91" s="192" t="s">
        <v>506</v>
      </c>
      <c r="E91" s="347">
        <v>113557</v>
      </c>
      <c r="F91" s="348">
        <v>65.451991128510485</v>
      </c>
      <c r="G91" s="348">
        <v>17.982632445750241</v>
      </c>
      <c r="H91" s="348">
        <v>15.030359965156718</v>
      </c>
      <c r="I91" s="348">
        <v>4.2837693851999308E-2</v>
      </c>
      <c r="J91" s="348">
        <v>1.4921787667305586</v>
      </c>
      <c r="K91" s="191">
        <f t="shared" si="31"/>
        <v>0.43724099790397597</v>
      </c>
      <c r="L91" s="191">
        <f t="shared" si="32"/>
        <v>0.12012994593368892</v>
      </c>
      <c r="M91" s="191">
        <f t="shared" si="33"/>
        <v>0.10040778709264382</v>
      </c>
      <c r="N91" s="191">
        <f t="shared" si="34"/>
        <v>2.8616999551590953E-4</v>
      </c>
      <c r="O91" s="191">
        <f t="shared" si="35"/>
        <v>9.9682488151562748E-3</v>
      </c>
      <c r="P91" s="216">
        <f t="shared" si="36"/>
        <v>100</v>
      </c>
      <c r="Q91" s="249">
        <f>VLOOKUP(B:B,'پیوست 4'!$C$14:$J$172,8,0)</f>
        <v>89300.650515000001</v>
      </c>
      <c r="R91" s="1">
        <f t="shared" si="37"/>
        <v>0.78639494276002364</v>
      </c>
      <c r="S91" s="245">
        <f t="shared" si="38"/>
        <v>78.639494276002367</v>
      </c>
      <c r="T91" s="245">
        <f t="shared" si="39"/>
        <v>13.187503147491881</v>
      </c>
      <c r="U91" s="245" t="str">
        <f>VLOOKUP(D91:D244,پیوست1!$E$5:G261,3,0)</f>
        <v>مختلط</v>
      </c>
    </row>
    <row r="92" spans="1:22" x14ac:dyDescent="0.55000000000000004">
      <c r="A92" s="318">
        <v>10767</v>
      </c>
      <c r="B92" s="202">
        <v>32</v>
      </c>
      <c r="C92" s="190">
        <v>88</v>
      </c>
      <c r="D92" s="190" t="s">
        <v>494</v>
      </c>
      <c r="E92" s="349">
        <v>252388.64582400001</v>
      </c>
      <c r="F92" s="350">
        <v>65.394430762988122</v>
      </c>
      <c r="G92" s="350">
        <v>34.027728704824156</v>
      </c>
      <c r="H92" s="350">
        <v>5.5187536808539009E-2</v>
      </c>
      <c r="I92" s="350">
        <v>3.9510805446153041E-2</v>
      </c>
      <c r="J92" s="350">
        <v>0.4831421899330316</v>
      </c>
      <c r="K92" s="191">
        <f t="shared" si="31"/>
        <v>0.97094511383162596</v>
      </c>
      <c r="L92" s="191">
        <f t="shared" si="32"/>
        <v>0.50522737999634959</v>
      </c>
      <c r="M92" s="191">
        <f t="shared" si="33"/>
        <v>8.1939805245588918E-4</v>
      </c>
      <c r="N92" s="191">
        <f t="shared" si="34"/>
        <v>5.8663747117142652E-4</v>
      </c>
      <c r="O92" s="191">
        <f t="shared" si="35"/>
        <v>7.1734632923342425E-3</v>
      </c>
      <c r="P92" s="216">
        <f t="shared" si="36"/>
        <v>100</v>
      </c>
      <c r="Q92" s="249">
        <f>VLOOKUP(B:B,'پیوست 4'!$C$14:$J$172,8,0)</f>
        <v>171375.08989900001</v>
      </c>
      <c r="R92" s="1">
        <f t="shared" si="37"/>
        <v>0.67901267642010421</v>
      </c>
      <c r="S92" s="245">
        <f t="shared" si="38"/>
        <v>67.901267642010424</v>
      </c>
      <c r="T92" s="245">
        <f t="shared" si="39"/>
        <v>2.5068368790223019</v>
      </c>
      <c r="U92" s="245" t="str">
        <f>VLOOKUP(D92:D245,پیوست1!$E$5:G250,3,0)</f>
        <v>مختلط</v>
      </c>
    </row>
    <row r="93" spans="1:22" x14ac:dyDescent="0.55000000000000004">
      <c r="A93" s="318">
        <v>11157</v>
      </c>
      <c r="B93" s="202">
        <v>135</v>
      </c>
      <c r="C93" s="192">
        <v>89</v>
      </c>
      <c r="D93" s="192" t="s">
        <v>501</v>
      </c>
      <c r="E93" s="347">
        <v>742466.04149700003</v>
      </c>
      <c r="F93" s="348">
        <v>65.157502129037681</v>
      </c>
      <c r="G93" s="348">
        <v>18.769432636083323</v>
      </c>
      <c r="H93" s="348">
        <v>15.553262428691236</v>
      </c>
      <c r="I93" s="348">
        <v>2.0672854305843744E-2</v>
      </c>
      <c r="J93" s="348">
        <v>0.49912995188190951</v>
      </c>
      <c r="K93" s="191">
        <f t="shared" si="31"/>
        <v>2.8459359724800271</v>
      </c>
      <c r="L93" s="191">
        <f t="shared" si="32"/>
        <v>0.81980741705358962</v>
      </c>
      <c r="M93" s="191">
        <f t="shared" si="33"/>
        <v>0.67933219643035125</v>
      </c>
      <c r="N93" s="191">
        <f t="shared" si="34"/>
        <v>9.029446771351891E-4</v>
      </c>
      <c r="O93" s="191">
        <f t="shared" si="35"/>
        <v>2.1800895347243578E-2</v>
      </c>
      <c r="P93" s="216">
        <f t="shared" si="36"/>
        <v>100</v>
      </c>
      <c r="Q93" s="249">
        <f>VLOOKUP(B:B,'پیوست 4'!$C$14:$J$172,8,0)</f>
        <v>490712.71018699999</v>
      </c>
      <c r="R93" s="1">
        <f t="shared" si="37"/>
        <v>0.66092276651144688</v>
      </c>
      <c r="S93" s="245">
        <f t="shared" si="38"/>
        <v>66.092276651144687</v>
      </c>
      <c r="T93" s="245">
        <f t="shared" si="39"/>
        <v>0.93477452210700562</v>
      </c>
      <c r="U93" s="245" t="str">
        <f>VLOOKUP(D93:D247,پیوست1!$E$5:G258,3,0)</f>
        <v>مختلط</v>
      </c>
    </row>
    <row r="94" spans="1:22" x14ac:dyDescent="0.55000000000000004">
      <c r="A94" s="318">
        <v>11172</v>
      </c>
      <c r="B94" s="202">
        <v>143</v>
      </c>
      <c r="C94" s="190">
        <v>90</v>
      </c>
      <c r="D94" s="190" t="s">
        <v>502</v>
      </c>
      <c r="E94" s="349">
        <v>326154.85882999998</v>
      </c>
      <c r="F94" s="350">
        <v>65.14936260756096</v>
      </c>
      <c r="G94" s="350">
        <v>2.0727315563505697</v>
      </c>
      <c r="H94" s="350">
        <v>25.203264489182349</v>
      </c>
      <c r="I94" s="350">
        <v>7.3420104056683266</v>
      </c>
      <c r="J94" s="350">
        <v>0.23263094123780026</v>
      </c>
      <c r="K94" s="191">
        <f t="shared" si="31"/>
        <v>1.2500233547234378</v>
      </c>
      <c r="L94" s="191">
        <f t="shared" si="32"/>
        <v>3.9769581002927192E-2</v>
      </c>
      <c r="M94" s="191">
        <f t="shared" si="33"/>
        <v>0.48357601618489993</v>
      </c>
      <c r="N94" s="191">
        <f t="shared" si="34"/>
        <v>0.14087143926474557</v>
      </c>
      <c r="O94" s="191">
        <f t="shared" si="35"/>
        <v>4.4634989190945312E-3</v>
      </c>
      <c r="P94" s="216">
        <f t="shared" si="36"/>
        <v>100.00000000000001</v>
      </c>
      <c r="Q94" s="249">
        <f>VLOOKUP(B:B,'پیوست 4'!$C$14:$J$172,8,0)</f>
        <v>217898.94631500001</v>
      </c>
      <c r="R94" s="1">
        <f t="shared" si="37"/>
        <v>0.66808431766633392</v>
      </c>
      <c r="S94" s="245">
        <f t="shared" si="38"/>
        <v>66.80843176663339</v>
      </c>
      <c r="T94" s="245">
        <f t="shared" si="39"/>
        <v>1.6590691590724305</v>
      </c>
      <c r="U94" s="245" t="str">
        <f>VLOOKUP(D94:D248,پیوست1!$E$5:G260,3,0)</f>
        <v>مختلط و قابل معامله</v>
      </c>
    </row>
    <row r="95" spans="1:22" x14ac:dyDescent="0.55000000000000004">
      <c r="A95" s="318">
        <v>10897</v>
      </c>
      <c r="B95" s="202">
        <v>101</v>
      </c>
      <c r="C95" s="192">
        <v>91</v>
      </c>
      <c r="D95" s="192" t="s">
        <v>497</v>
      </c>
      <c r="E95" s="347">
        <v>545961.50911999994</v>
      </c>
      <c r="F95" s="348">
        <v>64.669674816827722</v>
      </c>
      <c r="G95" s="348">
        <v>0</v>
      </c>
      <c r="H95" s="348">
        <v>34.469311302892891</v>
      </c>
      <c r="I95" s="348">
        <v>1.4443517223953196E-2</v>
      </c>
      <c r="J95" s="348">
        <v>0.84657036305544042</v>
      </c>
      <c r="K95" s="191">
        <f t="shared" si="31"/>
        <v>2.0770493055345121</v>
      </c>
      <c r="L95" s="191">
        <f t="shared" si="32"/>
        <v>0</v>
      </c>
      <c r="M95" s="191">
        <f t="shared" si="33"/>
        <v>1.1070793120069464</v>
      </c>
      <c r="N95" s="191">
        <f t="shared" si="34"/>
        <v>4.6389436013804516E-4</v>
      </c>
      <c r="O95" s="191">
        <f t="shared" si="35"/>
        <v>2.7189998861921857E-2</v>
      </c>
      <c r="P95" s="216">
        <f t="shared" si="36"/>
        <v>100</v>
      </c>
      <c r="Q95" s="249">
        <f>VLOOKUP(B:B,'پیوست 4'!$C$14:$J$172,8,0)</f>
        <v>355214.34203</v>
      </c>
      <c r="R95" s="1">
        <f t="shared" si="37"/>
        <v>0.65062158429913319</v>
      </c>
      <c r="S95" s="245">
        <f t="shared" si="38"/>
        <v>65.062158429913325</v>
      </c>
      <c r="T95" s="245">
        <f t="shared" si="39"/>
        <v>0.3924836130856022</v>
      </c>
      <c r="U95" s="245" t="str">
        <f>VLOOKUP(D95:D248,پیوست1!$E$5:G257,3,0)</f>
        <v>مختلط</v>
      </c>
    </row>
    <row r="96" spans="1:22" x14ac:dyDescent="0.55000000000000004">
      <c r="A96" s="318">
        <v>11381</v>
      </c>
      <c r="B96" s="202">
        <v>213</v>
      </c>
      <c r="C96" s="190">
        <v>92</v>
      </c>
      <c r="D96" s="190" t="s">
        <v>511</v>
      </c>
      <c r="E96" s="349">
        <v>722162.18432</v>
      </c>
      <c r="F96" s="350">
        <v>61.716551165321263</v>
      </c>
      <c r="G96" s="350">
        <v>27.880314998487183</v>
      </c>
      <c r="H96" s="350">
        <v>5.5846643436167724</v>
      </c>
      <c r="I96" s="350">
        <v>5.982905458322787E-4</v>
      </c>
      <c r="J96" s="350">
        <v>4.817871202028944</v>
      </c>
      <c r="K96" s="191">
        <f t="shared" si="31"/>
        <v>2.6219263929786534</v>
      </c>
      <c r="L96" s="191">
        <f t="shared" si="32"/>
        <v>1.1844494282137943</v>
      </c>
      <c r="M96" s="191">
        <f t="shared" si="33"/>
        <v>0.23725529962347178</v>
      </c>
      <c r="N96" s="191">
        <f t="shared" si="34"/>
        <v>2.5417391982666378E-5</v>
      </c>
      <c r="O96" s="191">
        <f t="shared" si="35"/>
        <v>0.2046793513904176</v>
      </c>
      <c r="P96" s="216">
        <f t="shared" si="36"/>
        <v>99.999999999999986</v>
      </c>
      <c r="Q96" s="249">
        <f>VLOOKUP(B:B,'پیوست 4'!$C$14:$J$172,8,0)</f>
        <v>505723.72256099997</v>
      </c>
      <c r="R96" s="1">
        <f t="shared" si="37"/>
        <v>0.70029106140083741</v>
      </c>
      <c r="S96" s="245">
        <f t="shared" si="38"/>
        <v>70.029106140083741</v>
      </c>
      <c r="T96" s="245">
        <f t="shared" si="39"/>
        <v>8.3125549747624774</v>
      </c>
      <c r="U96" s="245" t="str">
        <f>VLOOKUP(D96:D250,پیوست1!$E$5:G255,3,0)</f>
        <v>مختلط</v>
      </c>
    </row>
    <row r="97" spans="1:22" x14ac:dyDescent="0.55000000000000004">
      <c r="A97" s="318">
        <v>11222</v>
      </c>
      <c r="B97" s="202">
        <v>153</v>
      </c>
      <c r="C97" s="192">
        <v>93</v>
      </c>
      <c r="D97" s="192" t="s">
        <v>505</v>
      </c>
      <c r="E97" s="347">
        <v>351533.38500000001</v>
      </c>
      <c r="F97" s="348">
        <v>60.393179391299192</v>
      </c>
      <c r="G97" s="348">
        <v>39.33690332478249</v>
      </c>
      <c r="H97" s="348">
        <v>6.0320674113592616E-5</v>
      </c>
      <c r="I97" s="348">
        <v>0.15147070373897653</v>
      </c>
      <c r="J97" s="348">
        <v>0.11838625950523002</v>
      </c>
      <c r="K97" s="191">
        <f t="shared" si="31"/>
        <v>1.2489313668777628</v>
      </c>
      <c r="L97" s="191">
        <f t="shared" si="32"/>
        <v>0.81348743241090249</v>
      </c>
      <c r="M97" s="191">
        <f t="shared" si="33"/>
        <v>1.247431957234081E-6</v>
      </c>
      <c r="N97" s="191">
        <f t="shared" si="34"/>
        <v>3.1324151993546339E-3</v>
      </c>
      <c r="O97" s="191">
        <f t="shared" si="35"/>
        <v>2.4482286641248439E-3</v>
      </c>
      <c r="P97" s="216">
        <f t="shared" si="36"/>
        <v>100</v>
      </c>
      <c r="Q97" s="249">
        <f>VLOOKUP(B:B,'پیوست 4'!$C$14:$J$172,8,0)</f>
        <v>213117.859517</v>
      </c>
      <c r="R97" s="1">
        <f t="shared" si="37"/>
        <v>0.60625211889050024</v>
      </c>
      <c r="S97" s="245">
        <f t="shared" si="38"/>
        <v>60.625211889050021</v>
      </c>
      <c r="T97" s="245">
        <f t="shared" si="39"/>
        <v>0.23203249775082924</v>
      </c>
      <c r="U97" s="245" t="str">
        <f>VLOOKUP(D97:D251,پیوست1!$E$5:G265,3,0)</f>
        <v>مختلط</v>
      </c>
    </row>
    <row r="98" spans="1:22" x14ac:dyDescent="0.55000000000000004">
      <c r="A98" s="318">
        <v>11239</v>
      </c>
      <c r="B98" s="202">
        <v>165</v>
      </c>
      <c r="C98" s="190">
        <v>94</v>
      </c>
      <c r="D98" s="190" t="s">
        <v>509</v>
      </c>
      <c r="E98" s="349">
        <v>309213.96617000003</v>
      </c>
      <c r="F98" s="350">
        <v>59.438926939601174</v>
      </c>
      <c r="G98" s="350">
        <v>30.057020478612262</v>
      </c>
      <c r="H98" s="350">
        <v>9.3294211433766812</v>
      </c>
      <c r="I98" s="350">
        <v>0</v>
      </c>
      <c r="J98" s="350">
        <v>1.1746314384098864</v>
      </c>
      <c r="K98" s="191">
        <f t="shared" si="31"/>
        <v>1.0812202355015104</v>
      </c>
      <c r="L98" s="191">
        <f t="shared" si="32"/>
        <v>0.54675042827374654</v>
      </c>
      <c r="M98" s="191">
        <f t="shared" si="33"/>
        <v>0.16970627575401159</v>
      </c>
      <c r="N98" s="191">
        <f t="shared" si="34"/>
        <v>0</v>
      </c>
      <c r="O98" s="191">
        <f t="shared" si="35"/>
        <v>2.136706272903548E-2</v>
      </c>
      <c r="P98" s="216">
        <f t="shared" si="36"/>
        <v>100</v>
      </c>
      <c r="Q98" s="249">
        <f>VLOOKUP(B:B,'پیوست 4'!$C$14:$J$172,8,0)</f>
        <v>183137.078599</v>
      </c>
      <c r="R98" s="1">
        <f t="shared" si="37"/>
        <v>0.59226651650758455</v>
      </c>
      <c r="S98" s="245">
        <f t="shared" si="38"/>
        <v>59.226651650758456</v>
      </c>
      <c r="T98" s="245">
        <f t="shared" si="39"/>
        <v>-0.21227528884271862</v>
      </c>
      <c r="U98" s="245" t="str">
        <f>VLOOKUP(D98:D252,پیوست1!$E$5:G256,3,0)</f>
        <v>مختلط</v>
      </c>
    </row>
    <row r="99" spans="1:22" x14ac:dyDescent="0.55000000000000004">
      <c r="A99" s="318">
        <v>10615</v>
      </c>
      <c r="B99" s="202">
        <v>65</v>
      </c>
      <c r="C99" s="192">
        <v>95</v>
      </c>
      <c r="D99" s="192" t="s">
        <v>30</v>
      </c>
      <c r="E99" s="347">
        <v>624034.23843100003</v>
      </c>
      <c r="F99" s="348">
        <v>59.195075355764779</v>
      </c>
      <c r="G99" s="348">
        <v>31.996111506669109</v>
      </c>
      <c r="H99" s="348">
        <v>7.7186814087767193</v>
      </c>
      <c r="I99" s="348">
        <v>7.803675631993405E-3</v>
      </c>
      <c r="J99" s="348">
        <v>1.0823280531573991</v>
      </c>
      <c r="K99" s="191">
        <f t="shared" si="31"/>
        <v>2.1730919327410501</v>
      </c>
      <c r="L99" s="191">
        <f t="shared" si="32"/>
        <v>1.1745992614477587</v>
      </c>
      <c r="M99" s="191">
        <f t="shared" si="33"/>
        <v>0.28335810369362957</v>
      </c>
      <c r="N99" s="191">
        <f t="shared" si="34"/>
        <v>2.8647830008989592E-4</v>
      </c>
      <c r="O99" s="191">
        <f t="shared" si="35"/>
        <v>3.9733007294273481E-2</v>
      </c>
      <c r="P99" s="216">
        <f t="shared" si="36"/>
        <v>99.999999999999986</v>
      </c>
      <c r="Q99" s="249">
        <f>VLOOKUP(B:B,'پیوست 4'!$C$14:$J$172,8,0)</f>
        <v>369360.35907100001</v>
      </c>
      <c r="R99" s="1">
        <f t="shared" si="37"/>
        <v>0.59189117571445637</v>
      </c>
      <c r="S99" s="245">
        <f t="shared" si="38"/>
        <v>59.189117571445635</v>
      </c>
      <c r="T99" s="245">
        <f t="shared" si="39"/>
        <v>-5.9577843191433999E-3</v>
      </c>
      <c r="U99" s="245" t="str">
        <f>VLOOKUP(D99:D253,پیوست1!$E$5:G254,3,0)</f>
        <v>مختلط</v>
      </c>
    </row>
    <row r="100" spans="1:22" x14ac:dyDescent="0.55000000000000004">
      <c r="A100" s="318">
        <v>11305</v>
      </c>
      <c r="B100" s="202">
        <v>180</v>
      </c>
      <c r="C100" s="190">
        <v>96</v>
      </c>
      <c r="D100" s="190" t="s">
        <v>508</v>
      </c>
      <c r="E100" s="349">
        <v>248736.71447199999</v>
      </c>
      <c r="F100" s="350">
        <v>57.606486722579362</v>
      </c>
      <c r="G100" s="350">
        <v>35.976626558954145</v>
      </c>
      <c r="H100" s="350">
        <v>5.6598372109902959</v>
      </c>
      <c r="I100" s="350">
        <v>3.6199254117940987E-6</v>
      </c>
      <c r="J100" s="350">
        <v>0.75704588755078805</v>
      </c>
      <c r="K100" s="191">
        <f t="shared" si="31"/>
        <v>0.8429375222745773</v>
      </c>
      <c r="L100" s="191">
        <f t="shared" si="32"/>
        <v>0.526434611391012</v>
      </c>
      <c r="M100" s="191">
        <f t="shared" si="33"/>
        <v>8.2818609961152562E-2</v>
      </c>
      <c r="N100" s="191">
        <f t="shared" si="34"/>
        <v>5.2969225013343599E-8</v>
      </c>
      <c r="O100" s="191">
        <f t="shared" si="35"/>
        <v>1.1077613321107016E-2</v>
      </c>
      <c r="P100" s="216">
        <f t="shared" si="36"/>
        <v>100</v>
      </c>
      <c r="Q100" s="249">
        <f>VLOOKUP(B:B,'پیوست 4'!$C$14:$J$172,8,0)</f>
        <v>148475.359903</v>
      </c>
      <c r="R100" s="1">
        <f t="shared" si="37"/>
        <v>0.59691774983107171</v>
      </c>
      <c r="S100" s="245">
        <f t="shared" si="38"/>
        <v>59.691774983107173</v>
      </c>
      <c r="T100" s="245">
        <f t="shared" si="39"/>
        <v>2.0852882605278111</v>
      </c>
      <c r="U100" s="245" t="str">
        <f>VLOOKUP(D100:D254,پیوست1!$E$5:G268,3,0)</f>
        <v>مختلط</v>
      </c>
    </row>
    <row r="101" spans="1:22" x14ac:dyDescent="0.55000000000000004">
      <c r="A101" s="318">
        <v>10762</v>
      </c>
      <c r="B101" s="202">
        <v>10</v>
      </c>
      <c r="C101" s="192">
        <v>97</v>
      </c>
      <c r="D101" s="192" t="s">
        <v>493</v>
      </c>
      <c r="E101" s="347">
        <v>1761214.113344</v>
      </c>
      <c r="F101" s="348">
        <v>57.379880533387109</v>
      </c>
      <c r="G101" s="348">
        <v>27.032509507687646</v>
      </c>
      <c r="H101" s="348">
        <v>14.690800635601422</v>
      </c>
      <c r="I101" s="348">
        <v>2.6713754425986743E-5</v>
      </c>
      <c r="J101" s="348">
        <v>0.89678260956940037</v>
      </c>
      <c r="K101" s="191">
        <f t="shared" si="31"/>
        <v>5.9450553179293451</v>
      </c>
      <c r="L101" s="191">
        <f t="shared" si="32"/>
        <v>2.8008033985386795</v>
      </c>
      <c r="M101" s="191">
        <f t="shared" si="33"/>
        <v>1.5220948811927848</v>
      </c>
      <c r="N101" s="191">
        <f t="shared" si="34"/>
        <v>2.7677775961848332E-6</v>
      </c>
      <c r="O101" s="191">
        <f t="shared" si="35"/>
        <v>9.2914488013703223E-2</v>
      </c>
      <c r="P101" s="216">
        <f t="shared" si="36"/>
        <v>100</v>
      </c>
      <c r="Q101" s="249">
        <f>VLOOKUP(B:B,'پیوست 4'!$C$14:$J$172,8,0)</f>
        <v>1073976.3422920001</v>
      </c>
      <c r="R101" s="1">
        <f t="shared" si="37"/>
        <v>0.60979317287711921</v>
      </c>
      <c r="S101" s="245">
        <f t="shared" si="38"/>
        <v>60.979317287711922</v>
      </c>
      <c r="T101" s="245">
        <f t="shared" si="39"/>
        <v>3.5994367543248131</v>
      </c>
      <c r="U101" s="245" t="str">
        <f>VLOOKUP(D101:D255,پیوست1!$E$5:G262,3,0)</f>
        <v>مختلط</v>
      </c>
    </row>
    <row r="102" spans="1:22" x14ac:dyDescent="0.55000000000000004">
      <c r="A102" s="318">
        <v>10885</v>
      </c>
      <c r="B102" s="202">
        <v>17</v>
      </c>
      <c r="C102" s="190">
        <v>98</v>
      </c>
      <c r="D102" s="190" t="s">
        <v>496</v>
      </c>
      <c r="E102" s="349">
        <v>3795010.6200339999</v>
      </c>
      <c r="F102" s="350">
        <v>53.294251435214996</v>
      </c>
      <c r="G102" s="350">
        <v>23.803700147753684</v>
      </c>
      <c r="H102" s="350">
        <v>22.150163637337368</v>
      </c>
      <c r="I102" s="350">
        <v>2.0866237804568573E-3</v>
      </c>
      <c r="J102" s="350">
        <v>0.7497981559134993</v>
      </c>
      <c r="K102" s="191">
        <f t="shared" si="31"/>
        <v>11.898095910619309</v>
      </c>
      <c r="L102" s="191">
        <f t="shared" si="32"/>
        <v>5.3142449656109667</v>
      </c>
      <c r="M102" s="191">
        <f t="shared" si="33"/>
        <v>4.9450881529562301</v>
      </c>
      <c r="N102" s="191">
        <f t="shared" si="34"/>
        <v>4.6584479940457545E-4</v>
      </c>
      <c r="O102" s="191">
        <f t="shared" si="35"/>
        <v>0.16739460884461368</v>
      </c>
      <c r="P102" s="216">
        <f t="shared" si="36"/>
        <v>100</v>
      </c>
      <c r="Q102" s="249">
        <f>VLOOKUP(B:B,'پیوست 4'!$C$14:$J$172,8,0)</f>
        <v>1989902.775954</v>
      </c>
      <c r="R102" s="1">
        <f t="shared" si="37"/>
        <v>0.52434709021609327</v>
      </c>
      <c r="S102" s="245">
        <f t="shared" si="38"/>
        <v>52.434709021609329</v>
      </c>
      <c r="T102" s="245">
        <f t="shared" si="39"/>
        <v>-0.85954241360566641</v>
      </c>
      <c r="U102" s="245" t="str">
        <f>VLOOKUP(D102:D256,پیوست1!$E$5:G267,3,0)</f>
        <v>مختلط</v>
      </c>
    </row>
    <row r="103" spans="1:22" x14ac:dyDescent="0.55000000000000004">
      <c r="A103" s="318">
        <v>11327</v>
      </c>
      <c r="B103" s="202">
        <v>204</v>
      </c>
      <c r="C103" s="192">
        <v>99</v>
      </c>
      <c r="D103" s="192" t="s">
        <v>510</v>
      </c>
      <c r="E103" s="347">
        <v>2341879.5719400002</v>
      </c>
      <c r="F103" s="348">
        <v>52.336305777973436</v>
      </c>
      <c r="G103" s="348">
        <v>23.136911805436505</v>
      </c>
      <c r="H103" s="348">
        <v>23.003699207423566</v>
      </c>
      <c r="I103" s="348">
        <v>0</v>
      </c>
      <c r="J103" s="348">
        <v>1.5230832091664961</v>
      </c>
      <c r="K103" s="191">
        <f t="shared" si="31"/>
        <v>7.2102732863184631</v>
      </c>
      <c r="L103" s="191">
        <f t="shared" si="32"/>
        <v>3.1875283254871114</v>
      </c>
      <c r="M103" s="191">
        <f t="shared" si="33"/>
        <v>3.1691758792726517</v>
      </c>
      <c r="N103" s="191">
        <f t="shared" si="34"/>
        <v>0</v>
      </c>
      <c r="O103" s="191">
        <f t="shared" si="35"/>
        <v>0.20983227632614579</v>
      </c>
      <c r="P103" s="216">
        <f t="shared" si="36"/>
        <v>100</v>
      </c>
      <c r="Q103" s="249">
        <f>VLOOKUP(B:B,'پیوست 4'!$C$14:$J$172,8,0)</f>
        <v>1355371.6205569999</v>
      </c>
      <c r="R103" s="1">
        <f t="shared" si="37"/>
        <v>0.57875376547830659</v>
      </c>
      <c r="S103" s="245">
        <f t="shared" si="38"/>
        <v>57.875376547830662</v>
      </c>
      <c r="T103" s="245">
        <f t="shared" si="39"/>
        <v>5.5390707698572257</v>
      </c>
      <c r="U103" s="245" t="str">
        <f>VLOOKUP(D103:D256,پیوست1!$E$5:G264,3,0)</f>
        <v>مختلط و قابل معامله</v>
      </c>
    </row>
    <row r="104" spans="1:22" x14ac:dyDescent="0.55000000000000004">
      <c r="A104" s="318">
        <v>11131</v>
      </c>
      <c r="B104" s="202">
        <v>128</v>
      </c>
      <c r="C104" s="190">
        <v>100</v>
      </c>
      <c r="D104" s="190" t="s">
        <v>500</v>
      </c>
      <c r="E104" s="349">
        <v>1969506.876464</v>
      </c>
      <c r="F104" s="350">
        <v>35.787129882059496</v>
      </c>
      <c r="G104" s="350">
        <v>39.457232986366911</v>
      </c>
      <c r="H104" s="350">
        <v>12.100925202090961</v>
      </c>
      <c r="I104" s="350">
        <v>12.26846336999353</v>
      </c>
      <c r="J104" s="350">
        <v>0.38624855948910675</v>
      </c>
      <c r="K104" s="191">
        <f t="shared" si="31"/>
        <v>4.1463740164628096</v>
      </c>
      <c r="L104" s="191">
        <f t="shared" si="32"/>
        <v>4.5716000739754161</v>
      </c>
      <c r="M104" s="191">
        <f t="shared" si="33"/>
        <v>1.4020392805588811</v>
      </c>
      <c r="N104" s="191">
        <f t="shared" si="34"/>
        <v>1.4214506138635181</v>
      </c>
      <c r="O104" s="191">
        <f t="shared" si="35"/>
        <v>4.4751590760137711E-2</v>
      </c>
      <c r="P104" s="216">
        <f t="shared" si="36"/>
        <v>100</v>
      </c>
      <c r="Q104" s="249">
        <f>VLOOKUP(B:B,'پیوست 4'!$C$14:$J$172,8,0)</f>
        <v>791998.22109999997</v>
      </c>
      <c r="R104" s="1">
        <f t="shared" si="37"/>
        <v>0.40213021369183155</v>
      </c>
      <c r="S104" s="245">
        <f t="shared" si="38"/>
        <v>40.213021369183153</v>
      </c>
      <c r="T104" s="245">
        <f t="shared" si="39"/>
        <v>4.425891487123657</v>
      </c>
      <c r="U104" s="245" t="str">
        <f>VLOOKUP(D104:D257,پیوست1!$E$5:G259,3,0)</f>
        <v>مختلط</v>
      </c>
    </row>
    <row r="105" spans="1:22" x14ac:dyDescent="0.55000000000000004">
      <c r="A105" s="318">
        <v>10980</v>
      </c>
      <c r="B105" s="202">
        <v>112</v>
      </c>
      <c r="C105" s="192">
        <v>101</v>
      </c>
      <c r="D105" s="192" t="s">
        <v>499</v>
      </c>
      <c r="E105" s="347">
        <v>0</v>
      </c>
      <c r="F105" s="348">
        <v>5</v>
      </c>
      <c r="G105" s="348">
        <v>0</v>
      </c>
      <c r="H105" s="348">
        <v>93</v>
      </c>
      <c r="I105" s="348">
        <v>0</v>
      </c>
      <c r="J105" s="348">
        <v>2</v>
      </c>
      <c r="K105" s="191">
        <f t="shared" si="31"/>
        <v>0</v>
      </c>
      <c r="L105" s="191">
        <f t="shared" si="32"/>
        <v>0</v>
      </c>
      <c r="M105" s="191">
        <f t="shared" si="33"/>
        <v>0</v>
      </c>
      <c r="N105" s="191">
        <f t="shared" si="34"/>
        <v>0</v>
      </c>
      <c r="O105" s="191">
        <f t="shared" si="35"/>
        <v>0</v>
      </c>
      <c r="P105" s="216">
        <f t="shared" si="36"/>
        <v>100</v>
      </c>
      <c r="Q105" s="249">
        <f>VLOOKUP(B:B,'پیوست 4'!$C$14:$J$172,8,0)</f>
        <v>0</v>
      </c>
      <c r="R105" s="1" t="e">
        <f t="shared" si="37"/>
        <v>#DIV/0!</v>
      </c>
      <c r="S105" s="245" t="e">
        <f t="shared" si="38"/>
        <v>#DIV/0!</v>
      </c>
      <c r="T105" s="245" t="e">
        <f t="shared" si="39"/>
        <v>#DIV/0!</v>
      </c>
      <c r="U105" s="245" t="str">
        <f>VLOOKUP(D105:D259,پیوست1!$E$5:G270,3,0)</f>
        <v>مختلط</v>
      </c>
    </row>
    <row r="106" spans="1:22" x14ac:dyDescent="0.55000000000000004">
      <c r="A106" s="318" t="e">
        <v>#N/A</v>
      </c>
      <c r="B106" s="203"/>
      <c r="C106" s="130"/>
      <c r="D106" s="388" t="s">
        <v>406</v>
      </c>
      <c r="E106" s="209">
        <f>SUM(E86:E105)</f>
        <v>16998707.331220001</v>
      </c>
      <c r="F106" s="386">
        <f>K106</f>
        <v>56.23198331328107</v>
      </c>
      <c r="G106" s="386">
        <f>L106</f>
        <v>24.613047733969736</v>
      </c>
      <c r="H106" s="386">
        <f>M106</f>
        <v>16.548800283792545</v>
      </c>
      <c r="I106" s="386">
        <f>N106</f>
        <v>1.5701306145813134</v>
      </c>
      <c r="J106" s="386">
        <f>O106</f>
        <v>1.0360380543753309</v>
      </c>
      <c r="K106" s="200">
        <f>SUM(K86:K105)</f>
        <v>56.23198331328107</v>
      </c>
      <c r="L106" s="200">
        <f t="shared" ref="L106:O106" si="40">SUM(L86:L105)</f>
        <v>24.613047733969736</v>
      </c>
      <c r="M106" s="200">
        <f t="shared" si="40"/>
        <v>16.548800283792545</v>
      </c>
      <c r="N106" s="200">
        <f t="shared" si="40"/>
        <v>1.5701306145813134</v>
      </c>
      <c r="O106" s="200">
        <f t="shared" si="40"/>
        <v>1.0360380543753309</v>
      </c>
      <c r="P106" s="199">
        <f>K106+L106+M106+N106+O106</f>
        <v>100</v>
      </c>
      <c r="Q106" s="249" t="e">
        <f>VLOOKUP(B:B,'پیوست 4'!$C$14:$J$172,8,0)</f>
        <v>#N/A</v>
      </c>
      <c r="R106" s="1" t="e">
        <f t="shared" ref="R106" si="41">Q106/E106</f>
        <v>#N/A</v>
      </c>
      <c r="S106" s="245" t="e">
        <f t="shared" ref="S106" si="42">R106*100</f>
        <v>#N/A</v>
      </c>
      <c r="T106" s="262" t="e">
        <f t="shared" ref="T106" si="43">S106-F106</f>
        <v>#N/A</v>
      </c>
      <c r="U106" s="245" t="e">
        <f>VLOOKUP(D106:D270,پیوست1!$E$5:G271,3,0)</f>
        <v>#N/A</v>
      </c>
      <c r="V106" s="319">
        <f>100-P106</f>
        <v>0</v>
      </c>
    </row>
    <row r="107" spans="1:22" x14ac:dyDescent="0.55000000000000004">
      <c r="A107" s="318">
        <v>11649</v>
      </c>
      <c r="B107" s="202">
        <v>275</v>
      </c>
      <c r="C107" s="190">
        <v>102</v>
      </c>
      <c r="D107" s="190" t="s">
        <v>577</v>
      </c>
      <c r="E107" s="349">
        <v>1282535.6249470001</v>
      </c>
      <c r="F107" s="350">
        <v>99.908794683284725</v>
      </c>
      <c r="G107" s="350">
        <v>0</v>
      </c>
      <c r="H107" s="350">
        <v>0</v>
      </c>
      <c r="I107" s="350">
        <v>0</v>
      </c>
      <c r="J107" s="350">
        <v>9.1205316715268145E-2</v>
      </c>
      <c r="K107" s="191">
        <f t="shared" ref="K107:K138" si="44">E107/$E$173*F107</f>
        <v>0.85861209230986735</v>
      </c>
      <c r="L107" s="191">
        <f t="shared" ref="L107:L138" si="45">E107/$E$173*G107</f>
        <v>0</v>
      </c>
      <c r="M107" s="191">
        <f t="shared" ref="M107:M138" si="46">E107/$E$173*H107</f>
        <v>0</v>
      </c>
      <c r="N107" s="191">
        <f t="shared" ref="N107:N138" si="47">E107/$E$173*I107</f>
        <v>0</v>
      </c>
      <c r="O107" s="191">
        <f t="shared" ref="O107:O138" si="48">E107/$E$173*J107</f>
        <v>7.8381475888010261E-4</v>
      </c>
      <c r="P107" s="216">
        <f t="shared" ref="P107:P138" si="49">SUM(F107:J107)</f>
        <v>100</v>
      </c>
      <c r="Q107" s="249">
        <f>VLOOKUP(B:B,'پیوست 4'!$C$14:$J$172,8,0)</f>
        <v>1305531.4485599999</v>
      </c>
      <c r="R107" s="1">
        <f t="shared" ref="R107:R138" si="50">Q107/E107</f>
        <v>1.0179299687008305</v>
      </c>
      <c r="S107" s="245">
        <f t="shared" ref="S107:S138" si="51">R107*100</f>
        <v>101.79299687008306</v>
      </c>
      <c r="T107" s="245">
        <f t="shared" ref="T107:T138" si="52">S107-F107</f>
        <v>1.8842021867983334</v>
      </c>
      <c r="U107" s="245" t="str">
        <f>VLOOKUP(D107:D261,پیوست1!$E$5:G334,3,0)</f>
        <v>در سهام و قابل معامله</v>
      </c>
    </row>
    <row r="108" spans="1:22" x14ac:dyDescent="0.55000000000000004">
      <c r="A108" s="318">
        <v>11312</v>
      </c>
      <c r="B108" s="202">
        <v>184</v>
      </c>
      <c r="C108" s="192">
        <v>103</v>
      </c>
      <c r="D108" s="192" t="s">
        <v>565</v>
      </c>
      <c r="E108" s="347">
        <v>992156.57701999997</v>
      </c>
      <c r="F108" s="348">
        <v>99.563050149118013</v>
      </c>
      <c r="G108" s="348">
        <v>0</v>
      </c>
      <c r="H108" s="348">
        <v>2.056747320722252E-4</v>
      </c>
      <c r="I108" s="348">
        <v>4.9186310301060617E-5</v>
      </c>
      <c r="J108" s="348">
        <v>0.43669498983960908</v>
      </c>
      <c r="K108" s="191">
        <f t="shared" si="44"/>
        <v>0.66191504460480843</v>
      </c>
      <c r="L108" s="191">
        <f t="shared" si="45"/>
        <v>0</v>
      </c>
      <c r="M108" s="191">
        <f t="shared" si="46"/>
        <v>1.3673667012990258E-6</v>
      </c>
      <c r="N108" s="191">
        <f t="shared" si="47"/>
        <v>3.2700041559705973E-7</v>
      </c>
      <c r="O108" s="191">
        <f t="shared" si="48"/>
        <v>2.9032355200594648E-3</v>
      </c>
      <c r="P108" s="216">
        <f t="shared" si="49"/>
        <v>100</v>
      </c>
      <c r="Q108" s="249">
        <f>VLOOKUP(B:B,'پیوست 4'!$C$14:$J$172,8,0)</f>
        <v>1052585.2775020001</v>
      </c>
      <c r="R108" s="1">
        <f t="shared" si="50"/>
        <v>1.0609064152590726</v>
      </c>
      <c r="S108" s="245">
        <f t="shared" si="51"/>
        <v>106.09064152590726</v>
      </c>
      <c r="T108" s="245">
        <f t="shared" si="52"/>
        <v>6.5275913767892462</v>
      </c>
      <c r="U108" s="245" t="str">
        <f>VLOOKUP(D108:D262,پیوست1!$E$5:G310,3,0)</f>
        <v>شاخصی و قابل معامله</v>
      </c>
    </row>
    <row r="109" spans="1:22" x14ac:dyDescent="0.55000000000000004">
      <c r="A109" s="318">
        <v>11268</v>
      </c>
      <c r="B109" s="202">
        <v>167</v>
      </c>
      <c r="C109" s="190">
        <v>104</v>
      </c>
      <c r="D109" s="190" t="s">
        <v>557</v>
      </c>
      <c r="E109" s="349">
        <v>1338188.5387560001</v>
      </c>
      <c r="F109" s="350">
        <v>99.501506326247338</v>
      </c>
      <c r="G109" s="350">
        <v>0</v>
      </c>
      <c r="H109" s="350">
        <v>0.24546801096070767</v>
      </c>
      <c r="I109" s="350">
        <v>1.9642223194967234E-2</v>
      </c>
      <c r="J109" s="350">
        <v>0.23338343959698821</v>
      </c>
      <c r="K109" s="191">
        <f t="shared" si="44"/>
        <v>0.89221763928414222</v>
      </c>
      <c r="L109" s="191">
        <f t="shared" si="45"/>
        <v>0</v>
      </c>
      <c r="M109" s="191">
        <f t="shared" si="46"/>
        <v>2.2010811428425986E-3</v>
      </c>
      <c r="N109" s="191">
        <f t="shared" si="47"/>
        <v>1.761293738794682E-4</v>
      </c>
      <c r="O109" s="191">
        <f t="shared" si="48"/>
        <v>2.0927202935249402E-3</v>
      </c>
      <c r="P109" s="216">
        <f t="shared" si="49"/>
        <v>100</v>
      </c>
      <c r="Q109" s="249">
        <f>VLOOKUP(B:B,'پیوست 4'!$C$14:$J$172,8,0)</f>
        <v>1306248.348302</v>
      </c>
      <c r="R109" s="1">
        <f t="shared" si="50"/>
        <v>0.97613177102555948</v>
      </c>
      <c r="S109" s="245">
        <f t="shared" si="51"/>
        <v>97.613177102555952</v>
      </c>
      <c r="T109" s="245">
        <f t="shared" si="52"/>
        <v>-1.888329223691386</v>
      </c>
      <c r="U109" s="245" t="str">
        <f>VLOOKUP(D109:D263,پیوست1!$E$5:G274,3,0)</f>
        <v>در سهام</v>
      </c>
    </row>
    <row r="110" spans="1:22" x14ac:dyDescent="0.55000000000000004">
      <c r="A110" s="318">
        <v>11186</v>
      </c>
      <c r="B110" s="202">
        <v>142</v>
      </c>
      <c r="C110" s="192">
        <v>105</v>
      </c>
      <c r="D110" s="192" t="s">
        <v>549</v>
      </c>
      <c r="E110" s="347">
        <v>464832</v>
      </c>
      <c r="F110" s="348">
        <v>99.306639136886048</v>
      </c>
      <c r="G110" s="348">
        <v>0</v>
      </c>
      <c r="H110" s="348">
        <v>0</v>
      </c>
      <c r="I110" s="348">
        <v>3.7796944638433553E-3</v>
      </c>
      <c r="J110" s="348">
        <v>0.68958116865010899</v>
      </c>
      <c r="K110" s="191">
        <f t="shared" si="44"/>
        <v>0.3093129806327391</v>
      </c>
      <c r="L110" s="191">
        <f t="shared" si="45"/>
        <v>0</v>
      </c>
      <c r="M110" s="191">
        <f t="shared" si="46"/>
        <v>0</v>
      </c>
      <c r="N110" s="191">
        <f t="shared" si="47"/>
        <v>1.1772712989319181E-5</v>
      </c>
      <c r="O110" s="191">
        <f t="shared" si="48"/>
        <v>2.1478564627422461E-3</v>
      </c>
      <c r="P110" s="216">
        <f t="shared" si="49"/>
        <v>100</v>
      </c>
      <c r="Q110" s="249">
        <f>VLOOKUP(B:B,'پیوست 4'!$C$14:$J$172,8,0)</f>
        <v>931162.77029200003</v>
      </c>
      <c r="R110" s="1">
        <f t="shared" si="50"/>
        <v>2.0032243268363623</v>
      </c>
      <c r="S110" s="245">
        <f t="shared" si="51"/>
        <v>200.32243268363624</v>
      </c>
      <c r="T110" s="245">
        <f t="shared" si="52"/>
        <v>101.01579354675019</v>
      </c>
      <c r="U110" s="245" t="str">
        <f>VLOOKUP(D110:D265,پیوست1!$E$5:G318,3,0)</f>
        <v>در سهام</v>
      </c>
    </row>
    <row r="111" spans="1:22" x14ac:dyDescent="0.55000000000000004">
      <c r="A111" s="318">
        <v>11378</v>
      </c>
      <c r="B111" s="202">
        <v>226</v>
      </c>
      <c r="C111" s="190">
        <v>106</v>
      </c>
      <c r="D111" s="190" t="s">
        <v>570</v>
      </c>
      <c r="E111" s="349">
        <v>985907.79651699995</v>
      </c>
      <c r="F111" s="350">
        <v>99.178224893322366</v>
      </c>
      <c r="G111" s="350">
        <v>9.5406205614595396E-2</v>
      </c>
      <c r="H111" s="350">
        <v>0.2326682897677736</v>
      </c>
      <c r="I111" s="350">
        <v>0</v>
      </c>
      <c r="J111" s="350">
        <v>0.49370061129526727</v>
      </c>
      <c r="K111" s="191">
        <f t="shared" si="44"/>
        <v>0.6552039027127714</v>
      </c>
      <c r="L111" s="191">
        <f t="shared" si="45"/>
        <v>6.3028470542739906E-4</v>
      </c>
      <c r="M111" s="191">
        <f t="shared" si="46"/>
        <v>1.5370830810626387E-3</v>
      </c>
      <c r="N111" s="191">
        <f t="shared" si="47"/>
        <v>0</v>
      </c>
      <c r="O111" s="191">
        <f t="shared" si="48"/>
        <v>3.2615482646546085E-3</v>
      </c>
      <c r="P111" s="216">
        <f t="shared" si="49"/>
        <v>100</v>
      </c>
      <c r="Q111" s="249">
        <f>VLOOKUP(B:B,'پیوست 4'!$C$14:$J$172,8,0)</f>
        <v>1019835.595208</v>
      </c>
      <c r="R111" s="1">
        <f t="shared" si="50"/>
        <v>1.0344127501687883</v>
      </c>
      <c r="S111" s="245">
        <f t="shared" si="51"/>
        <v>103.44127501687883</v>
      </c>
      <c r="T111" s="245">
        <f t="shared" si="52"/>
        <v>4.263050123556468</v>
      </c>
      <c r="U111" s="245" t="str">
        <f>VLOOKUP(D111:D266,پیوست1!$E$5:G328,3,0)</f>
        <v>در سهام و قابل معامله</v>
      </c>
    </row>
    <row r="112" spans="1:22" x14ac:dyDescent="0.55000000000000004">
      <c r="A112" s="318">
        <v>11260</v>
      </c>
      <c r="B112" s="202">
        <v>169</v>
      </c>
      <c r="C112" s="192">
        <v>107</v>
      </c>
      <c r="D112" s="192" t="s">
        <v>559</v>
      </c>
      <c r="E112" s="347">
        <v>633702</v>
      </c>
      <c r="F112" s="348">
        <v>98.815476696337655</v>
      </c>
      <c r="G112" s="348">
        <v>0</v>
      </c>
      <c r="H112" s="348">
        <v>0.29252522484111104</v>
      </c>
      <c r="I112" s="348">
        <v>7.0758844303678861E-2</v>
      </c>
      <c r="J112" s="348">
        <v>0.82123923451756264</v>
      </c>
      <c r="K112" s="191">
        <f t="shared" si="44"/>
        <v>0.41959846572732618</v>
      </c>
      <c r="L112" s="191">
        <f t="shared" si="45"/>
        <v>0</v>
      </c>
      <c r="M112" s="191">
        <f t="shared" si="46"/>
        <v>1.2421448505183447E-3</v>
      </c>
      <c r="N112" s="191">
        <f t="shared" si="47"/>
        <v>3.0046206828209128E-4</v>
      </c>
      <c r="O112" s="191">
        <f t="shared" si="48"/>
        <v>3.4872140915495325E-3</v>
      </c>
      <c r="P112" s="216">
        <f t="shared" si="49"/>
        <v>100.00000000000001</v>
      </c>
      <c r="Q112" s="249">
        <f>VLOOKUP(B:B,'پیوست 4'!$C$14:$J$172,8,0)</f>
        <v>0</v>
      </c>
      <c r="R112" s="1">
        <f t="shared" si="50"/>
        <v>0</v>
      </c>
      <c r="S112" s="245">
        <f t="shared" si="51"/>
        <v>0</v>
      </c>
      <c r="T112" s="245">
        <f t="shared" si="52"/>
        <v>-98.815476696337655</v>
      </c>
      <c r="U112" s="245" t="str">
        <f>VLOOKUP(D112:D267,پیوست1!$E$5:G330,3,0)</f>
        <v>در سهام و قابل معامله</v>
      </c>
    </row>
    <row r="113" spans="1:21" x14ac:dyDescent="0.55000000000000004">
      <c r="A113" s="318">
        <v>10896</v>
      </c>
      <c r="B113" s="202">
        <v>103</v>
      </c>
      <c r="C113" s="190">
        <v>108</v>
      </c>
      <c r="D113" s="190" t="s">
        <v>538</v>
      </c>
      <c r="E113" s="349">
        <v>1182090.0578379999</v>
      </c>
      <c r="F113" s="350">
        <v>98.71397934435393</v>
      </c>
      <c r="G113" s="350">
        <v>0</v>
      </c>
      <c r="H113" s="350">
        <v>1.1620995381711159</v>
      </c>
      <c r="I113" s="350">
        <v>8.0537388884980542E-3</v>
      </c>
      <c r="J113" s="350">
        <v>0.1158673785864536</v>
      </c>
      <c r="K113" s="191">
        <f t="shared" si="44"/>
        <v>0.78190333911344634</v>
      </c>
      <c r="L113" s="191">
        <f t="shared" si="45"/>
        <v>0</v>
      </c>
      <c r="M113" s="191">
        <f t="shared" si="46"/>
        <v>9.2048716434422681E-3</v>
      </c>
      <c r="N113" s="191">
        <f t="shared" si="47"/>
        <v>6.3792842423028337E-5</v>
      </c>
      <c r="O113" s="191">
        <f t="shared" si="48"/>
        <v>9.1777366096275912E-4</v>
      </c>
      <c r="P113" s="216">
        <f t="shared" si="49"/>
        <v>100</v>
      </c>
      <c r="Q113" s="249">
        <f>VLOOKUP(B:B,'پیوست 4'!$C$14:$J$172,8,0)</f>
        <v>1193762.133411</v>
      </c>
      <c r="R113" s="1">
        <f t="shared" si="50"/>
        <v>1.0098741001124296</v>
      </c>
      <c r="S113" s="245">
        <f t="shared" si="51"/>
        <v>100.98741001124296</v>
      </c>
      <c r="T113" s="245">
        <f t="shared" si="52"/>
        <v>2.273430666889027</v>
      </c>
      <c r="U113" s="245" t="str">
        <f>VLOOKUP(D113:D267,پیوست1!$E$5:G302,3,0)</f>
        <v>در سهام</v>
      </c>
    </row>
    <row r="114" spans="1:21" x14ac:dyDescent="0.55000000000000004">
      <c r="A114" s="318">
        <v>10753</v>
      </c>
      <c r="B114" s="202">
        <v>60</v>
      </c>
      <c r="C114" s="192">
        <v>109</v>
      </c>
      <c r="D114" s="192" t="s">
        <v>521</v>
      </c>
      <c r="E114" s="347">
        <v>537329.96258499997</v>
      </c>
      <c r="F114" s="348">
        <v>98.103068001579828</v>
      </c>
      <c r="G114" s="348">
        <v>0</v>
      </c>
      <c r="H114" s="348">
        <v>1.3841474793949065</v>
      </c>
      <c r="I114" s="348">
        <v>4.8500901184878718E-6</v>
      </c>
      <c r="J114" s="348">
        <v>0.51277966893514526</v>
      </c>
      <c r="K114" s="191">
        <f t="shared" si="44"/>
        <v>0.35322179355500855</v>
      </c>
      <c r="L114" s="191">
        <f t="shared" si="45"/>
        <v>0</v>
      </c>
      <c r="M114" s="191">
        <f t="shared" si="46"/>
        <v>4.9836469457676877E-3</v>
      </c>
      <c r="N114" s="191">
        <f t="shared" si="47"/>
        <v>1.7462833379768729E-8</v>
      </c>
      <c r="O114" s="191">
        <f t="shared" si="48"/>
        <v>1.8462720692578004E-3</v>
      </c>
      <c r="P114" s="216">
        <f t="shared" si="49"/>
        <v>100</v>
      </c>
      <c r="Q114" s="249">
        <f>VLOOKUP(B:B,'پیوست 4'!$C$14:$J$172,8,0)</f>
        <v>566357.70406799996</v>
      </c>
      <c r="R114" s="1">
        <f t="shared" si="50"/>
        <v>1.0540221902820246</v>
      </c>
      <c r="S114" s="245">
        <f t="shared" si="51"/>
        <v>105.40221902820247</v>
      </c>
      <c r="T114" s="245">
        <f t="shared" si="52"/>
        <v>7.2991510266226385</v>
      </c>
      <c r="U114" s="245" t="str">
        <f>VLOOKUP(D114:D269,پیوست1!$E$5:G304,3,0)</f>
        <v>در سهام</v>
      </c>
    </row>
    <row r="115" spans="1:21" x14ac:dyDescent="0.55000000000000004">
      <c r="A115" s="318">
        <v>10782</v>
      </c>
      <c r="B115" s="202">
        <v>45</v>
      </c>
      <c r="C115" s="190">
        <v>110</v>
      </c>
      <c r="D115" s="190" t="s">
        <v>522</v>
      </c>
      <c r="E115" s="349">
        <v>653000.43671000004</v>
      </c>
      <c r="F115" s="350">
        <v>98.000642448327099</v>
      </c>
      <c r="G115" s="350">
        <v>7.7988618881282792E-2</v>
      </c>
      <c r="H115" s="350">
        <v>1.8680501418352977</v>
      </c>
      <c r="I115" s="350">
        <v>1.8488813634498589E-3</v>
      </c>
      <c r="J115" s="350">
        <v>5.146990959286768E-2</v>
      </c>
      <c r="K115" s="191">
        <f t="shared" si="44"/>
        <v>0.42881131658420435</v>
      </c>
      <c r="L115" s="191">
        <f t="shared" si="45"/>
        <v>3.4124676640461638E-4</v>
      </c>
      <c r="M115" s="191">
        <f t="shared" si="46"/>
        <v>8.1738345867280356E-3</v>
      </c>
      <c r="N115" s="191">
        <f t="shared" si="47"/>
        <v>8.0899597376309493E-6</v>
      </c>
      <c r="O115" s="191">
        <f t="shared" si="48"/>
        <v>2.2521158173656765E-4</v>
      </c>
      <c r="P115" s="216">
        <f t="shared" si="49"/>
        <v>99.999999999999986</v>
      </c>
      <c r="Q115" s="249">
        <f>VLOOKUP(B:B,'پیوست 4'!$C$14:$J$172,8,0)</f>
        <v>633563.88153200003</v>
      </c>
      <c r="R115" s="1">
        <f t="shared" si="50"/>
        <v>0.97023500431955778</v>
      </c>
      <c r="S115" s="245">
        <f t="shared" si="51"/>
        <v>97.023500431955782</v>
      </c>
      <c r="T115" s="245">
        <f t="shared" si="52"/>
        <v>-0.97714201637131737</v>
      </c>
      <c r="U115" s="245" t="str">
        <f>VLOOKUP(D115:D270,پیوست1!$E$5:G309,3,0)</f>
        <v>در سهام</v>
      </c>
    </row>
    <row r="116" spans="1:21" x14ac:dyDescent="0.55000000000000004">
      <c r="A116" s="318">
        <v>11234</v>
      </c>
      <c r="B116" s="202">
        <v>156</v>
      </c>
      <c r="C116" s="192">
        <v>111</v>
      </c>
      <c r="D116" s="192" t="s">
        <v>555</v>
      </c>
      <c r="E116" s="347">
        <v>1351106.3194840001</v>
      </c>
      <c r="F116" s="348">
        <v>97.601809544499133</v>
      </c>
      <c r="G116" s="348">
        <v>0</v>
      </c>
      <c r="H116" s="348">
        <v>0</v>
      </c>
      <c r="I116" s="348">
        <v>1.9632119073910577</v>
      </c>
      <c r="J116" s="348">
        <v>0.43497854810980752</v>
      </c>
      <c r="K116" s="191">
        <f t="shared" si="44"/>
        <v>0.8836316000980321</v>
      </c>
      <c r="L116" s="191">
        <f t="shared" si="45"/>
        <v>0</v>
      </c>
      <c r="M116" s="191">
        <f t="shared" si="46"/>
        <v>0</v>
      </c>
      <c r="N116" s="191">
        <f t="shared" si="47"/>
        <v>1.7773810620473698E-2</v>
      </c>
      <c r="O116" s="191">
        <f t="shared" si="48"/>
        <v>3.9380498401451079E-3</v>
      </c>
      <c r="P116" s="216">
        <f t="shared" si="49"/>
        <v>100</v>
      </c>
      <c r="Q116" s="249">
        <f>VLOOKUP(B:B,'پیوست 4'!$C$14:$J$172,8,0)</f>
        <v>1333110.1707919999</v>
      </c>
      <c r="R116" s="1">
        <f t="shared" si="50"/>
        <v>0.98668043481665224</v>
      </c>
      <c r="S116" s="245">
        <f t="shared" si="51"/>
        <v>98.668043481665222</v>
      </c>
      <c r="T116" s="245">
        <f t="shared" si="52"/>
        <v>1.0662339371660892</v>
      </c>
      <c r="U116" s="245" t="str">
        <f>VLOOKUP(D116:D270,پیوست1!$E$5:G289,3,0)</f>
        <v>در سهام</v>
      </c>
    </row>
    <row r="117" spans="1:21" x14ac:dyDescent="0.55000000000000004">
      <c r="A117" s="318">
        <v>10801</v>
      </c>
      <c r="B117" s="202">
        <v>46</v>
      </c>
      <c r="C117" s="190">
        <v>112</v>
      </c>
      <c r="D117" s="190" t="s">
        <v>528</v>
      </c>
      <c r="E117" s="349">
        <v>426840.35714400001</v>
      </c>
      <c r="F117" s="350">
        <v>97.494258246224703</v>
      </c>
      <c r="G117" s="350">
        <v>0</v>
      </c>
      <c r="H117" s="350">
        <v>2.025674373310919</v>
      </c>
      <c r="I117" s="350">
        <v>3.1564054109482841E-2</v>
      </c>
      <c r="J117" s="350">
        <v>0.44850332635488982</v>
      </c>
      <c r="K117" s="191">
        <f t="shared" si="44"/>
        <v>0.27884852893544348</v>
      </c>
      <c r="L117" s="191">
        <f t="shared" si="45"/>
        <v>0</v>
      </c>
      <c r="M117" s="191">
        <f t="shared" si="46"/>
        <v>5.7937393366634411E-3</v>
      </c>
      <c r="N117" s="191">
        <f t="shared" si="47"/>
        <v>9.0278034973499132E-5</v>
      </c>
      <c r="O117" s="191">
        <f t="shared" si="48"/>
        <v>1.2827882895509598E-3</v>
      </c>
      <c r="P117" s="216">
        <f t="shared" si="49"/>
        <v>100</v>
      </c>
      <c r="Q117" s="249">
        <f>VLOOKUP(B:B,'پیوست 4'!$C$14:$J$172,8,0)</f>
        <v>407502.31492999999</v>
      </c>
      <c r="R117" s="1">
        <f t="shared" si="50"/>
        <v>0.95469490667801105</v>
      </c>
      <c r="S117" s="245">
        <f t="shared" si="51"/>
        <v>95.469490667801111</v>
      </c>
      <c r="T117" s="245">
        <f t="shared" si="52"/>
        <v>-2.0247675784235923</v>
      </c>
      <c r="U117" s="245" t="str">
        <f>VLOOKUP(D117:D272,پیوست1!$E$5:G313,3,0)</f>
        <v>در سهام</v>
      </c>
    </row>
    <row r="118" spans="1:21" x14ac:dyDescent="0.55000000000000004">
      <c r="A118" s="318">
        <v>11470</v>
      </c>
      <c r="B118" s="202">
        <v>240</v>
      </c>
      <c r="C118" s="192">
        <v>113</v>
      </c>
      <c r="D118" s="192" t="s">
        <v>573</v>
      </c>
      <c r="E118" s="347">
        <v>469894.20884799998</v>
      </c>
      <c r="F118" s="348">
        <v>97.476192789109419</v>
      </c>
      <c r="G118" s="348">
        <v>0</v>
      </c>
      <c r="H118" s="348">
        <v>2.1387209379501764</v>
      </c>
      <c r="I118" s="348">
        <v>0.21883267814624158</v>
      </c>
      <c r="J118" s="348">
        <v>0.16625359479415888</v>
      </c>
      <c r="K118" s="191">
        <f t="shared" si="44"/>
        <v>0.30691809543468307</v>
      </c>
      <c r="L118" s="191">
        <f t="shared" si="45"/>
        <v>0</v>
      </c>
      <c r="M118" s="191">
        <f t="shared" si="46"/>
        <v>6.7340766823146296E-3</v>
      </c>
      <c r="N118" s="191">
        <f t="shared" si="47"/>
        <v>6.8902679591543677E-4</v>
      </c>
      <c r="O118" s="191">
        <f t="shared" si="48"/>
        <v>5.2347383718390076E-4</v>
      </c>
      <c r="P118" s="216">
        <f t="shared" si="49"/>
        <v>100</v>
      </c>
      <c r="Q118" s="249">
        <f>VLOOKUP(B:B,'پیوست 4'!$C$14:$J$172,8,0)</f>
        <v>476939.09329599998</v>
      </c>
      <c r="R118" s="1">
        <f t="shared" si="50"/>
        <v>1.0149924904698684</v>
      </c>
      <c r="S118" s="245">
        <f t="shared" si="51"/>
        <v>101.49924904698683</v>
      </c>
      <c r="T118" s="245">
        <f t="shared" si="52"/>
        <v>4.0230562578774141</v>
      </c>
      <c r="U118" s="245" t="str">
        <f>VLOOKUP(D118:D273,پیوست1!$E$5:G335,3,0)</f>
        <v>در سهام</v>
      </c>
    </row>
    <row r="119" spans="1:21" x14ac:dyDescent="0.55000000000000004">
      <c r="A119" s="318">
        <v>10591</v>
      </c>
      <c r="B119" s="202">
        <v>44</v>
      </c>
      <c r="C119" s="190">
        <v>114</v>
      </c>
      <c r="D119" s="190" t="s">
        <v>513</v>
      </c>
      <c r="E119" s="349">
        <v>774532.02339300001</v>
      </c>
      <c r="F119" s="350">
        <v>97.4542044889713</v>
      </c>
      <c r="G119" s="350">
        <v>0.46237002898765006</v>
      </c>
      <c r="H119" s="350">
        <v>1.8838461351779776</v>
      </c>
      <c r="I119" s="350">
        <v>8.2589494907433485E-3</v>
      </c>
      <c r="J119" s="350">
        <v>0.1913203973723242</v>
      </c>
      <c r="K119" s="191">
        <f t="shared" si="44"/>
        <v>0.5057825049143132</v>
      </c>
      <c r="L119" s="191">
        <f t="shared" si="45"/>
        <v>2.3996775991860109E-3</v>
      </c>
      <c r="M119" s="191">
        <f t="shared" si="46"/>
        <v>9.7770683380961117E-3</v>
      </c>
      <c r="N119" s="191">
        <f t="shared" si="47"/>
        <v>4.2863539683007633E-5</v>
      </c>
      <c r="O119" s="191">
        <f t="shared" si="48"/>
        <v>9.9294340692224095E-4</v>
      </c>
      <c r="P119" s="216">
        <f t="shared" si="49"/>
        <v>99.999999999999986</v>
      </c>
      <c r="Q119" s="249">
        <f>VLOOKUP(B:B,'پیوست 4'!$C$14:$J$172,8,0)</f>
        <v>759648.21027599997</v>
      </c>
      <c r="R119" s="1">
        <f t="shared" si="50"/>
        <v>0.9807834761282066</v>
      </c>
      <c r="S119" s="245">
        <f t="shared" si="51"/>
        <v>98.078347612820664</v>
      </c>
      <c r="T119" s="245">
        <f t="shared" si="52"/>
        <v>0.62414312384936466</v>
      </c>
      <c r="U119" s="245" t="str">
        <f>VLOOKUP(D119:D273,پیوست1!$E$5:G294,3,0)</f>
        <v>در سهام</v>
      </c>
    </row>
    <row r="120" spans="1:21" x14ac:dyDescent="0.55000000000000004">
      <c r="A120" s="318">
        <v>10835</v>
      </c>
      <c r="B120" s="202">
        <v>18</v>
      </c>
      <c r="C120" s="192">
        <v>115</v>
      </c>
      <c r="D120" s="192" t="s">
        <v>531</v>
      </c>
      <c r="E120" s="347">
        <v>576703.737968</v>
      </c>
      <c r="F120" s="348">
        <v>97.22079465607078</v>
      </c>
      <c r="G120" s="348">
        <v>0</v>
      </c>
      <c r="H120" s="348">
        <v>1.8075620605099509</v>
      </c>
      <c r="I120" s="348">
        <v>3.4451999471760072E-3</v>
      </c>
      <c r="J120" s="348">
        <v>0.96819808347209246</v>
      </c>
      <c r="K120" s="191">
        <f t="shared" si="44"/>
        <v>0.37569531258866623</v>
      </c>
      <c r="L120" s="191">
        <f t="shared" si="45"/>
        <v>0</v>
      </c>
      <c r="M120" s="191">
        <f t="shared" si="46"/>
        <v>6.9850549540256702E-3</v>
      </c>
      <c r="N120" s="191">
        <f t="shared" si="47"/>
        <v>1.3313463191322755E-5</v>
      </c>
      <c r="O120" s="191">
        <f t="shared" si="48"/>
        <v>3.7414576059020288E-3</v>
      </c>
      <c r="P120" s="216">
        <f t="shared" si="49"/>
        <v>100</v>
      </c>
      <c r="Q120" s="249">
        <f>VLOOKUP(B:B,'پیوست 4'!$C$14:$J$172,8,0)</f>
        <v>542637.25798700005</v>
      </c>
      <c r="R120" s="1">
        <f t="shared" si="50"/>
        <v>0.94092897663359654</v>
      </c>
      <c r="S120" s="245">
        <f t="shared" si="51"/>
        <v>94.092897663359651</v>
      </c>
      <c r="T120" s="245">
        <f t="shared" si="52"/>
        <v>-3.1278969927111291</v>
      </c>
      <c r="U120" s="245" t="str">
        <f>VLOOKUP(D120:D274,پیوست1!$E$5:G273,3,0)</f>
        <v>در سهام</v>
      </c>
    </row>
    <row r="121" spans="1:21" x14ac:dyDescent="0.55000000000000004">
      <c r="A121" s="318">
        <v>10719</v>
      </c>
      <c r="B121" s="202">
        <v>22</v>
      </c>
      <c r="C121" s="190">
        <v>116</v>
      </c>
      <c r="D121" s="190" t="s">
        <v>519</v>
      </c>
      <c r="E121" s="349">
        <v>10532607.562209001</v>
      </c>
      <c r="F121" s="350">
        <v>97.164430233773018</v>
      </c>
      <c r="G121" s="350">
        <v>9.1989105562322912E-2</v>
      </c>
      <c r="H121" s="350">
        <v>0</v>
      </c>
      <c r="I121" s="350">
        <v>1.9673789444037761</v>
      </c>
      <c r="J121" s="350">
        <v>0.7762017162608833</v>
      </c>
      <c r="K121" s="191">
        <f t="shared" si="44"/>
        <v>6.8575195589595328</v>
      </c>
      <c r="L121" s="191">
        <f t="shared" si="45"/>
        <v>6.4922635689532316E-3</v>
      </c>
      <c r="M121" s="191">
        <f t="shared" si="46"/>
        <v>0</v>
      </c>
      <c r="N121" s="191">
        <f t="shared" si="47"/>
        <v>0.13885060159025819</v>
      </c>
      <c r="O121" s="191">
        <f t="shared" si="48"/>
        <v>5.4781553683282205E-2</v>
      </c>
      <c r="P121" s="216">
        <f t="shared" si="49"/>
        <v>100</v>
      </c>
      <c r="Q121" s="249">
        <f>VLOOKUP(B:B,'پیوست 4'!$C$14:$J$172,8,0)</f>
        <v>9888944.4550730009</v>
      </c>
      <c r="R121" s="1">
        <f t="shared" si="50"/>
        <v>0.93888853227139468</v>
      </c>
      <c r="S121" s="245">
        <f t="shared" si="51"/>
        <v>93.888853227139464</v>
      </c>
      <c r="T121" s="245">
        <f t="shared" si="52"/>
        <v>-3.2755770066335543</v>
      </c>
      <c r="U121" s="245" t="str">
        <f>VLOOKUP(D121:D275,پیوست1!$E$5:G276,3,0)</f>
        <v>در سهام</v>
      </c>
    </row>
    <row r="122" spans="1:21" x14ac:dyDescent="0.55000000000000004">
      <c r="A122" s="318">
        <v>11297</v>
      </c>
      <c r="B122" s="202">
        <v>177</v>
      </c>
      <c r="C122" s="192">
        <v>117</v>
      </c>
      <c r="D122" s="192" t="s">
        <v>562</v>
      </c>
      <c r="E122" s="347">
        <v>478713.5944</v>
      </c>
      <c r="F122" s="348">
        <v>97.162335134736821</v>
      </c>
      <c r="G122" s="348">
        <v>0</v>
      </c>
      <c r="H122" s="348">
        <v>2.6059629535058844</v>
      </c>
      <c r="I122" s="348">
        <v>2.181153330494072E-2</v>
      </c>
      <c r="J122" s="348">
        <v>0.20989037845234923</v>
      </c>
      <c r="K122" s="191">
        <f t="shared" si="44"/>
        <v>0.31167182794384557</v>
      </c>
      <c r="L122" s="191">
        <f t="shared" si="45"/>
        <v>0</v>
      </c>
      <c r="M122" s="191">
        <f t="shared" si="46"/>
        <v>8.3592601613250803E-3</v>
      </c>
      <c r="N122" s="191">
        <f t="shared" si="47"/>
        <v>6.9965799463155871E-5</v>
      </c>
      <c r="O122" s="191">
        <f t="shared" si="48"/>
        <v>6.732744517652273E-4</v>
      </c>
      <c r="P122" s="216">
        <f t="shared" si="49"/>
        <v>99.999999999999986</v>
      </c>
      <c r="Q122" s="249">
        <f>VLOOKUP(B:B,'پیوست 4'!$C$14:$J$172,8,0)</f>
        <v>510161.38854499999</v>
      </c>
      <c r="R122" s="1">
        <f t="shared" si="50"/>
        <v>1.0656922939161888</v>
      </c>
      <c r="S122" s="245">
        <f t="shared" si="51"/>
        <v>106.56922939161888</v>
      </c>
      <c r="T122" s="245">
        <f t="shared" si="52"/>
        <v>9.4068942568820546</v>
      </c>
      <c r="U122" s="245" t="str">
        <f>VLOOKUP(D122:D276,پیوست1!$E$5:G296,3,0)</f>
        <v>در سهام</v>
      </c>
    </row>
    <row r="123" spans="1:21" x14ac:dyDescent="0.55000000000000004">
      <c r="A123" s="318">
        <v>10855</v>
      </c>
      <c r="B123" s="202">
        <v>8</v>
      </c>
      <c r="C123" s="190">
        <v>118</v>
      </c>
      <c r="D123" s="190" t="s">
        <v>534</v>
      </c>
      <c r="E123" s="349">
        <v>1772048.978541</v>
      </c>
      <c r="F123" s="350">
        <v>96.957032484796528</v>
      </c>
      <c r="G123" s="350">
        <v>0.52037947661152495</v>
      </c>
      <c r="H123" s="350">
        <v>0.91998489010651452</v>
      </c>
      <c r="I123" s="350">
        <v>1.3297680603616149</v>
      </c>
      <c r="J123" s="350">
        <v>0.27283508812381774</v>
      </c>
      <c r="K123" s="191">
        <f t="shared" si="44"/>
        <v>1.1512744852365104</v>
      </c>
      <c r="L123" s="191">
        <f t="shared" si="45"/>
        <v>6.1790217657241185E-3</v>
      </c>
      <c r="M123" s="191">
        <f t="shared" si="46"/>
        <v>1.092396398320903E-2</v>
      </c>
      <c r="N123" s="191">
        <f t="shared" si="47"/>
        <v>1.5789757585834018E-2</v>
      </c>
      <c r="O123" s="191">
        <f t="shared" si="48"/>
        <v>3.2396626380191695E-3</v>
      </c>
      <c r="P123" s="216">
        <f t="shared" si="49"/>
        <v>100</v>
      </c>
      <c r="Q123" s="249">
        <f>VLOOKUP(B:B,'پیوست 4'!$C$14:$J$172,8,0)</f>
        <v>1677868.5447209999</v>
      </c>
      <c r="R123" s="1">
        <f t="shared" si="50"/>
        <v>0.94685223999985446</v>
      </c>
      <c r="S123" s="245">
        <f t="shared" si="51"/>
        <v>94.685223999985453</v>
      </c>
      <c r="T123" s="245">
        <f t="shared" si="52"/>
        <v>-2.2718084848110749</v>
      </c>
      <c r="U123" s="245" t="str">
        <f>VLOOKUP(D123:D277,پیوست1!$E$5:G272,3,0)</f>
        <v>در سهام</v>
      </c>
    </row>
    <row r="124" spans="1:21" x14ac:dyDescent="0.55000000000000004">
      <c r="A124" s="318">
        <v>11173</v>
      </c>
      <c r="B124" s="202">
        <v>140</v>
      </c>
      <c r="C124" s="192">
        <v>119</v>
      </c>
      <c r="D124" s="192" t="s">
        <v>546</v>
      </c>
      <c r="E124" s="347">
        <v>550114.73368099995</v>
      </c>
      <c r="F124" s="348">
        <v>96.677697605908463</v>
      </c>
      <c r="G124" s="348">
        <v>-1.7902879471045399E-10</v>
      </c>
      <c r="H124" s="348">
        <v>2.3492448115866478</v>
      </c>
      <c r="I124" s="348">
        <v>3.5805758942090799E-3</v>
      </c>
      <c r="J124" s="348">
        <v>0.96947700678971116</v>
      </c>
      <c r="K124" s="191">
        <f t="shared" si="44"/>
        <v>0.35637187292944139</v>
      </c>
      <c r="L124" s="191">
        <f t="shared" si="45"/>
        <v>-6.5993324685222714E-13</v>
      </c>
      <c r="M124" s="191">
        <f t="shared" si="46"/>
        <v>8.6597508443740645E-3</v>
      </c>
      <c r="N124" s="191">
        <f t="shared" si="47"/>
        <v>1.3198664937044543E-5</v>
      </c>
      <c r="O124" s="191">
        <f t="shared" si="48"/>
        <v>3.5736715419106466E-3</v>
      </c>
      <c r="P124" s="216">
        <f t="shared" si="49"/>
        <v>100</v>
      </c>
      <c r="Q124" s="249">
        <f>VLOOKUP(B:B,'پیوست 4'!$C$14:$J$172,8,0)</f>
        <v>540012.00065199996</v>
      </c>
      <c r="R124" s="1">
        <f t="shared" si="50"/>
        <v>0.98163522550759685</v>
      </c>
      <c r="S124" s="245">
        <f t="shared" si="51"/>
        <v>98.16352255075968</v>
      </c>
      <c r="T124" s="245">
        <f t="shared" si="52"/>
        <v>1.4858249448512169</v>
      </c>
      <c r="U124" s="245" t="str">
        <f>VLOOKUP(D110:D263,پیوست1!$E$5:G251,3,0)</f>
        <v>در سهام</v>
      </c>
    </row>
    <row r="125" spans="1:21" x14ac:dyDescent="0.55000000000000004">
      <c r="A125" s="318">
        <v>11095</v>
      </c>
      <c r="B125" s="202">
        <v>122</v>
      </c>
      <c r="C125" s="190">
        <v>120</v>
      </c>
      <c r="D125" s="190" t="s">
        <v>541</v>
      </c>
      <c r="E125" s="349">
        <v>668648.10120899999</v>
      </c>
      <c r="F125" s="350">
        <v>96.040891367096179</v>
      </c>
      <c r="G125" s="350">
        <v>0</v>
      </c>
      <c r="H125" s="350">
        <v>3.8187292025792821</v>
      </c>
      <c r="I125" s="350">
        <v>1.5132652104130995E-2</v>
      </c>
      <c r="J125" s="350">
        <v>0.12524677822041377</v>
      </c>
      <c r="K125" s="191">
        <f t="shared" si="44"/>
        <v>0.43030623752317076</v>
      </c>
      <c r="L125" s="191">
        <f t="shared" si="45"/>
        <v>0</v>
      </c>
      <c r="M125" s="191">
        <f t="shared" si="46"/>
        <v>1.7109618329143504E-2</v>
      </c>
      <c r="N125" s="191">
        <f t="shared" si="47"/>
        <v>6.7801063671787376E-5</v>
      </c>
      <c r="O125" s="191">
        <f t="shared" si="48"/>
        <v>5.6116170030039549E-4</v>
      </c>
      <c r="P125" s="216">
        <f t="shared" si="49"/>
        <v>100</v>
      </c>
      <c r="Q125" s="249">
        <f>VLOOKUP(B:B,'پیوست 4'!$C$14:$J$172,8,0)</f>
        <v>644677.88949600002</v>
      </c>
      <c r="R125" s="1">
        <f t="shared" si="50"/>
        <v>0.96415123041603079</v>
      </c>
      <c r="S125" s="245">
        <f t="shared" si="51"/>
        <v>96.415123041603081</v>
      </c>
      <c r="T125" s="245">
        <f t="shared" si="52"/>
        <v>0.37423167450690187</v>
      </c>
      <c r="U125" s="245" t="str">
        <f>VLOOKUP(D125:D279,پیوست1!$E$5:G278,3,0)</f>
        <v>در سهام</v>
      </c>
    </row>
    <row r="126" spans="1:21" x14ac:dyDescent="0.55000000000000004">
      <c r="A126" s="318">
        <v>11384</v>
      </c>
      <c r="B126" s="202">
        <v>209</v>
      </c>
      <c r="C126" s="192">
        <v>121</v>
      </c>
      <c r="D126" s="192" t="s">
        <v>568</v>
      </c>
      <c r="E126" s="347">
        <v>462867.83506499999</v>
      </c>
      <c r="F126" s="348">
        <v>95.82905650296226</v>
      </c>
      <c r="G126" s="348">
        <v>4.199750753094031E-10</v>
      </c>
      <c r="H126" s="348">
        <v>2.1457191052723306</v>
      </c>
      <c r="I126" s="348">
        <v>5.4633457212302939E-3</v>
      </c>
      <c r="J126" s="348">
        <v>2.0197610456242021</v>
      </c>
      <c r="K126" s="191">
        <f t="shared" si="44"/>
        <v>0.29722001954576971</v>
      </c>
      <c r="L126" s="191">
        <f t="shared" si="45"/>
        <v>1.3025798713601892E-12</v>
      </c>
      <c r="M126" s="191">
        <f t="shared" si="46"/>
        <v>6.6550866478483958E-3</v>
      </c>
      <c r="N126" s="191">
        <f t="shared" si="47"/>
        <v>1.6944920270598406E-5</v>
      </c>
      <c r="O126" s="191">
        <f t="shared" si="48"/>
        <v>6.264419575493293E-3</v>
      </c>
      <c r="P126" s="216">
        <f t="shared" si="49"/>
        <v>100</v>
      </c>
      <c r="Q126" s="249">
        <f>VLOOKUP(B:B,'پیوست 4'!$C$14:$J$172,8,0)</f>
        <v>457404.44160899997</v>
      </c>
      <c r="R126" s="1">
        <f t="shared" si="50"/>
        <v>0.98819664482576808</v>
      </c>
      <c r="S126" s="245">
        <f t="shared" si="51"/>
        <v>98.819664482576812</v>
      </c>
      <c r="T126" s="245">
        <f t="shared" si="52"/>
        <v>2.9906079796145519</v>
      </c>
      <c r="U126" s="245" t="str">
        <f>VLOOKUP(D126:D281,پیوست1!$E$5:G303,3,0)</f>
        <v>در سهام</v>
      </c>
    </row>
    <row r="127" spans="1:21" x14ac:dyDescent="0.55000000000000004">
      <c r="A127" s="318">
        <v>10771</v>
      </c>
      <c r="B127" s="202">
        <v>49</v>
      </c>
      <c r="C127" s="190">
        <v>122</v>
      </c>
      <c r="D127" s="190" t="s">
        <v>524</v>
      </c>
      <c r="E127" s="349">
        <v>543507.15191500005</v>
      </c>
      <c r="F127" s="350">
        <v>95.664867056610575</v>
      </c>
      <c r="G127" s="350">
        <v>0.41882282736674897</v>
      </c>
      <c r="H127" s="350">
        <v>3.733008705292054</v>
      </c>
      <c r="I127" s="350">
        <v>6.5831621479133892E-2</v>
      </c>
      <c r="J127" s="350">
        <v>0.11746978925148532</v>
      </c>
      <c r="K127" s="191">
        <f t="shared" si="44"/>
        <v>0.3484027539574982</v>
      </c>
      <c r="L127" s="191">
        <f t="shared" si="45"/>
        <v>1.5253146841096037E-3</v>
      </c>
      <c r="M127" s="191">
        <f t="shared" si="46"/>
        <v>1.3595278533146656E-2</v>
      </c>
      <c r="N127" s="191">
        <f t="shared" si="47"/>
        <v>2.3975278413594926E-4</v>
      </c>
      <c r="O127" s="191">
        <f t="shared" si="48"/>
        <v>4.2781429945233288E-4</v>
      </c>
      <c r="P127" s="216">
        <f t="shared" si="49"/>
        <v>100</v>
      </c>
      <c r="Q127" s="249">
        <f>VLOOKUP(B:B,'پیوست 4'!$C$14:$J$172,8,0)</f>
        <v>533204.95340100001</v>
      </c>
      <c r="R127" s="1">
        <f t="shared" si="50"/>
        <v>0.98104496237500993</v>
      </c>
      <c r="S127" s="245">
        <f t="shared" si="51"/>
        <v>98.104496237500996</v>
      </c>
      <c r="T127" s="245">
        <f t="shared" si="52"/>
        <v>2.4396291808904209</v>
      </c>
      <c r="U127" s="245" t="str">
        <f>VLOOKUP(D127:D282,پیوست1!$E$5:G300,3,0)</f>
        <v>در سهام</v>
      </c>
    </row>
    <row r="128" spans="1:21" x14ac:dyDescent="0.55000000000000004">
      <c r="A128" s="318">
        <v>10743</v>
      </c>
      <c r="B128" s="202">
        <v>21</v>
      </c>
      <c r="C128" s="192">
        <v>123</v>
      </c>
      <c r="D128" s="192" t="s">
        <v>520</v>
      </c>
      <c r="E128" s="347">
        <v>3226259.3639110001</v>
      </c>
      <c r="F128" s="348">
        <v>95.453159723157086</v>
      </c>
      <c r="G128" s="348">
        <v>1.4401925007351456E-2</v>
      </c>
      <c r="H128" s="348">
        <v>4.0832886487684972</v>
      </c>
      <c r="I128" s="348">
        <v>1.4556483154431206E-3</v>
      </c>
      <c r="J128" s="348">
        <v>0.44769405475162677</v>
      </c>
      <c r="K128" s="191">
        <f t="shared" si="44"/>
        <v>2.0635425615955185</v>
      </c>
      <c r="L128" s="191">
        <f t="shared" si="45"/>
        <v>3.113462698120271E-4</v>
      </c>
      <c r="M128" s="191">
        <f t="shared" si="46"/>
        <v>8.8274080632340532E-2</v>
      </c>
      <c r="N128" s="191">
        <f t="shared" si="47"/>
        <v>3.1468756637743587E-5</v>
      </c>
      <c r="O128" s="191">
        <f t="shared" si="48"/>
        <v>9.6784196482615995E-3</v>
      </c>
      <c r="P128" s="216">
        <f t="shared" si="49"/>
        <v>100</v>
      </c>
      <c r="Q128" s="249">
        <f>VLOOKUP(B:B,'پیوست 4'!$C$14:$J$172,8,0)</f>
        <v>3218144.6829050002</v>
      </c>
      <c r="R128" s="1">
        <f t="shared" si="50"/>
        <v>0.99748480202900891</v>
      </c>
      <c r="S128" s="245">
        <f t="shared" si="51"/>
        <v>99.748480202900893</v>
      </c>
      <c r="T128" s="245">
        <f t="shared" si="52"/>
        <v>4.2953204797438076</v>
      </c>
      <c r="U128" s="245" t="str">
        <f>VLOOKUP(D128:D283,پیوست1!$E$5:G281,3,0)</f>
        <v>در سهام</v>
      </c>
    </row>
    <row r="129" spans="1:21" x14ac:dyDescent="0.55000000000000004">
      <c r="A129" s="318">
        <v>10787</v>
      </c>
      <c r="B129" s="202">
        <v>54</v>
      </c>
      <c r="C129" s="190">
        <v>124</v>
      </c>
      <c r="D129" s="190" t="s">
        <v>527</v>
      </c>
      <c r="E129" s="349">
        <v>1059426.224829</v>
      </c>
      <c r="F129" s="350">
        <v>95.210981876611214</v>
      </c>
      <c r="G129" s="350">
        <v>0</v>
      </c>
      <c r="H129" s="350">
        <v>4.4302682901059871</v>
      </c>
      <c r="I129" s="350">
        <v>0.17923495908271381</v>
      </c>
      <c r="J129" s="350">
        <v>0.17951487420008985</v>
      </c>
      <c r="K129" s="191">
        <f t="shared" si="44"/>
        <v>0.67589869315285289</v>
      </c>
      <c r="L129" s="191">
        <f t="shared" si="45"/>
        <v>0</v>
      </c>
      <c r="M129" s="191">
        <f t="shared" si="46"/>
        <v>3.1450285340821012E-2</v>
      </c>
      <c r="N129" s="191">
        <f t="shared" si="47"/>
        <v>1.2723813180322927E-3</v>
      </c>
      <c r="O129" s="191">
        <f t="shared" si="48"/>
        <v>1.27436842349323E-3</v>
      </c>
      <c r="P129" s="216">
        <f t="shared" si="49"/>
        <v>100.00000000000001</v>
      </c>
      <c r="Q129" s="249">
        <f>VLOOKUP(B:B,'پیوست 4'!$C$14:$J$172,8,0)</f>
        <v>1115193.3836040001</v>
      </c>
      <c r="R129" s="1">
        <f t="shared" si="50"/>
        <v>1.0526390205075407</v>
      </c>
      <c r="S129" s="245">
        <f t="shared" si="51"/>
        <v>105.26390205075407</v>
      </c>
      <c r="T129" s="245">
        <f t="shared" si="52"/>
        <v>10.052920174142855</v>
      </c>
      <c r="U129" s="245" t="str">
        <f>VLOOKUP(D129:D284,پیوست1!$E$5:G311,3,0)</f>
        <v>در سهام</v>
      </c>
    </row>
    <row r="130" spans="1:21" x14ac:dyDescent="0.55000000000000004">
      <c r="A130" s="318">
        <v>10630</v>
      </c>
      <c r="B130" s="202">
        <v>19</v>
      </c>
      <c r="C130" s="192">
        <v>125</v>
      </c>
      <c r="D130" s="192" t="s">
        <v>517</v>
      </c>
      <c r="E130" s="347">
        <v>328462.48845</v>
      </c>
      <c r="F130" s="348">
        <v>93.805448287472927</v>
      </c>
      <c r="G130" s="348">
        <v>0</v>
      </c>
      <c r="H130" s="348">
        <v>2.5087022274498585</v>
      </c>
      <c r="I130" s="348">
        <v>1.5714978376780273</v>
      </c>
      <c r="J130" s="348">
        <v>2.1143516473991859</v>
      </c>
      <c r="K130" s="191">
        <f t="shared" si="44"/>
        <v>0.2064608379754351</v>
      </c>
      <c r="L130" s="191">
        <f t="shared" si="45"/>
        <v>0</v>
      </c>
      <c r="M130" s="191">
        <f t="shared" si="46"/>
        <v>5.5215211223430278E-3</v>
      </c>
      <c r="N130" s="191">
        <f t="shared" si="47"/>
        <v>3.4587837526161929E-3</v>
      </c>
      <c r="O130" s="191">
        <f t="shared" si="48"/>
        <v>4.6535763206311904E-3</v>
      </c>
      <c r="P130" s="216">
        <f t="shared" si="49"/>
        <v>100</v>
      </c>
      <c r="Q130" s="249">
        <f>VLOOKUP(B:B,'پیوست 4'!$C$14:$J$172,8,0)</f>
        <v>319297.933227</v>
      </c>
      <c r="R130" s="1">
        <f t="shared" si="50"/>
        <v>0.97209862451494189</v>
      </c>
      <c r="S130" s="245">
        <f t="shared" si="51"/>
        <v>97.209862451494189</v>
      </c>
      <c r="T130" s="245">
        <f t="shared" si="52"/>
        <v>3.4044141640212615</v>
      </c>
      <c r="U130" s="245" t="str">
        <f>VLOOKUP(D130:D285,پیوست1!$E$5:G308,3,0)</f>
        <v>در سهام</v>
      </c>
    </row>
    <row r="131" spans="1:21" x14ac:dyDescent="0.55000000000000004">
      <c r="A131" s="318">
        <v>10843</v>
      </c>
      <c r="B131" s="202">
        <v>4</v>
      </c>
      <c r="C131" s="190">
        <v>126</v>
      </c>
      <c r="D131" s="190" t="s">
        <v>532</v>
      </c>
      <c r="E131" s="349">
        <v>1213635.79369</v>
      </c>
      <c r="F131" s="350">
        <v>93.712864975728891</v>
      </c>
      <c r="G131" s="350">
        <v>0</v>
      </c>
      <c r="H131" s="350">
        <v>8.417180095762946E-3</v>
      </c>
      <c r="I131" s="350">
        <v>5.4865257128732496</v>
      </c>
      <c r="J131" s="350">
        <v>0.7921921313020911</v>
      </c>
      <c r="K131" s="191">
        <f t="shared" si="44"/>
        <v>0.76209907678788991</v>
      </c>
      <c r="L131" s="191">
        <f t="shared" si="45"/>
        <v>0</v>
      </c>
      <c r="M131" s="191">
        <f t="shared" si="46"/>
        <v>6.8450849110201906E-5</v>
      </c>
      <c r="N131" s="191">
        <f t="shared" si="47"/>
        <v>4.4617952739324E-2</v>
      </c>
      <c r="O131" s="191">
        <f t="shared" si="48"/>
        <v>6.4423266971969841E-3</v>
      </c>
      <c r="P131" s="216">
        <f t="shared" si="49"/>
        <v>99.999999999999986</v>
      </c>
      <c r="Q131" s="249">
        <f>VLOOKUP(B:B,'پیوست 4'!$C$14:$J$172,8,0)</f>
        <v>1139503.2082219999</v>
      </c>
      <c r="R131" s="1">
        <f t="shared" si="50"/>
        <v>0.93891694208968279</v>
      </c>
      <c r="S131" s="245">
        <f t="shared" si="51"/>
        <v>93.891694208968275</v>
      </c>
      <c r="T131" s="245">
        <f t="shared" si="52"/>
        <v>0.17882923323938371</v>
      </c>
      <c r="U131" s="245" t="str">
        <f>VLOOKUP(D131:D286,پیوست1!$E$5:G291,3,0)</f>
        <v>در سهام</v>
      </c>
    </row>
    <row r="132" spans="1:21" x14ac:dyDescent="0.55000000000000004">
      <c r="A132" s="318">
        <v>11334</v>
      </c>
      <c r="B132" s="202">
        <v>194</v>
      </c>
      <c r="C132" s="192">
        <v>127</v>
      </c>
      <c r="D132" s="192" t="s">
        <v>567</v>
      </c>
      <c r="E132" s="347">
        <v>345112.396633</v>
      </c>
      <c r="F132" s="348">
        <v>93.634617007836127</v>
      </c>
      <c r="G132" s="348">
        <v>0</v>
      </c>
      <c r="H132" s="348">
        <v>4.0463232058372141</v>
      </c>
      <c r="I132" s="348">
        <v>1.4631950125929721E-4</v>
      </c>
      <c r="J132" s="348">
        <v>2.3189134668254017</v>
      </c>
      <c r="K132" s="191">
        <f t="shared" si="44"/>
        <v>0.21653137901505465</v>
      </c>
      <c r="L132" s="191">
        <f t="shared" si="45"/>
        <v>0</v>
      </c>
      <c r="M132" s="191">
        <f t="shared" si="46"/>
        <v>9.3571797664022561E-3</v>
      </c>
      <c r="N132" s="191">
        <f t="shared" si="47"/>
        <v>3.3836592060625584E-7</v>
      </c>
      <c r="O132" s="191">
        <f t="shared" si="48"/>
        <v>5.362520260495795E-3</v>
      </c>
      <c r="P132" s="216">
        <f t="shared" si="49"/>
        <v>100</v>
      </c>
      <c r="Q132" s="249">
        <f>VLOOKUP(B:B,'پیوست 4'!$C$14:$J$172,8,0)</f>
        <v>318889.75788500003</v>
      </c>
      <c r="R132" s="1">
        <f t="shared" si="50"/>
        <v>0.92401710572023965</v>
      </c>
      <c r="S132" s="245">
        <f t="shared" si="51"/>
        <v>92.401710572023958</v>
      </c>
      <c r="T132" s="245">
        <f t="shared" si="52"/>
        <v>-1.2329064358121684</v>
      </c>
      <c r="U132" s="245" t="str">
        <f>VLOOKUP(D132:D287,پیوست1!$E$5:G323,3,0)</f>
        <v>در سهام</v>
      </c>
    </row>
    <row r="133" spans="1:21" x14ac:dyDescent="0.55000000000000004">
      <c r="A133" s="318">
        <v>11308</v>
      </c>
      <c r="B133" s="202">
        <v>181</v>
      </c>
      <c r="C133" s="190">
        <v>128</v>
      </c>
      <c r="D133" s="190" t="s">
        <v>563</v>
      </c>
      <c r="E133" s="349">
        <v>770179.04763199994</v>
      </c>
      <c r="F133" s="350">
        <v>93.334432785174016</v>
      </c>
      <c r="G133" s="350">
        <v>3.8612117981489833</v>
      </c>
      <c r="H133" s="350">
        <v>2.417274638272954</v>
      </c>
      <c r="I133" s="350">
        <v>6.2391142162907878E-3</v>
      </c>
      <c r="J133" s="350">
        <v>0.38084166418775289</v>
      </c>
      <c r="K133" s="191">
        <f t="shared" si="44"/>
        <v>0.48167869307227607</v>
      </c>
      <c r="L133" s="191">
        <f t="shared" si="45"/>
        <v>1.9926873685389673E-2</v>
      </c>
      <c r="M133" s="191">
        <f t="shared" si="46"/>
        <v>1.2475028280720744E-2</v>
      </c>
      <c r="N133" s="191">
        <f t="shared" si="47"/>
        <v>3.2198710507500747E-5</v>
      </c>
      <c r="O133" s="191">
        <f t="shared" si="48"/>
        <v>1.9654409374904036E-3</v>
      </c>
      <c r="P133" s="216">
        <f t="shared" si="49"/>
        <v>100</v>
      </c>
      <c r="Q133" s="249">
        <f>VLOOKUP(B:B,'پیوست 4'!$C$14:$J$172,8,0)</f>
        <v>747978.23496699997</v>
      </c>
      <c r="R133" s="1">
        <f t="shared" si="50"/>
        <v>0.97117447854072525</v>
      </c>
      <c r="S133" s="245">
        <f t="shared" si="51"/>
        <v>97.117447854072523</v>
      </c>
      <c r="T133" s="245">
        <f t="shared" si="52"/>
        <v>3.7830150688985071</v>
      </c>
      <c r="U133" s="245" t="str">
        <f>VLOOKUP(D133:D287,پیوست1!$E$5:G284,3,0)</f>
        <v>شاخصی و قابل معامله</v>
      </c>
    </row>
    <row r="134" spans="1:21" x14ac:dyDescent="0.55000000000000004">
      <c r="A134" s="318">
        <v>11087</v>
      </c>
      <c r="B134" s="202">
        <v>119</v>
      </c>
      <c r="C134" s="192">
        <v>129</v>
      </c>
      <c r="D134" s="192" t="s">
        <v>540</v>
      </c>
      <c r="E134" s="347">
        <v>505596.40330000001</v>
      </c>
      <c r="F134" s="348">
        <v>92.886707281394706</v>
      </c>
      <c r="G134" s="348">
        <v>1.603625355473647</v>
      </c>
      <c r="H134" s="348">
        <v>4.6752295147694358</v>
      </c>
      <c r="I134" s="348">
        <v>0.3438888822511017</v>
      </c>
      <c r="J134" s="348">
        <v>0.49054896611110771</v>
      </c>
      <c r="K134" s="191">
        <f t="shared" si="44"/>
        <v>0.31468887324782036</v>
      </c>
      <c r="L134" s="191">
        <f t="shared" si="45"/>
        <v>5.4328877725943235E-3</v>
      </c>
      <c r="M134" s="191">
        <f t="shared" si="46"/>
        <v>1.5839109289563967E-2</v>
      </c>
      <c r="N134" s="191">
        <f t="shared" si="47"/>
        <v>1.1650537309952395E-3</v>
      </c>
      <c r="O134" s="191">
        <f t="shared" si="48"/>
        <v>1.6619202675656501E-3</v>
      </c>
      <c r="P134" s="216">
        <f t="shared" si="49"/>
        <v>100.00000000000001</v>
      </c>
      <c r="Q134" s="249">
        <f>VLOOKUP(B:B,'پیوست 4'!$C$14:$J$172,8,0)</f>
        <v>508318.75243300002</v>
      </c>
      <c r="R134" s="1">
        <f t="shared" si="50"/>
        <v>1.0053844313670575</v>
      </c>
      <c r="S134" s="245">
        <f t="shared" si="51"/>
        <v>100.53844313670575</v>
      </c>
      <c r="T134" s="245">
        <f t="shared" si="52"/>
        <v>7.6517358553110455</v>
      </c>
      <c r="U134" s="245" t="str">
        <f>VLOOKUP(D134:D289,پیوست1!$E$5:G305,3,0)</f>
        <v>در سهام</v>
      </c>
    </row>
    <row r="135" spans="1:21" x14ac:dyDescent="0.55000000000000004">
      <c r="A135" s="318">
        <v>11463</v>
      </c>
      <c r="B135" s="202">
        <v>239</v>
      </c>
      <c r="C135" s="190">
        <v>130</v>
      </c>
      <c r="D135" s="190" t="s">
        <v>571</v>
      </c>
      <c r="E135" s="349">
        <v>221384.503448</v>
      </c>
      <c r="F135" s="350">
        <v>92.595314140527165</v>
      </c>
      <c r="G135" s="350">
        <v>0</v>
      </c>
      <c r="H135" s="350">
        <v>3.832034953524952</v>
      </c>
      <c r="I135" s="350">
        <v>8.8514922086772984E-3</v>
      </c>
      <c r="J135" s="350">
        <v>3.5637994137391997</v>
      </c>
      <c r="K135" s="191">
        <f t="shared" si="44"/>
        <v>0.13735993314887465</v>
      </c>
      <c r="L135" s="191">
        <f t="shared" si="45"/>
        <v>0</v>
      </c>
      <c r="M135" s="191">
        <f t="shared" si="46"/>
        <v>5.6846080163570319E-3</v>
      </c>
      <c r="N135" s="191">
        <f t="shared" si="47"/>
        <v>1.313069013629005E-5</v>
      </c>
      <c r="O135" s="191">
        <f t="shared" si="48"/>
        <v>5.2866957012996443E-3</v>
      </c>
      <c r="P135" s="216">
        <f t="shared" si="49"/>
        <v>100</v>
      </c>
      <c r="Q135" s="249">
        <f>VLOOKUP(B:B,'پیوست 4'!$C$14:$J$172,8,0)</f>
        <v>209219.670442</v>
      </c>
      <c r="R135" s="1">
        <f t="shared" si="50"/>
        <v>0.9450511087427701</v>
      </c>
      <c r="S135" s="245">
        <f t="shared" si="51"/>
        <v>94.505110874277008</v>
      </c>
      <c r="T135" s="245">
        <f t="shared" si="52"/>
        <v>1.9097967337498432</v>
      </c>
      <c r="U135" s="245" t="str">
        <f>VLOOKUP(D135:D290,پیوست1!$E$5:G337,3,0)</f>
        <v>در سهام</v>
      </c>
    </row>
    <row r="136" spans="1:21" x14ac:dyDescent="0.55000000000000004">
      <c r="A136" s="318">
        <v>11182</v>
      </c>
      <c r="B136" s="202">
        <v>141</v>
      </c>
      <c r="C136" s="192">
        <v>131</v>
      </c>
      <c r="D136" s="192" t="s">
        <v>547</v>
      </c>
      <c r="E136" s="347">
        <v>2871771.6121919998</v>
      </c>
      <c r="F136" s="348">
        <v>92.436528667060458</v>
      </c>
      <c r="G136" s="348">
        <v>0</v>
      </c>
      <c r="H136" s="348">
        <v>5.2479180822513928E-5</v>
      </c>
      <c r="I136" s="348">
        <v>5.1851262988877682</v>
      </c>
      <c r="J136" s="348">
        <v>2.3782925548709533</v>
      </c>
      <c r="K136" s="191">
        <f t="shared" si="44"/>
        <v>1.7787600610025247</v>
      </c>
      <c r="L136" s="191">
        <f t="shared" si="45"/>
        <v>0</v>
      </c>
      <c r="M136" s="191">
        <f t="shared" si="46"/>
        <v>1.0098591133537634E-6</v>
      </c>
      <c r="N136" s="191">
        <f t="shared" si="47"/>
        <v>9.97776063717766E-2</v>
      </c>
      <c r="O136" s="191">
        <f t="shared" si="48"/>
        <v>4.5765585001804644E-2</v>
      </c>
      <c r="P136" s="216">
        <f t="shared" si="49"/>
        <v>100</v>
      </c>
      <c r="Q136" s="249">
        <f>VLOOKUP(B:B,'پیوست 4'!$C$14:$J$172,8,0)</f>
        <v>2588825.9804779999</v>
      </c>
      <c r="R136" s="1">
        <f t="shared" si="50"/>
        <v>0.90147349095841578</v>
      </c>
      <c r="S136" s="245">
        <f t="shared" si="51"/>
        <v>90.147349095841577</v>
      </c>
      <c r="T136" s="245">
        <f t="shared" si="52"/>
        <v>-2.2891795712188809</v>
      </c>
      <c r="U136" s="245" t="str">
        <f>VLOOKUP(D136:D290,پیوست1!$E$5:G336,3,0)</f>
        <v>در سهام</v>
      </c>
    </row>
    <row r="137" spans="1:21" x14ac:dyDescent="0.55000000000000004">
      <c r="A137" s="318">
        <v>10589</v>
      </c>
      <c r="B137" s="202">
        <v>26</v>
      </c>
      <c r="C137" s="190">
        <v>132</v>
      </c>
      <c r="D137" s="190" t="s">
        <v>512</v>
      </c>
      <c r="E137" s="349">
        <v>1041637.678077</v>
      </c>
      <c r="F137" s="350">
        <v>92.076634492358664</v>
      </c>
      <c r="G137" s="350">
        <v>4.306322004359731</v>
      </c>
      <c r="H137" s="350">
        <v>3.276521280680587</v>
      </c>
      <c r="I137" s="350">
        <v>0</v>
      </c>
      <c r="J137" s="350">
        <v>0.34052222260102072</v>
      </c>
      <c r="K137" s="191">
        <f t="shared" si="44"/>
        <v>0.64267286193301887</v>
      </c>
      <c r="L137" s="191">
        <f t="shared" si="45"/>
        <v>3.0057096484957635E-2</v>
      </c>
      <c r="M137" s="191">
        <f t="shared" si="46"/>
        <v>2.2869334009098533E-2</v>
      </c>
      <c r="N137" s="191">
        <f t="shared" si="47"/>
        <v>0</v>
      </c>
      <c r="O137" s="191">
        <f t="shared" si="48"/>
        <v>2.3767635791352927E-3</v>
      </c>
      <c r="P137" s="216">
        <f t="shared" si="49"/>
        <v>100</v>
      </c>
      <c r="Q137" s="249">
        <f>VLOOKUP(B:B,'پیوست 4'!$C$14:$J$172,8,0)</f>
        <v>941860.437882</v>
      </c>
      <c r="R137" s="1">
        <f t="shared" si="50"/>
        <v>0.90421118370141729</v>
      </c>
      <c r="S137" s="245">
        <f t="shared" si="51"/>
        <v>90.421118370141727</v>
      </c>
      <c r="T137" s="245">
        <f t="shared" si="52"/>
        <v>-1.6555161222169374</v>
      </c>
      <c r="U137" s="245" t="str">
        <f>VLOOKUP(D137:D291,پیوست1!$E$5:G316,3,0)</f>
        <v>در سهام</v>
      </c>
    </row>
    <row r="138" spans="1:21" x14ac:dyDescent="0.55000000000000004">
      <c r="A138" s="318">
        <v>11314</v>
      </c>
      <c r="B138" s="202">
        <v>182</v>
      </c>
      <c r="C138" s="192">
        <v>133</v>
      </c>
      <c r="D138" s="192" t="s">
        <v>564</v>
      </c>
      <c r="E138" s="347">
        <v>27226.603716000001</v>
      </c>
      <c r="F138" s="348">
        <v>92</v>
      </c>
      <c r="G138" s="348">
        <v>3</v>
      </c>
      <c r="H138" s="348">
        <v>0</v>
      </c>
      <c r="I138" s="348">
        <v>0</v>
      </c>
      <c r="J138" s="348">
        <v>5</v>
      </c>
      <c r="K138" s="191">
        <f t="shared" si="44"/>
        <v>1.6784373731567628E-2</v>
      </c>
      <c r="L138" s="191">
        <f t="shared" si="45"/>
        <v>5.4731653472503135E-4</v>
      </c>
      <c r="M138" s="191">
        <f t="shared" si="46"/>
        <v>0</v>
      </c>
      <c r="N138" s="191">
        <f t="shared" si="47"/>
        <v>0</v>
      </c>
      <c r="O138" s="191">
        <f t="shared" si="48"/>
        <v>9.1219422454171884E-4</v>
      </c>
      <c r="P138" s="216">
        <f t="shared" si="49"/>
        <v>100</v>
      </c>
      <c r="Q138" s="249">
        <f>VLOOKUP(B:B,'پیوست 4'!$C$14:$J$172,8,0)</f>
        <v>0</v>
      </c>
      <c r="R138" s="1">
        <f t="shared" si="50"/>
        <v>0</v>
      </c>
      <c r="S138" s="245">
        <f t="shared" si="51"/>
        <v>0</v>
      </c>
      <c r="T138" s="245">
        <f t="shared" si="52"/>
        <v>-92</v>
      </c>
      <c r="U138" s="245" t="str">
        <f>VLOOKUP(D138:D293,پیوست1!$E$5:G307,3,0)</f>
        <v>در سهام</v>
      </c>
    </row>
    <row r="139" spans="1:21" x14ac:dyDescent="0.55000000000000004">
      <c r="A139" s="318">
        <v>10706</v>
      </c>
      <c r="B139" s="202">
        <v>27</v>
      </c>
      <c r="C139" s="190">
        <v>134</v>
      </c>
      <c r="D139" s="190" t="s">
        <v>518</v>
      </c>
      <c r="E139" s="349">
        <v>14658236.853224</v>
      </c>
      <c r="F139" s="350">
        <v>91.402081430906733</v>
      </c>
      <c r="G139" s="350">
        <v>0</v>
      </c>
      <c r="H139" s="350">
        <v>8.4797091914629306</v>
      </c>
      <c r="I139" s="350">
        <v>1.35702104569567E-4</v>
      </c>
      <c r="J139" s="350">
        <v>0.11807367552576117</v>
      </c>
      <c r="K139" s="191">
        <f t="shared" ref="K139:K172" si="53">E139/$E$173*F139</f>
        <v>8.9776292074024049</v>
      </c>
      <c r="L139" s="191">
        <f t="shared" ref="L139:L172" si="54">E139/$E$173*G139</f>
        <v>0</v>
      </c>
      <c r="M139" s="191">
        <f t="shared" ref="M139:M172" si="55">E139/$E$173*H139</f>
        <v>0.83288786990155328</v>
      </c>
      <c r="N139" s="191">
        <f t="shared" ref="N139:N172" si="56">E139/$E$173*I139</f>
        <v>1.3328834074863521E-5</v>
      </c>
      <c r="O139" s="191">
        <f t="shared" ref="O139:O172" si="57">E139/$E$173*J139</f>
        <v>1.1597347253264976E-2</v>
      </c>
      <c r="P139" s="216">
        <f t="shared" ref="P139:P172" si="58">SUM(F139:J139)</f>
        <v>100</v>
      </c>
      <c r="Q139" s="249">
        <f>VLOOKUP(B:B,'پیوست 4'!$C$14:$J$172,8,0)</f>
        <v>13088045.323593</v>
      </c>
      <c r="R139" s="1">
        <f t="shared" ref="R139:R170" si="59">Q139/E139</f>
        <v>0.89287991827709856</v>
      </c>
      <c r="S139" s="245">
        <f t="shared" ref="S139:S170" si="60">R139*100</f>
        <v>89.28799182770986</v>
      </c>
      <c r="T139" s="245">
        <f t="shared" ref="T139:T170" si="61">S139-F139</f>
        <v>-2.1140896031968737</v>
      </c>
      <c r="U139" s="245" t="str">
        <f>VLOOKUP(D139:D293,پیوست1!$E$5:G306,3,0)</f>
        <v>در سهام</v>
      </c>
    </row>
    <row r="140" spans="1:21" x14ac:dyDescent="0.55000000000000004">
      <c r="A140" s="318">
        <v>10764</v>
      </c>
      <c r="B140" s="202">
        <v>33</v>
      </c>
      <c r="C140" s="192">
        <v>135</v>
      </c>
      <c r="D140" s="192" t="s">
        <v>523</v>
      </c>
      <c r="E140" s="347">
        <v>822253.42697999999</v>
      </c>
      <c r="F140" s="348">
        <v>91.312221339706213</v>
      </c>
      <c r="G140" s="348">
        <v>1.3652420294845853</v>
      </c>
      <c r="H140" s="348">
        <v>1.2292363621076492</v>
      </c>
      <c r="I140" s="348">
        <v>0</v>
      </c>
      <c r="J140" s="348">
        <v>6.0933002687015518</v>
      </c>
      <c r="K140" s="191">
        <f t="shared" si="53"/>
        <v>0.50310478025597749</v>
      </c>
      <c r="L140" s="191">
        <f t="shared" si="54"/>
        <v>7.5221014357405944E-3</v>
      </c>
      <c r="M140" s="191">
        <f t="shared" si="55"/>
        <v>6.7727482780216399E-3</v>
      </c>
      <c r="N140" s="191">
        <f t="shared" si="56"/>
        <v>0</v>
      </c>
      <c r="O140" s="191">
        <f t="shared" si="57"/>
        <v>3.3572378896731002E-2</v>
      </c>
      <c r="P140" s="216">
        <f t="shared" si="58"/>
        <v>100.00000000000001</v>
      </c>
      <c r="Q140" s="249">
        <f>VLOOKUP(B:B,'پیوست 4'!$C$14:$J$172,8,0)</f>
        <v>767402.26615599997</v>
      </c>
      <c r="R140" s="1">
        <f t="shared" si="59"/>
        <v>0.93329166042462208</v>
      </c>
      <c r="S140" s="245">
        <f t="shared" si="60"/>
        <v>93.329166042462205</v>
      </c>
      <c r="T140" s="245">
        <f t="shared" si="61"/>
        <v>2.0169447027559926</v>
      </c>
      <c r="U140" s="245" t="str">
        <f>VLOOKUP(D140:D295,پیوست1!$E$5:G290,3,0)</f>
        <v>در سهام</v>
      </c>
    </row>
    <row r="141" spans="1:21" x14ac:dyDescent="0.55000000000000004">
      <c r="A141" s="318">
        <v>10864</v>
      </c>
      <c r="B141" s="202">
        <v>64</v>
      </c>
      <c r="C141" s="190">
        <v>136</v>
      </c>
      <c r="D141" s="190" t="s">
        <v>535</v>
      </c>
      <c r="E141" s="349">
        <v>346415.81985199999</v>
      </c>
      <c r="F141" s="350">
        <v>91.029300459677387</v>
      </c>
      <c r="G141" s="350">
        <v>0</v>
      </c>
      <c r="H141" s="350">
        <v>8.3073602653489917</v>
      </c>
      <c r="I141" s="350">
        <v>2.8296091988979078E-2</v>
      </c>
      <c r="J141" s="350">
        <v>0.6350431829846408</v>
      </c>
      <c r="K141" s="191">
        <f t="shared" si="53"/>
        <v>0.21130159035707327</v>
      </c>
      <c r="L141" s="191">
        <f t="shared" si="54"/>
        <v>0</v>
      </c>
      <c r="M141" s="191">
        <f t="shared" si="55"/>
        <v>1.9283444197343461E-2</v>
      </c>
      <c r="N141" s="191">
        <f t="shared" si="56"/>
        <v>6.5682249648944623E-5</v>
      </c>
      <c r="O141" s="191">
        <f t="shared" si="57"/>
        <v>1.4740927792750837E-3</v>
      </c>
      <c r="P141" s="216">
        <f t="shared" si="58"/>
        <v>100</v>
      </c>
      <c r="Q141" s="249">
        <f>VLOOKUP(B:B,'پیوست 4'!$C$14:$J$172,8,0)</f>
        <v>307554.65719400003</v>
      </c>
      <c r="R141" s="1">
        <f t="shared" si="59"/>
        <v>0.88781931877532994</v>
      </c>
      <c r="S141" s="245">
        <f t="shared" si="60"/>
        <v>88.781931877532998</v>
      </c>
      <c r="T141" s="245">
        <f t="shared" si="61"/>
        <v>-2.2473685821443894</v>
      </c>
      <c r="U141" s="245" t="str">
        <f>VLOOKUP(D141:D295,پیوست1!$E$5:G325,3,0)</f>
        <v>در سهام</v>
      </c>
    </row>
    <row r="142" spans="1:21" x14ac:dyDescent="0.55000000000000004">
      <c r="A142" s="318">
        <v>11233</v>
      </c>
      <c r="B142" s="202">
        <v>264</v>
      </c>
      <c r="C142" s="192">
        <v>137</v>
      </c>
      <c r="D142" s="192" t="s">
        <v>576</v>
      </c>
      <c r="E142" s="347">
        <v>1193407.631578</v>
      </c>
      <c r="F142" s="348">
        <v>90.587328615575359</v>
      </c>
      <c r="G142" s="348">
        <v>0.14186073940087626</v>
      </c>
      <c r="H142" s="348">
        <v>8.4803146568049375</v>
      </c>
      <c r="I142" s="348">
        <v>0</v>
      </c>
      <c r="J142" s="348">
        <v>0.79049598821882427</v>
      </c>
      <c r="K142" s="191">
        <f t="shared" si="53"/>
        <v>0.7244027779280523</v>
      </c>
      <c r="L142" s="191">
        <f t="shared" si="54"/>
        <v>1.1344226093367017E-3</v>
      </c>
      <c r="M142" s="191">
        <f t="shared" si="55"/>
        <v>6.7814821222548269E-2</v>
      </c>
      <c r="N142" s="191">
        <f t="shared" si="56"/>
        <v>0</v>
      </c>
      <c r="O142" s="191">
        <f t="shared" si="57"/>
        <v>6.3213862088459839E-3</v>
      </c>
      <c r="P142" s="216">
        <f t="shared" si="58"/>
        <v>100</v>
      </c>
      <c r="Q142" s="249">
        <f>VLOOKUP(B:B,'پیوست 4'!$C$14:$J$172,8,0)</f>
        <v>1070333.242575</v>
      </c>
      <c r="R142" s="1">
        <f t="shared" si="59"/>
        <v>0.89687145804467239</v>
      </c>
      <c r="S142" s="245">
        <f t="shared" si="60"/>
        <v>89.687145804467235</v>
      </c>
      <c r="T142" s="245">
        <f t="shared" si="61"/>
        <v>-0.90018281110812381</v>
      </c>
      <c r="U142" s="245" t="str">
        <f>VLOOKUP(D142:D298,پیوست1!$E$5:G312,3,0)</f>
        <v>در سهام و قابل معامله</v>
      </c>
    </row>
    <row r="143" spans="1:21" x14ac:dyDescent="0.55000000000000004">
      <c r="A143" s="318">
        <v>11454</v>
      </c>
      <c r="B143" s="202">
        <v>244</v>
      </c>
      <c r="C143" s="190">
        <v>138</v>
      </c>
      <c r="D143" s="190" t="s">
        <v>604</v>
      </c>
      <c r="E143" s="349">
        <v>1562949.9967680001</v>
      </c>
      <c r="F143" s="350">
        <v>90.54590080520012</v>
      </c>
      <c r="G143" s="350">
        <v>3.5194081019865404</v>
      </c>
      <c r="H143" s="350">
        <v>2.8555886184390928</v>
      </c>
      <c r="I143" s="350">
        <v>0</v>
      </c>
      <c r="J143" s="350">
        <v>3.0791024743742534</v>
      </c>
      <c r="K143" s="191">
        <f t="shared" si="53"/>
        <v>0.94828246793032023</v>
      </c>
      <c r="L143" s="191">
        <f t="shared" si="54"/>
        <v>3.6858576378690042E-2</v>
      </c>
      <c r="M143" s="191">
        <f t="shared" si="55"/>
        <v>2.990642976000565E-2</v>
      </c>
      <c r="N143" s="191">
        <f t="shared" si="56"/>
        <v>0</v>
      </c>
      <c r="O143" s="191">
        <f t="shared" si="57"/>
        <v>3.224727864480291E-2</v>
      </c>
      <c r="P143" s="216">
        <f t="shared" si="58"/>
        <v>100</v>
      </c>
      <c r="Q143" s="249">
        <f>VLOOKUP(B:B,'پیوست 4'!$C$14:$J$172,8,0)</f>
        <v>1422323.505111</v>
      </c>
      <c r="R143" s="1">
        <f t="shared" si="59"/>
        <v>0.9100249579655143</v>
      </c>
      <c r="S143" s="245">
        <f t="shared" si="60"/>
        <v>91.002495796551429</v>
      </c>
      <c r="T143" s="245">
        <f t="shared" si="61"/>
        <v>0.45659499135130943</v>
      </c>
      <c r="U143" s="245" t="str">
        <f>VLOOKUP(D143:D298,پیوست1!$E$5:G321,3,0)</f>
        <v>در سهام</v>
      </c>
    </row>
    <row r="144" spans="1:21" x14ac:dyDescent="0.55000000000000004">
      <c r="A144" s="318">
        <v>11309</v>
      </c>
      <c r="B144" s="202">
        <v>185</v>
      </c>
      <c r="C144" s="192">
        <v>139</v>
      </c>
      <c r="D144" s="192" t="s">
        <v>566</v>
      </c>
      <c r="E144" s="347">
        <v>825246.08463000006</v>
      </c>
      <c r="F144" s="348">
        <v>90.117406353294072</v>
      </c>
      <c r="G144" s="348">
        <v>0</v>
      </c>
      <c r="H144" s="348">
        <v>9.7751136267672898</v>
      </c>
      <c r="I144" s="348">
        <v>2.1869769413081896E-5</v>
      </c>
      <c r="J144" s="348">
        <v>0.10745815016922014</v>
      </c>
      <c r="K144" s="191">
        <f t="shared" si="53"/>
        <v>0.4983288148295581</v>
      </c>
      <c r="L144" s="191">
        <f t="shared" si="54"/>
        <v>0</v>
      </c>
      <c r="M144" s="191">
        <f t="shared" si="55"/>
        <v>5.4054160961470553E-2</v>
      </c>
      <c r="N144" s="191">
        <f t="shared" si="56"/>
        <v>1.2093486389844877E-7</v>
      </c>
      <c r="O144" s="191">
        <f t="shared" si="57"/>
        <v>5.94219194543505E-4</v>
      </c>
      <c r="P144" s="216">
        <f t="shared" si="58"/>
        <v>100</v>
      </c>
      <c r="Q144" s="249">
        <f>VLOOKUP(B:B,'پیوست 4'!$C$14:$J$172,8,0)</f>
        <v>909066.345982</v>
      </c>
      <c r="R144" s="1">
        <f t="shared" si="59"/>
        <v>1.101570020037818</v>
      </c>
      <c r="S144" s="245">
        <f t="shared" si="60"/>
        <v>110.1570020037818</v>
      </c>
      <c r="T144" s="245">
        <f t="shared" si="61"/>
        <v>20.039595650487726</v>
      </c>
      <c r="U144" s="245" t="str">
        <f>VLOOKUP(D144:D299,پیوست1!$E$5:G327,3,0)</f>
        <v>در سهام</v>
      </c>
    </row>
    <row r="145" spans="1:22" x14ac:dyDescent="0.55000000000000004">
      <c r="A145" s="318">
        <v>10830</v>
      </c>
      <c r="B145" s="202">
        <v>38</v>
      </c>
      <c r="C145" s="190">
        <v>140</v>
      </c>
      <c r="D145" s="190" t="s">
        <v>530</v>
      </c>
      <c r="E145" s="349">
        <v>710187.556919</v>
      </c>
      <c r="F145" s="350">
        <v>89.544177775182973</v>
      </c>
      <c r="G145" s="350">
        <v>4.6992967309191584</v>
      </c>
      <c r="H145" s="350">
        <v>5.5609616562849347</v>
      </c>
      <c r="I145" s="350">
        <v>0</v>
      </c>
      <c r="J145" s="350">
        <v>0.19556383761292878</v>
      </c>
      <c r="K145" s="191">
        <f t="shared" si="53"/>
        <v>0.42612229313102773</v>
      </c>
      <c r="L145" s="191">
        <f t="shared" si="54"/>
        <v>2.2362984940349707E-2</v>
      </c>
      <c r="M145" s="191">
        <f t="shared" si="55"/>
        <v>2.64634707902427E-2</v>
      </c>
      <c r="N145" s="191">
        <f t="shared" si="56"/>
        <v>0</v>
      </c>
      <c r="O145" s="191">
        <f t="shared" si="57"/>
        <v>9.306480109332252E-4</v>
      </c>
      <c r="P145" s="216">
        <f t="shared" si="58"/>
        <v>99.999999999999986</v>
      </c>
      <c r="Q145" s="249">
        <f>VLOOKUP(B:B,'پیوست 4'!$C$14:$J$172,8,0)</f>
        <v>638488.48663900001</v>
      </c>
      <c r="R145" s="1">
        <f t="shared" si="59"/>
        <v>0.89904206349228166</v>
      </c>
      <c r="S145" s="245">
        <f t="shared" si="60"/>
        <v>89.904206349228161</v>
      </c>
      <c r="T145" s="245">
        <f t="shared" si="61"/>
        <v>0.36002857404518807</v>
      </c>
      <c r="U145" s="245" t="str">
        <f>VLOOKUP(D145:D299,پیوست1!$E$5:G286,3,0)</f>
        <v>در سهام</v>
      </c>
    </row>
    <row r="146" spans="1:22" x14ac:dyDescent="0.55000000000000004">
      <c r="A146" s="318">
        <v>10781</v>
      </c>
      <c r="B146" s="202">
        <v>51</v>
      </c>
      <c r="C146" s="192">
        <v>141</v>
      </c>
      <c r="D146" s="192" t="s">
        <v>525</v>
      </c>
      <c r="E146" s="347">
        <v>4138791.4530779999</v>
      </c>
      <c r="F146" s="348">
        <v>89.34405810147463</v>
      </c>
      <c r="G146" s="348">
        <v>0</v>
      </c>
      <c r="H146" s="348">
        <v>10.310879614846357</v>
      </c>
      <c r="I146" s="348">
        <v>0</v>
      </c>
      <c r="J146" s="348">
        <v>0.34506228367901981</v>
      </c>
      <c r="K146" s="191">
        <f t="shared" si="53"/>
        <v>2.4777818189291132</v>
      </c>
      <c r="L146" s="191">
        <f t="shared" si="54"/>
        <v>0</v>
      </c>
      <c r="M146" s="191">
        <f t="shared" si="55"/>
        <v>0.28595197699455571</v>
      </c>
      <c r="N146" s="191">
        <f t="shared" si="56"/>
        <v>0</v>
      </c>
      <c r="O146" s="191">
        <f t="shared" si="57"/>
        <v>9.5696241145321759E-3</v>
      </c>
      <c r="P146" s="216">
        <f t="shared" si="58"/>
        <v>100</v>
      </c>
      <c r="Q146" s="249">
        <f>VLOOKUP(B:B,'پیوست 4'!$C$14:$J$172,8,0)</f>
        <v>4120395.7947450001</v>
      </c>
      <c r="R146" s="1">
        <f t="shared" si="59"/>
        <v>0.99555530677456117</v>
      </c>
      <c r="S146" s="245">
        <f t="shared" si="60"/>
        <v>99.555530677456119</v>
      </c>
      <c r="T146" s="245">
        <f t="shared" si="61"/>
        <v>10.211472575981489</v>
      </c>
      <c r="U146" s="245" t="str">
        <f>VLOOKUP(D146:D301,پیوست1!$E$5:G298,3,0)</f>
        <v>در سهام</v>
      </c>
    </row>
    <row r="147" spans="1:22" x14ac:dyDescent="0.55000000000000004">
      <c r="A147" s="318">
        <v>11055</v>
      </c>
      <c r="B147" s="202">
        <v>116</v>
      </c>
      <c r="C147" s="190">
        <v>142</v>
      </c>
      <c r="D147" s="190" t="s">
        <v>539</v>
      </c>
      <c r="E147" s="349">
        <v>3862844.8745249999</v>
      </c>
      <c r="F147" s="350">
        <v>89.257965582164061</v>
      </c>
      <c r="G147" s="350">
        <v>6.5398791662404218E-3</v>
      </c>
      <c r="H147" s="350">
        <v>10.401671695787446</v>
      </c>
      <c r="I147" s="350">
        <v>8.2993059726137915E-3</v>
      </c>
      <c r="J147" s="350">
        <v>0.32552353690964303</v>
      </c>
      <c r="K147" s="191">
        <f t="shared" si="53"/>
        <v>2.3103516940213011</v>
      </c>
      <c r="L147" s="191">
        <f t="shared" si="54"/>
        <v>1.6927812337947133E-4</v>
      </c>
      <c r="M147" s="191">
        <f t="shared" si="55"/>
        <v>0.26923669687378615</v>
      </c>
      <c r="N147" s="191">
        <f t="shared" si="56"/>
        <v>2.1481909752221458E-4</v>
      </c>
      <c r="O147" s="191">
        <f t="shared" si="57"/>
        <v>8.4258458058927808E-3</v>
      </c>
      <c r="P147" s="216">
        <f t="shared" si="58"/>
        <v>100</v>
      </c>
      <c r="Q147" s="249">
        <f>VLOOKUP(B:B,'پیوست 4'!$C$14:$J$172,8,0)</f>
        <v>3764461.404776</v>
      </c>
      <c r="R147" s="1">
        <f t="shared" si="59"/>
        <v>0.97453082561046467</v>
      </c>
      <c r="S147" s="245">
        <f t="shared" si="60"/>
        <v>97.453082561046472</v>
      </c>
      <c r="T147" s="245">
        <f t="shared" si="61"/>
        <v>8.1951169788824103</v>
      </c>
      <c r="U147" s="245" t="str">
        <f>VLOOKUP(D147:D302,پیوست1!$E$5:G285,3,0)</f>
        <v>در سهام</v>
      </c>
    </row>
    <row r="148" spans="1:22" x14ac:dyDescent="0.55000000000000004">
      <c r="A148" s="318">
        <v>10825</v>
      </c>
      <c r="B148" s="202">
        <v>61</v>
      </c>
      <c r="C148" s="192">
        <v>143</v>
      </c>
      <c r="D148" s="192" t="s">
        <v>529</v>
      </c>
      <c r="E148" s="347">
        <v>179679.463204</v>
      </c>
      <c r="F148" s="348">
        <v>88.821973952826312</v>
      </c>
      <c r="G148" s="348">
        <v>10.28329315791551</v>
      </c>
      <c r="H148" s="348">
        <v>3.5765003933331723E-3</v>
      </c>
      <c r="I148" s="348">
        <v>0.32958877346276372</v>
      </c>
      <c r="J148" s="348">
        <v>0.56156761540207456</v>
      </c>
      <c r="K148" s="191">
        <f t="shared" si="53"/>
        <v>0.10694062198247133</v>
      </c>
      <c r="L148" s="191">
        <f t="shared" si="54"/>
        <v>1.2380965175572795E-2</v>
      </c>
      <c r="M148" s="191">
        <f t="shared" si="55"/>
        <v>4.3060648121458743E-6</v>
      </c>
      <c r="N148" s="191">
        <f t="shared" si="56"/>
        <v>3.9682104398250937E-4</v>
      </c>
      <c r="O148" s="191">
        <f t="shared" si="57"/>
        <v>6.7612086743541874E-4</v>
      </c>
      <c r="P148" s="216">
        <f t="shared" si="58"/>
        <v>99.999999999999986</v>
      </c>
      <c r="Q148" s="249">
        <f>VLOOKUP(B:B,'پیوست 4'!$C$14:$J$172,8,0)</f>
        <v>160530.001406</v>
      </c>
      <c r="R148" s="1">
        <f t="shared" si="59"/>
        <v>0.89342431540849743</v>
      </c>
      <c r="S148" s="245">
        <f t="shared" si="60"/>
        <v>89.342431540849745</v>
      </c>
      <c r="T148" s="245">
        <f t="shared" si="61"/>
        <v>0.520457588023433</v>
      </c>
      <c r="U148" s="245" t="str">
        <f>VLOOKUP(D148:D303,پیوست1!$E$5:G329,3,0)</f>
        <v>در سهام</v>
      </c>
    </row>
    <row r="149" spans="1:22" x14ac:dyDescent="0.55000000000000004">
      <c r="A149" s="318">
        <v>10872</v>
      </c>
      <c r="B149" s="202">
        <v>15</v>
      </c>
      <c r="C149" s="190">
        <v>144</v>
      </c>
      <c r="D149" s="190" t="s">
        <v>536</v>
      </c>
      <c r="E149" s="349">
        <v>1015360.361378</v>
      </c>
      <c r="F149" s="350">
        <v>87.431372701491213</v>
      </c>
      <c r="G149" s="350">
        <v>0</v>
      </c>
      <c r="H149" s="350">
        <v>12.478624187336655</v>
      </c>
      <c r="I149" s="350">
        <v>0</v>
      </c>
      <c r="J149" s="350">
        <v>9.0003111172133707E-2</v>
      </c>
      <c r="K149" s="191">
        <f t="shared" si="53"/>
        <v>0.5948553140753301</v>
      </c>
      <c r="L149" s="191">
        <f t="shared" si="54"/>
        <v>0</v>
      </c>
      <c r="M149" s="191">
        <f t="shared" si="55"/>
        <v>8.4900598959251519E-2</v>
      </c>
      <c r="N149" s="191">
        <f t="shared" si="56"/>
        <v>0</v>
      </c>
      <c r="O149" s="191">
        <f t="shared" si="57"/>
        <v>6.1235260650486503E-4</v>
      </c>
      <c r="P149" s="216">
        <f t="shared" si="58"/>
        <v>100</v>
      </c>
      <c r="Q149" s="249">
        <f>VLOOKUP(B:B,'پیوست 4'!$C$14:$J$172,8,0)</f>
        <v>966595.70530799998</v>
      </c>
      <c r="R149" s="1">
        <f t="shared" si="59"/>
        <v>0.9519730551586445</v>
      </c>
      <c r="S149" s="245">
        <f t="shared" si="60"/>
        <v>95.197305515864457</v>
      </c>
      <c r="T149" s="245">
        <f t="shared" si="61"/>
        <v>7.7659328143732438</v>
      </c>
      <c r="U149" s="245" t="str">
        <f>VLOOKUP(D149:D303,پیوست1!$E$5:G297,3,0)</f>
        <v>در سهام</v>
      </c>
    </row>
    <row r="150" spans="1:22" x14ac:dyDescent="0.55000000000000004">
      <c r="A150" s="318">
        <v>11461</v>
      </c>
      <c r="B150" s="202">
        <v>237</v>
      </c>
      <c r="C150" s="192">
        <v>145</v>
      </c>
      <c r="D150" s="192" t="s">
        <v>572</v>
      </c>
      <c r="E150" s="347">
        <v>1139963.450189</v>
      </c>
      <c r="F150" s="348">
        <v>86.847325724668451</v>
      </c>
      <c r="G150" s="348">
        <v>0</v>
      </c>
      <c r="H150" s="348">
        <v>13.03093832908842</v>
      </c>
      <c r="I150" s="348">
        <v>3.5486500593555608E-3</v>
      </c>
      <c r="J150" s="348">
        <v>0.11818729618377569</v>
      </c>
      <c r="K150" s="191">
        <f t="shared" si="53"/>
        <v>0.66339351320789663</v>
      </c>
      <c r="L150" s="191">
        <f t="shared" si="54"/>
        <v>0</v>
      </c>
      <c r="M150" s="191">
        <f t="shared" si="55"/>
        <v>9.9538355227372866E-2</v>
      </c>
      <c r="N150" s="191">
        <f t="shared" si="56"/>
        <v>2.7106780898293272E-5</v>
      </c>
      <c r="O150" s="191">
        <f t="shared" si="57"/>
        <v>9.0278756401162067E-4</v>
      </c>
      <c r="P150" s="216">
        <f t="shared" si="58"/>
        <v>100</v>
      </c>
      <c r="Q150" s="249">
        <f>VLOOKUP(B:B,'پیوست 4'!$C$14:$J$172,8,0)</f>
        <v>1188919.918079</v>
      </c>
      <c r="R150" s="1">
        <f t="shared" si="59"/>
        <v>1.0429456469695439</v>
      </c>
      <c r="S150" s="245">
        <f t="shared" si="60"/>
        <v>104.2945646969544</v>
      </c>
      <c r="T150" s="245">
        <f t="shared" si="61"/>
        <v>17.447238972285945</v>
      </c>
      <c r="U150" s="245" t="str">
        <f>VLOOKUP(D150:D305,پیوست1!$E$5:G299,3,0)</f>
        <v>در سهام</v>
      </c>
    </row>
    <row r="151" spans="1:22" x14ac:dyDescent="0.55000000000000004">
      <c r="A151" s="318">
        <v>10596</v>
      </c>
      <c r="B151" s="202">
        <v>36</v>
      </c>
      <c r="C151" s="190">
        <v>146</v>
      </c>
      <c r="D151" s="190" t="s">
        <v>514</v>
      </c>
      <c r="E151" s="349">
        <v>2553591.4395460002</v>
      </c>
      <c r="F151" s="350">
        <v>86.554288493378607</v>
      </c>
      <c r="G151" s="350">
        <v>0</v>
      </c>
      <c r="H151" s="350">
        <v>3.7996782908419715E-5</v>
      </c>
      <c r="I151" s="350">
        <v>10.229885908437168</v>
      </c>
      <c r="J151" s="350">
        <v>3.2157876014013147</v>
      </c>
      <c r="K151" s="191">
        <f t="shared" si="53"/>
        <v>1.481029973945897</v>
      </c>
      <c r="L151" s="191">
        <f t="shared" si="54"/>
        <v>0</v>
      </c>
      <c r="M151" s="191">
        <f t="shared" si="55"/>
        <v>6.5016275196103937E-7</v>
      </c>
      <c r="N151" s="191">
        <f t="shared" si="56"/>
        <v>0.17504352382957006</v>
      </c>
      <c r="O151" s="191">
        <f t="shared" si="57"/>
        <v>5.5025324688369105E-2</v>
      </c>
      <c r="P151" s="216">
        <f t="shared" si="58"/>
        <v>100</v>
      </c>
      <c r="Q151" s="249">
        <f>VLOOKUP(B:B,'پیوست 4'!$C$14:$J$172,8,0)</f>
        <v>2189529.926244</v>
      </c>
      <c r="R151" s="1">
        <f t="shared" si="59"/>
        <v>0.85743157356185129</v>
      </c>
      <c r="S151" s="245">
        <f t="shared" si="60"/>
        <v>85.743157356185122</v>
      </c>
      <c r="T151" s="245">
        <f t="shared" si="61"/>
        <v>-0.81113113719348462</v>
      </c>
      <c r="U151" s="245" t="str">
        <f>VLOOKUP(D151:D306,پیوست1!$E$5:G283,3,0)</f>
        <v>در سهام</v>
      </c>
    </row>
    <row r="152" spans="1:22" x14ac:dyDescent="0.55000000000000004">
      <c r="A152" s="318">
        <v>11197</v>
      </c>
      <c r="B152" s="202">
        <v>147</v>
      </c>
      <c r="C152" s="192">
        <v>147</v>
      </c>
      <c r="D152" s="192" t="s">
        <v>550</v>
      </c>
      <c r="E152" s="347">
        <v>1660251.824853</v>
      </c>
      <c r="F152" s="348">
        <v>85.764868323108942</v>
      </c>
      <c r="G152" s="348">
        <v>1.2313012599872082</v>
      </c>
      <c r="H152" s="348">
        <v>12.492535052643964</v>
      </c>
      <c r="I152" s="348">
        <v>0</v>
      </c>
      <c r="J152" s="348">
        <v>0.51129536425988087</v>
      </c>
      <c r="K152" s="191">
        <f t="shared" si="53"/>
        <v>0.95412930538856255</v>
      </c>
      <c r="L152" s="191">
        <f t="shared" si="54"/>
        <v>1.3698156819755844E-2</v>
      </c>
      <c r="M152" s="191">
        <f t="shared" si="55"/>
        <v>0.13897874532280724</v>
      </c>
      <c r="N152" s="191">
        <f t="shared" si="56"/>
        <v>0</v>
      </c>
      <c r="O152" s="191">
        <f t="shared" si="57"/>
        <v>5.6881319856026116E-3</v>
      </c>
      <c r="P152" s="216">
        <f t="shared" si="58"/>
        <v>99.999999999999986</v>
      </c>
      <c r="Q152" s="249">
        <f>VLOOKUP(B:B,'پیوست 4'!$C$14:$J$172,8,0)</f>
        <v>1432277.0114440001</v>
      </c>
      <c r="R152" s="1">
        <f t="shared" si="59"/>
        <v>0.86268660573272671</v>
      </c>
      <c r="S152" s="245">
        <f t="shared" si="60"/>
        <v>86.268660573272669</v>
      </c>
      <c r="T152" s="245">
        <f t="shared" si="61"/>
        <v>0.50379225016372686</v>
      </c>
      <c r="U152" s="245" t="str">
        <f>VLOOKUP(D152:D307,پیوست1!$E$5:G334,3,0)</f>
        <v>در سهام و قابل معامله</v>
      </c>
      <c r="V152" s="245">
        <f>100-P152</f>
        <v>0</v>
      </c>
    </row>
    <row r="153" spans="1:22" x14ac:dyDescent="0.55000000000000004">
      <c r="A153" s="318">
        <v>11183</v>
      </c>
      <c r="B153" s="202">
        <v>144</v>
      </c>
      <c r="C153" s="190">
        <v>148</v>
      </c>
      <c r="D153" s="190" t="s">
        <v>548</v>
      </c>
      <c r="E153" s="349">
        <v>2485121.3672259999</v>
      </c>
      <c r="F153" s="350">
        <v>84.636602237686901</v>
      </c>
      <c r="G153" s="350">
        <v>0.6881974274708037</v>
      </c>
      <c r="H153" s="350">
        <v>14.478273446986307</v>
      </c>
      <c r="I153" s="350">
        <v>3.7882108503957103E-4</v>
      </c>
      <c r="J153" s="350">
        <v>0.19654806677094941</v>
      </c>
      <c r="K153" s="191">
        <f t="shared" si="53"/>
        <v>1.4093850722576169</v>
      </c>
      <c r="L153" s="191">
        <f t="shared" si="54"/>
        <v>1.1459996684644235E-2</v>
      </c>
      <c r="M153" s="191">
        <f t="shared" si="55"/>
        <v>0.24109501006362719</v>
      </c>
      <c r="N153" s="191">
        <f t="shared" si="56"/>
        <v>6.3082019858480103E-6</v>
      </c>
      <c r="O153" s="191">
        <f t="shared" si="57"/>
        <v>3.2729564274110458E-3</v>
      </c>
      <c r="P153" s="216">
        <f t="shared" si="58"/>
        <v>99.999999999999986</v>
      </c>
      <c r="Q153" s="249">
        <f>VLOOKUP(B:B,'پیوست 4'!$C$14:$J$172,8,0)</f>
        <v>2234219.4403869999</v>
      </c>
      <c r="R153" s="1">
        <f t="shared" si="59"/>
        <v>0.89903836080284982</v>
      </c>
      <c r="S153" s="245">
        <f t="shared" si="60"/>
        <v>89.903836080284975</v>
      </c>
      <c r="T153" s="245">
        <f t="shared" si="61"/>
        <v>5.267233842598074</v>
      </c>
      <c r="U153" s="245" t="str">
        <f>VLOOKUP(D153:D307,پیوست1!$E$5:G275,3,0)</f>
        <v>در سهام و قابل معامله</v>
      </c>
    </row>
    <row r="154" spans="1:22" x14ac:dyDescent="0.55000000000000004">
      <c r="A154" s="318">
        <v>11285</v>
      </c>
      <c r="B154" s="202">
        <v>174</v>
      </c>
      <c r="C154" s="192">
        <v>149</v>
      </c>
      <c r="D154" s="192" t="s">
        <v>561</v>
      </c>
      <c r="E154" s="347">
        <v>3602962.6361779999</v>
      </c>
      <c r="F154" s="348">
        <v>84.405731822957449</v>
      </c>
      <c r="G154" s="348">
        <v>0</v>
      </c>
      <c r="H154" s="348">
        <v>12.950576719445055</v>
      </c>
      <c r="I154" s="348">
        <v>4.5687347858388834E-4</v>
      </c>
      <c r="J154" s="348">
        <v>2.6432345841189124</v>
      </c>
      <c r="K154" s="191">
        <f t="shared" si="53"/>
        <v>2.037771771056581</v>
      </c>
      <c r="L154" s="191">
        <f t="shared" si="54"/>
        <v>0</v>
      </c>
      <c r="M154" s="191">
        <f t="shared" si="55"/>
        <v>0.31266027896235593</v>
      </c>
      <c r="N154" s="191">
        <f t="shared" si="56"/>
        <v>1.1030102547484201E-5</v>
      </c>
      <c r="O154" s="191">
        <f t="shared" si="57"/>
        <v>6.3814491071481766E-2</v>
      </c>
      <c r="P154" s="216">
        <f t="shared" si="58"/>
        <v>100</v>
      </c>
      <c r="Q154" s="249">
        <f>VLOOKUP(B:B,'پیوست 4'!$C$14:$J$172,8,0)</f>
        <v>3338887.894477</v>
      </c>
      <c r="R154" s="1">
        <f t="shared" si="59"/>
        <v>0.9267062225266014</v>
      </c>
      <c r="S154" s="245">
        <f t="shared" si="60"/>
        <v>92.670622252660138</v>
      </c>
      <c r="T154" s="245">
        <f t="shared" si="61"/>
        <v>8.2648904297026888</v>
      </c>
      <c r="U154" s="245" t="str">
        <f>VLOOKUP(D154:D309,پیوست1!$E$5:G331,3,0)</f>
        <v>در سهام</v>
      </c>
    </row>
    <row r="155" spans="1:22" x14ac:dyDescent="0.55000000000000004">
      <c r="A155" s="318">
        <v>10616</v>
      </c>
      <c r="B155" s="202">
        <v>25</v>
      </c>
      <c r="C155" s="190">
        <v>150</v>
      </c>
      <c r="D155" s="190" t="s">
        <v>516</v>
      </c>
      <c r="E155" s="349">
        <v>5972474.1890860004</v>
      </c>
      <c r="F155" s="350">
        <v>84.253140191198256</v>
      </c>
      <c r="G155" s="350">
        <v>6.1686375357273793</v>
      </c>
      <c r="H155" s="350">
        <v>9.440460118167417</v>
      </c>
      <c r="I155" s="350">
        <v>0</v>
      </c>
      <c r="J155" s="350">
        <v>0.13776215490694765</v>
      </c>
      <c r="K155" s="191">
        <f t="shared" si="53"/>
        <v>3.3718187520488536</v>
      </c>
      <c r="L155" s="191">
        <f t="shared" si="54"/>
        <v>0.24686946587815001</v>
      </c>
      <c r="M155" s="191">
        <f t="shared" si="55"/>
        <v>0.37780811946201626</v>
      </c>
      <c r="N155" s="191">
        <f t="shared" si="56"/>
        <v>0</v>
      </c>
      <c r="O155" s="191">
        <f t="shared" si="57"/>
        <v>5.513254653580631E-3</v>
      </c>
      <c r="P155" s="216">
        <f t="shared" si="58"/>
        <v>100.00000000000001</v>
      </c>
      <c r="Q155" s="249">
        <f>VLOOKUP(B:B,'پیوست 4'!$C$14:$J$172,8,0)</f>
        <v>5209267.7242700001</v>
      </c>
      <c r="R155" s="1">
        <f t="shared" si="59"/>
        <v>0.87221268093369564</v>
      </c>
      <c r="S155" s="245">
        <f t="shared" si="60"/>
        <v>87.221268093369559</v>
      </c>
      <c r="T155" s="245">
        <f t="shared" si="61"/>
        <v>2.9681279021713038</v>
      </c>
      <c r="U155" s="245" t="str">
        <f>VLOOKUP(D155:D310,پیوست1!$E$5:G295,3,0)</f>
        <v>در سهام</v>
      </c>
    </row>
    <row r="156" spans="1:22" x14ac:dyDescent="0.55000000000000004">
      <c r="A156" s="318">
        <v>11099</v>
      </c>
      <c r="B156" s="202">
        <v>124</v>
      </c>
      <c r="C156" s="192">
        <v>151</v>
      </c>
      <c r="D156" s="192" t="s">
        <v>542</v>
      </c>
      <c r="E156" s="347">
        <v>5805079.3367210003</v>
      </c>
      <c r="F156" s="348">
        <v>83.772714130281727</v>
      </c>
      <c r="G156" s="348">
        <v>2.8035327414800467E-2</v>
      </c>
      <c r="H156" s="348">
        <v>15.62239089382844</v>
      </c>
      <c r="I156" s="348">
        <v>1.4886060865434672E-5</v>
      </c>
      <c r="J156" s="348">
        <v>0.5768447624141656</v>
      </c>
      <c r="K156" s="191">
        <f t="shared" si="53"/>
        <v>3.2586265334638589</v>
      </c>
      <c r="L156" s="191">
        <f t="shared" si="54"/>
        <v>1.0905300459304612E-3</v>
      </c>
      <c r="M156" s="191">
        <f t="shared" si="55"/>
        <v>0.60768638107633821</v>
      </c>
      <c r="N156" s="191">
        <f t="shared" si="56"/>
        <v>5.790443036073119E-7</v>
      </c>
      <c r="O156" s="191">
        <f t="shared" si="57"/>
        <v>2.2438352010048863E-2</v>
      </c>
      <c r="P156" s="216">
        <f t="shared" si="58"/>
        <v>100</v>
      </c>
      <c r="Q156" s="249">
        <f>VLOOKUP(B:B,'پیوست 4'!$C$14:$J$172,8,0)</f>
        <v>5395509.939119</v>
      </c>
      <c r="R156" s="1">
        <f t="shared" si="59"/>
        <v>0.92944637379696082</v>
      </c>
      <c r="S156" s="245">
        <f t="shared" si="60"/>
        <v>92.944637379696076</v>
      </c>
      <c r="T156" s="245">
        <f t="shared" si="61"/>
        <v>9.1719232494143483</v>
      </c>
      <c r="U156" s="245" t="str">
        <f>VLOOKUP(D156:D311,پیوست1!$E$5:G322,3,0)</f>
        <v>در سهام</v>
      </c>
    </row>
    <row r="157" spans="1:22" x14ac:dyDescent="0.55000000000000004">
      <c r="A157" s="318">
        <v>11223</v>
      </c>
      <c r="B157" s="202">
        <v>160</v>
      </c>
      <c r="C157" s="190">
        <v>152</v>
      </c>
      <c r="D157" s="190" t="s">
        <v>556</v>
      </c>
      <c r="E157" s="349">
        <v>7259909.6691110004</v>
      </c>
      <c r="F157" s="350">
        <v>83.521840579744932</v>
      </c>
      <c r="G157" s="350">
        <v>5.4666838053018871</v>
      </c>
      <c r="H157" s="350">
        <v>10.445471937796199</v>
      </c>
      <c r="I157" s="350">
        <v>1.5242046508147863E-4</v>
      </c>
      <c r="J157" s="350">
        <v>0.56585125669189817</v>
      </c>
      <c r="K157" s="191">
        <f t="shared" si="53"/>
        <v>4.0630776014713019</v>
      </c>
      <c r="L157" s="191">
        <f t="shared" si="54"/>
        <v>0.26593715331789008</v>
      </c>
      <c r="M157" s="191">
        <f t="shared" si="55"/>
        <v>0.50813970061801028</v>
      </c>
      <c r="N157" s="191">
        <f t="shared" si="56"/>
        <v>7.4147812521816165E-6</v>
      </c>
      <c r="O157" s="191">
        <f t="shared" si="57"/>
        <v>2.7526902554716914E-2</v>
      </c>
      <c r="P157" s="216">
        <f t="shared" si="58"/>
        <v>100</v>
      </c>
      <c r="Q157" s="249">
        <f>VLOOKUP(B:B,'پیوست 4'!$C$14:$J$172,8,0)</f>
        <v>6255805.5534319999</v>
      </c>
      <c r="R157" s="1">
        <f t="shared" si="59"/>
        <v>0.86169192711154541</v>
      </c>
      <c r="S157" s="245">
        <f t="shared" si="60"/>
        <v>86.169192711154537</v>
      </c>
      <c r="T157" s="245">
        <f t="shared" si="61"/>
        <v>2.6473521314096047</v>
      </c>
      <c r="U157" s="245" t="str">
        <f>VLOOKUP(D157:D312,پیوست1!$E$5:G301,3,0)</f>
        <v>در سهام</v>
      </c>
    </row>
    <row r="158" spans="1:22" x14ac:dyDescent="0.55000000000000004">
      <c r="A158" s="318">
        <v>11280</v>
      </c>
      <c r="B158" s="202">
        <v>170</v>
      </c>
      <c r="C158" s="192">
        <v>153</v>
      </c>
      <c r="D158" s="192" t="s">
        <v>560</v>
      </c>
      <c r="E158" s="347">
        <v>333536.17792300001</v>
      </c>
      <c r="F158" s="348">
        <v>82.517892945022851</v>
      </c>
      <c r="G158" s="348">
        <v>0</v>
      </c>
      <c r="H158" s="348">
        <v>17.312538154863372</v>
      </c>
      <c r="I158" s="348">
        <v>1.4088501647911434E-2</v>
      </c>
      <c r="J158" s="348">
        <v>0.15548039846586481</v>
      </c>
      <c r="K158" s="191">
        <f t="shared" si="53"/>
        <v>0.18442293161857501</v>
      </c>
      <c r="L158" s="191">
        <f t="shared" si="54"/>
        <v>0</v>
      </c>
      <c r="M158" s="191">
        <f t="shared" si="55"/>
        <v>3.8692566258393742E-2</v>
      </c>
      <c r="N158" s="191">
        <f t="shared" si="56"/>
        <v>3.1487022793371837E-5</v>
      </c>
      <c r="O158" s="191">
        <f t="shared" si="57"/>
        <v>3.4749010027925695E-4</v>
      </c>
      <c r="P158" s="216">
        <f t="shared" si="58"/>
        <v>100</v>
      </c>
      <c r="Q158" s="249">
        <f>VLOOKUP(B:B,'پیوست 4'!$C$14:$J$172,8,0)</f>
        <v>292855.461167</v>
      </c>
      <c r="R158" s="1">
        <f t="shared" si="59"/>
        <v>0.87803207133532746</v>
      </c>
      <c r="S158" s="245">
        <f t="shared" si="60"/>
        <v>87.803207133532752</v>
      </c>
      <c r="T158" s="245">
        <f t="shared" si="61"/>
        <v>5.2853141885099006</v>
      </c>
      <c r="U158" s="245" t="str">
        <f>VLOOKUP(D158:D312,پیوست1!$E$5:G287,3,0)</f>
        <v>در سهام</v>
      </c>
    </row>
    <row r="159" spans="1:22" x14ac:dyDescent="0.55000000000000004">
      <c r="A159" s="318">
        <v>11273</v>
      </c>
      <c r="B159" s="202">
        <v>168</v>
      </c>
      <c r="C159" s="190">
        <v>154</v>
      </c>
      <c r="D159" s="190" t="s">
        <v>558</v>
      </c>
      <c r="E159" s="349">
        <v>1043400.4616630001</v>
      </c>
      <c r="F159" s="350">
        <v>82.200743018672611</v>
      </c>
      <c r="G159" s="350">
        <v>0.37947426887253266</v>
      </c>
      <c r="H159" s="350">
        <v>17.145321316713989</v>
      </c>
      <c r="I159" s="350">
        <v>0</v>
      </c>
      <c r="J159" s="350">
        <v>0.2744613957408597</v>
      </c>
      <c r="K159" s="191">
        <f t="shared" si="53"/>
        <v>0.57471245797209369</v>
      </c>
      <c r="L159" s="191">
        <f t="shared" si="54"/>
        <v>2.6531218793406247E-3</v>
      </c>
      <c r="M159" s="191">
        <f t="shared" si="55"/>
        <v>0.11987275777314681</v>
      </c>
      <c r="N159" s="191">
        <f t="shared" si="56"/>
        <v>0</v>
      </c>
      <c r="O159" s="191">
        <f t="shared" si="57"/>
        <v>1.9189167588041123E-3</v>
      </c>
      <c r="P159" s="216">
        <f t="shared" si="58"/>
        <v>99.999999999999986</v>
      </c>
      <c r="Q159" s="249">
        <f>VLOOKUP(B:B,'پیوست 4'!$C$14:$J$172,8,0)</f>
        <v>923259.62482400006</v>
      </c>
      <c r="R159" s="1">
        <f t="shared" si="59"/>
        <v>0.88485644653873718</v>
      </c>
      <c r="S159" s="245">
        <f t="shared" si="60"/>
        <v>88.48564465387372</v>
      </c>
      <c r="T159" s="245">
        <f t="shared" si="61"/>
        <v>6.2849016352011091</v>
      </c>
      <c r="U159" s="245" t="str">
        <f>VLOOKUP(D159:D313,پیوست1!$E$5:G314,3,0)</f>
        <v>در سهام</v>
      </c>
    </row>
    <row r="160" spans="1:22" x14ac:dyDescent="0.55000000000000004">
      <c r="A160" s="318">
        <v>11235</v>
      </c>
      <c r="B160" s="202">
        <v>155</v>
      </c>
      <c r="C160" s="192">
        <v>155</v>
      </c>
      <c r="D160" s="192" t="s">
        <v>554</v>
      </c>
      <c r="E160" s="347">
        <v>2425100.8042299999</v>
      </c>
      <c r="F160" s="348">
        <v>81.675880387203151</v>
      </c>
      <c r="G160" s="348">
        <v>0</v>
      </c>
      <c r="H160" s="348">
        <v>18.308297384668361</v>
      </c>
      <c r="I160" s="348">
        <v>6.3463999152590901E-4</v>
      </c>
      <c r="J160" s="348">
        <v>1.518758813696228E-2</v>
      </c>
      <c r="K160" s="191">
        <f t="shared" si="53"/>
        <v>1.3272338936268033</v>
      </c>
      <c r="L160" s="191">
        <f t="shared" si="54"/>
        <v>0</v>
      </c>
      <c r="M160" s="191">
        <f t="shared" si="55"/>
        <v>0.29751002019609696</v>
      </c>
      <c r="N160" s="191">
        <f t="shared" si="56"/>
        <v>1.031290636857569E-5</v>
      </c>
      <c r="O160" s="191">
        <f t="shared" si="57"/>
        <v>2.4679846292760549E-4</v>
      </c>
      <c r="P160" s="216">
        <f t="shared" si="58"/>
        <v>100.00000000000001</v>
      </c>
      <c r="Q160" s="249">
        <f>VLOOKUP(B:B,'پیوست 4'!$C$14:$J$172,8,0)</f>
        <v>2506185.908793</v>
      </c>
      <c r="R160" s="1">
        <f t="shared" si="59"/>
        <v>1.0334357666376452</v>
      </c>
      <c r="S160" s="245">
        <f t="shared" si="60"/>
        <v>103.34357666376452</v>
      </c>
      <c r="T160" s="245">
        <f t="shared" si="61"/>
        <v>21.667696276561372</v>
      </c>
      <c r="U160" s="245" t="str">
        <f>VLOOKUP(D160:D314,پیوست1!$E$5:G279,3,0)</f>
        <v>در سهام</v>
      </c>
    </row>
    <row r="161" spans="1:22" x14ac:dyDescent="0.55000000000000004">
      <c r="A161" s="318">
        <v>11132</v>
      </c>
      <c r="B161" s="202">
        <v>126</v>
      </c>
      <c r="C161" s="190">
        <v>156</v>
      </c>
      <c r="D161" s="190" t="s">
        <v>543</v>
      </c>
      <c r="E161" s="349">
        <v>6519613.7124039996</v>
      </c>
      <c r="F161" s="350">
        <v>81.574224879030552</v>
      </c>
      <c r="G161" s="350">
        <v>2.3154168507532265</v>
      </c>
      <c r="H161" s="350">
        <v>15.850462692697056</v>
      </c>
      <c r="I161" s="350">
        <v>6.7326411354253786E-6</v>
      </c>
      <c r="J161" s="350">
        <v>0.25988884487802727</v>
      </c>
      <c r="K161" s="191">
        <f t="shared" si="53"/>
        <v>3.5636797066769983</v>
      </c>
      <c r="L161" s="191">
        <f t="shared" si="54"/>
        <v>0.10115209866552273</v>
      </c>
      <c r="M161" s="191">
        <f t="shared" si="55"/>
        <v>0.69244877684305906</v>
      </c>
      <c r="N161" s="191">
        <f t="shared" si="56"/>
        <v>2.9412448138164085E-7</v>
      </c>
      <c r="O161" s="191">
        <f t="shared" si="57"/>
        <v>1.1353593660950994E-2</v>
      </c>
      <c r="P161" s="216">
        <f t="shared" si="58"/>
        <v>100</v>
      </c>
      <c r="Q161" s="249">
        <f>VLOOKUP(B:B,'پیوست 4'!$C$14:$J$172,8,0)</f>
        <v>6058114.7307879999</v>
      </c>
      <c r="R161" s="1">
        <f t="shared" si="59"/>
        <v>0.92921375376305393</v>
      </c>
      <c r="S161" s="245">
        <f t="shared" si="60"/>
        <v>92.921375376305392</v>
      </c>
      <c r="T161" s="245">
        <f t="shared" si="61"/>
        <v>11.347150497274839</v>
      </c>
      <c r="U161" s="245" t="str">
        <f>VLOOKUP(D161:D316,پیوست1!$E$5:G326,3,0)</f>
        <v>در سهام</v>
      </c>
    </row>
    <row r="162" spans="1:22" x14ac:dyDescent="0.55000000000000004">
      <c r="A162" s="318">
        <v>11195</v>
      </c>
      <c r="B162" s="202">
        <v>148</v>
      </c>
      <c r="C162" s="192">
        <v>157</v>
      </c>
      <c r="D162" s="192" t="s">
        <v>551</v>
      </c>
      <c r="E162" s="347">
        <v>999110.30255200004</v>
      </c>
      <c r="F162" s="348">
        <v>80.299749650366749</v>
      </c>
      <c r="G162" s="348">
        <v>0</v>
      </c>
      <c r="H162" s="348">
        <v>19.416823966173652</v>
      </c>
      <c r="I162" s="348">
        <v>9.663877226833633E-3</v>
      </c>
      <c r="J162" s="348">
        <v>0.27376250623276938</v>
      </c>
      <c r="K162" s="191">
        <f t="shared" si="53"/>
        <v>0.53759035983196612</v>
      </c>
      <c r="L162" s="191">
        <f t="shared" si="54"/>
        <v>0</v>
      </c>
      <c r="M162" s="191">
        <f t="shared" si="55"/>
        <v>0.12999165536902221</v>
      </c>
      <c r="N162" s="191">
        <f t="shared" si="56"/>
        <v>6.4697676622478838E-5</v>
      </c>
      <c r="O162" s="191">
        <f t="shared" si="57"/>
        <v>1.8327838489531727E-3</v>
      </c>
      <c r="P162" s="216">
        <f t="shared" si="58"/>
        <v>100</v>
      </c>
      <c r="Q162" s="249">
        <f>VLOOKUP(B:B,'پیوست 4'!$C$14:$J$172,8,0)</f>
        <v>927051.42312100006</v>
      </c>
      <c r="R162" s="1">
        <f t="shared" si="59"/>
        <v>0.92787695287803362</v>
      </c>
      <c r="S162" s="245">
        <f t="shared" si="60"/>
        <v>92.787695287803359</v>
      </c>
      <c r="T162" s="245">
        <f t="shared" si="61"/>
        <v>12.48794563743661</v>
      </c>
      <c r="U162" s="245" t="str">
        <f>VLOOKUP(D162:D317,پیوست1!$E$5:G277,3,0)</f>
        <v>در سهام و قابل معامله</v>
      </c>
    </row>
    <row r="163" spans="1:22" x14ac:dyDescent="0.55000000000000004">
      <c r="A163" s="318">
        <v>11477</v>
      </c>
      <c r="B163" s="202">
        <v>245</v>
      </c>
      <c r="C163" s="190">
        <v>158</v>
      </c>
      <c r="D163" s="190" t="s">
        <v>575</v>
      </c>
      <c r="E163" s="349">
        <v>4551052.5334139997</v>
      </c>
      <c r="F163" s="350">
        <v>79.78223444627865</v>
      </c>
      <c r="G163" s="350">
        <v>5.096464131997239</v>
      </c>
      <c r="H163" s="350">
        <v>14.36304867497584</v>
      </c>
      <c r="I163" s="350">
        <v>1.054873672620808E-3</v>
      </c>
      <c r="J163" s="350">
        <v>0.7571978730756429</v>
      </c>
      <c r="K163" s="191">
        <f t="shared" si="53"/>
        <v>2.4329987604355061</v>
      </c>
      <c r="L163" s="191">
        <f t="shared" si="54"/>
        <v>0.15541919829410933</v>
      </c>
      <c r="M163" s="191">
        <f t="shared" si="55"/>
        <v>0.43800828423552685</v>
      </c>
      <c r="N163" s="191">
        <f t="shared" si="56"/>
        <v>3.2168895189700817E-5</v>
      </c>
      <c r="O163" s="191">
        <f t="shared" si="57"/>
        <v>2.309112422563105E-2</v>
      </c>
      <c r="P163" s="216">
        <f t="shared" si="58"/>
        <v>99.999999999999986</v>
      </c>
      <c r="Q163" s="249">
        <f>VLOOKUP(B:B,'پیوست 4'!$C$14:$J$172,8,0)</f>
        <v>3658665.3550359998</v>
      </c>
      <c r="R163" s="1">
        <f t="shared" si="59"/>
        <v>0.8039163090678344</v>
      </c>
      <c r="S163" s="245">
        <f t="shared" si="60"/>
        <v>80.391630906783433</v>
      </c>
      <c r="T163" s="245">
        <f t="shared" si="61"/>
        <v>0.60939646050478302</v>
      </c>
      <c r="U163" s="245" t="str">
        <f>VLOOKUP(D163:D318,پیوست1!$E$5:G288,3,0)</f>
        <v>در سهام</v>
      </c>
    </row>
    <row r="164" spans="1:22" x14ac:dyDescent="0.55000000000000004">
      <c r="A164" s="318">
        <v>10869</v>
      </c>
      <c r="B164" s="202">
        <v>12</v>
      </c>
      <c r="C164" s="192">
        <v>159</v>
      </c>
      <c r="D164" s="192" t="s">
        <v>537</v>
      </c>
      <c r="E164" s="347">
        <v>870690.53271000006</v>
      </c>
      <c r="F164" s="348">
        <v>78.104308059221196</v>
      </c>
      <c r="G164" s="348">
        <v>0</v>
      </c>
      <c r="H164" s="348">
        <v>19.385199075639772</v>
      </c>
      <c r="I164" s="348">
        <v>1.1309643629445628E-9</v>
      </c>
      <c r="J164" s="348">
        <v>2.510492864008075</v>
      </c>
      <c r="K164" s="191">
        <f t="shared" si="53"/>
        <v>0.45568281990809456</v>
      </c>
      <c r="L164" s="191">
        <f t="shared" si="54"/>
        <v>0</v>
      </c>
      <c r="M164" s="191">
        <f t="shared" si="55"/>
        <v>0.11309878288108607</v>
      </c>
      <c r="N164" s="191">
        <f t="shared" si="56"/>
        <v>6.5983688086882071E-12</v>
      </c>
      <c r="O164" s="191">
        <f t="shared" si="57"/>
        <v>1.464693172574987E-2</v>
      </c>
      <c r="P164" s="216">
        <f t="shared" si="58"/>
        <v>100.00000000000001</v>
      </c>
      <c r="Q164" s="249">
        <f>VLOOKUP(B:B,'پیوست 4'!$C$14:$J$172,8,0)</f>
        <v>671829.32374200004</v>
      </c>
      <c r="R164" s="1">
        <f t="shared" si="59"/>
        <v>0.77160517830709607</v>
      </c>
      <c r="S164" s="245">
        <f t="shared" si="60"/>
        <v>77.160517830709608</v>
      </c>
      <c r="T164" s="245">
        <f t="shared" si="61"/>
        <v>-0.94379022851158823</v>
      </c>
      <c r="U164" s="245" t="str">
        <f>VLOOKUP(D164:D319,پیوست1!$E$5:G320,3,0)</f>
        <v>در سهام</v>
      </c>
    </row>
    <row r="165" spans="1:22" x14ac:dyDescent="0.55000000000000004">
      <c r="A165" s="318">
        <v>10600</v>
      </c>
      <c r="B165" s="202">
        <v>20</v>
      </c>
      <c r="C165" s="190">
        <v>160</v>
      </c>
      <c r="D165" s="190" t="s">
        <v>515</v>
      </c>
      <c r="E165" s="349">
        <v>8884377.5694639999</v>
      </c>
      <c r="F165" s="350">
        <v>77.697059700992185</v>
      </c>
      <c r="G165" s="350">
        <v>16.576864835910275</v>
      </c>
      <c r="H165" s="350">
        <v>5.165774846957067</v>
      </c>
      <c r="I165" s="350">
        <v>5.5278333126240451E-6</v>
      </c>
      <c r="J165" s="350">
        <v>0.56029508830716113</v>
      </c>
      <c r="K165" s="191">
        <f t="shared" si="53"/>
        <v>4.625465379241823</v>
      </c>
      <c r="L165" s="191">
        <f t="shared" si="54"/>
        <v>0.98685477532806831</v>
      </c>
      <c r="M165" s="191">
        <f t="shared" si="55"/>
        <v>0.30752917553781012</v>
      </c>
      <c r="N165" s="191">
        <f t="shared" si="56"/>
        <v>3.2908325885381799E-7</v>
      </c>
      <c r="O165" s="191">
        <f t="shared" si="57"/>
        <v>3.3355516194532635E-2</v>
      </c>
      <c r="P165" s="216">
        <f t="shared" si="58"/>
        <v>99.999999999999986</v>
      </c>
      <c r="Q165" s="249">
        <f>VLOOKUP(B:B,'پیوست 4'!$C$14:$J$172,8,0)</f>
        <v>7027804.1419660002</v>
      </c>
      <c r="R165" s="1">
        <f t="shared" si="59"/>
        <v>0.79102943194589959</v>
      </c>
      <c r="S165" s="245">
        <f t="shared" si="60"/>
        <v>79.102943194589955</v>
      </c>
      <c r="T165" s="245">
        <f t="shared" si="61"/>
        <v>1.40588349359777</v>
      </c>
      <c r="U165" s="245" t="str">
        <f>VLOOKUP(D165:D320,پیوست1!$E$5:G315,3,0)</f>
        <v>در سهام</v>
      </c>
    </row>
    <row r="166" spans="1:22" x14ac:dyDescent="0.55000000000000004">
      <c r="A166" s="318">
        <v>10851</v>
      </c>
      <c r="B166" s="202">
        <v>9</v>
      </c>
      <c r="C166" s="192">
        <v>161</v>
      </c>
      <c r="D166" s="192" t="s">
        <v>533</v>
      </c>
      <c r="E166" s="347">
        <v>15380525.1504</v>
      </c>
      <c r="F166" s="348">
        <v>76.82020148097358</v>
      </c>
      <c r="G166" s="348">
        <v>11.964379191397612</v>
      </c>
      <c r="H166" s="348">
        <v>10.715771480289529</v>
      </c>
      <c r="I166" s="348">
        <v>3.1096378348719777E-6</v>
      </c>
      <c r="J166" s="348">
        <v>0.49964473770144741</v>
      </c>
      <c r="K166" s="191">
        <f t="shared" si="53"/>
        <v>7.9171787394322548</v>
      </c>
      <c r="L166" s="191">
        <f t="shared" si="54"/>
        <v>1.2330627457166929</v>
      </c>
      <c r="M166" s="191">
        <f t="shared" si="55"/>
        <v>1.1043797920964209</v>
      </c>
      <c r="N166" s="191">
        <f t="shared" si="56"/>
        <v>3.2048286881518022E-7</v>
      </c>
      <c r="O166" s="191">
        <f t="shared" si="57"/>
        <v>5.1493964065934539E-2</v>
      </c>
      <c r="P166" s="216">
        <f t="shared" si="58"/>
        <v>100</v>
      </c>
      <c r="Q166" s="249">
        <f>VLOOKUP(B:B,'پیوست 4'!$C$14:$J$172,8,0)</f>
        <v>12351953.114862001</v>
      </c>
      <c r="R166" s="1">
        <f t="shared" si="59"/>
        <v>0.80309046629274328</v>
      </c>
      <c r="S166" s="245">
        <f t="shared" si="60"/>
        <v>80.309046629274334</v>
      </c>
      <c r="T166" s="245">
        <f t="shared" si="61"/>
        <v>3.4888451483007543</v>
      </c>
      <c r="U166" s="245" t="str">
        <f>VLOOKUP(D166:D321,پیوست1!$E$5:G317,3,0)</f>
        <v>در سهام</v>
      </c>
    </row>
    <row r="167" spans="1:22" x14ac:dyDescent="0.55000000000000004">
      <c r="A167" s="318">
        <v>11141</v>
      </c>
      <c r="B167" s="202">
        <v>129</v>
      </c>
      <c r="C167" s="190">
        <v>162</v>
      </c>
      <c r="D167" s="190" t="s">
        <v>544</v>
      </c>
      <c r="E167" s="349">
        <v>396759.00063600001</v>
      </c>
      <c r="F167" s="350">
        <v>76.785890823285314</v>
      </c>
      <c r="G167" s="350">
        <v>9.6183408849381831</v>
      </c>
      <c r="H167" s="350">
        <v>12.891703867116917</v>
      </c>
      <c r="I167" s="350">
        <v>2.2746609684528109E-10</v>
      </c>
      <c r="J167" s="350">
        <v>0.70406442443211925</v>
      </c>
      <c r="K167" s="191">
        <f t="shared" si="53"/>
        <v>0.2041418557483074</v>
      </c>
      <c r="L167" s="191">
        <f t="shared" si="54"/>
        <v>2.5571181585818951E-2</v>
      </c>
      <c r="M167" s="191">
        <f t="shared" si="55"/>
        <v>3.4273696937990129E-2</v>
      </c>
      <c r="N167" s="191">
        <f t="shared" si="56"/>
        <v>6.0473806622477026E-13</v>
      </c>
      <c r="O167" s="191">
        <f t="shared" si="57"/>
        <v>1.8718154680358408E-3</v>
      </c>
      <c r="P167" s="216">
        <f t="shared" si="58"/>
        <v>100</v>
      </c>
      <c r="Q167" s="249">
        <f>VLOOKUP(B:B,'پیوست 4'!$C$14:$J$172,8,0)</f>
        <v>337570.70565199998</v>
      </c>
      <c r="R167" s="1">
        <f t="shared" si="59"/>
        <v>0.85082053617152509</v>
      </c>
      <c r="S167" s="245">
        <f t="shared" si="60"/>
        <v>85.082053617152511</v>
      </c>
      <c r="T167" s="245">
        <f t="shared" si="61"/>
        <v>8.2961627938671967</v>
      </c>
      <c r="U167" s="245" t="str">
        <f>VLOOKUP(D167:D323,پیوست1!$E$5:G280,3,0)</f>
        <v>در سهام</v>
      </c>
    </row>
    <row r="168" spans="1:22" x14ac:dyDescent="0.55000000000000004">
      <c r="A168" s="318">
        <v>11220</v>
      </c>
      <c r="B168" s="202">
        <v>152</v>
      </c>
      <c r="C168" s="192">
        <v>163</v>
      </c>
      <c r="D168" s="192" t="s">
        <v>553</v>
      </c>
      <c r="E168" s="347">
        <v>673815.69992899999</v>
      </c>
      <c r="F168" s="348">
        <v>76.561628192578667</v>
      </c>
      <c r="G168" s="348">
        <v>0</v>
      </c>
      <c r="H168" s="348">
        <v>4.2535166399555466</v>
      </c>
      <c r="I168" s="348">
        <v>18.991312470734655</v>
      </c>
      <c r="J168" s="348">
        <v>0.19354269673113916</v>
      </c>
      <c r="K168" s="191">
        <f t="shared" si="53"/>
        <v>0.34568149398282655</v>
      </c>
      <c r="L168" s="191">
        <f t="shared" si="54"/>
        <v>0</v>
      </c>
      <c r="M168" s="191">
        <f t="shared" si="55"/>
        <v>1.9204946674882394E-2</v>
      </c>
      <c r="N168" s="191">
        <f t="shared" si="56"/>
        <v>8.5747200295494749E-2</v>
      </c>
      <c r="O168" s="191">
        <f t="shared" si="57"/>
        <v>8.7385979288735272E-4</v>
      </c>
      <c r="P168" s="216">
        <f t="shared" si="58"/>
        <v>100.00000000000001</v>
      </c>
      <c r="Q168" s="249">
        <f>VLOOKUP(B:B,'پیوست 4'!$C$14:$J$172,8,0)</f>
        <v>526143.26624400006</v>
      </c>
      <c r="R168" s="1">
        <f t="shared" si="59"/>
        <v>0.7808415065120029</v>
      </c>
      <c r="S168" s="245">
        <f t="shared" si="60"/>
        <v>78.084150651200289</v>
      </c>
      <c r="T168" s="245">
        <f t="shared" si="61"/>
        <v>1.5225224586216228</v>
      </c>
      <c r="U168" s="245" t="str">
        <f>VLOOKUP(D168:D323,پیوست1!$E$5:G282,3,0)</f>
        <v>در سهام</v>
      </c>
    </row>
    <row r="169" spans="1:22" x14ac:dyDescent="0.55000000000000004">
      <c r="A169" s="318">
        <v>11215</v>
      </c>
      <c r="B169" s="202">
        <v>149</v>
      </c>
      <c r="C169" s="190">
        <v>164</v>
      </c>
      <c r="D169" s="190" t="s">
        <v>552</v>
      </c>
      <c r="E169" s="349">
        <v>3376772.7445200002</v>
      </c>
      <c r="F169" s="350">
        <v>75.182361805080106</v>
      </c>
      <c r="G169" s="350">
        <v>12.937202438103816</v>
      </c>
      <c r="H169" s="350">
        <v>11.565094741462762</v>
      </c>
      <c r="I169" s="350">
        <v>1.5401646845648744E-5</v>
      </c>
      <c r="J169" s="350">
        <v>0.31532561370647005</v>
      </c>
      <c r="K169" s="191">
        <f t="shared" si="53"/>
        <v>1.7011462106827118</v>
      </c>
      <c r="L169" s="191">
        <f t="shared" si="54"/>
        <v>0.29272920371235733</v>
      </c>
      <c r="M169" s="191">
        <f t="shared" si="55"/>
        <v>0.26168261575278895</v>
      </c>
      <c r="N169" s="191">
        <f t="shared" si="56"/>
        <v>3.4849202047784463E-7</v>
      </c>
      <c r="O169" s="191">
        <f t="shared" si="57"/>
        <v>7.1348513136456999E-3</v>
      </c>
      <c r="P169" s="216">
        <f t="shared" si="58"/>
        <v>99.999999999999986</v>
      </c>
      <c r="Q169" s="249">
        <f>VLOOKUP(B:B,'پیوست 4'!$C$14:$J$172,8,0)</f>
        <v>2440724.7666079998</v>
      </c>
      <c r="R169" s="1">
        <f t="shared" si="59"/>
        <v>0.72279805342806469</v>
      </c>
      <c r="S169" s="245">
        <f t="shared" si="60"/>
        <v>72.279805342806469</v>
      </c>
      <c r="T169" s="245">
        <f t="shared" si="61"/>
        <v>-2.9025564622736368</v>
      </c>
      <c r="U169" s="245" t="str">
        <f>VLOOKUP(D169:D324,پیوست1!$E$5:G292,3,0)</f>
        <v>در سهام و قابل معامله</v>
      </c>
    </row>
    <row r="170" spans="1:22" x14ac:dyDescent="0.55000000000000004">
      <c r="A170" s="318">
        <v>10789</v>
      </c>
      <c r="B170" s="202">
        <v>43</v>
      </c>
      <c r="C170" s="192">
        <v>165</v>
      </c>
      <c r="D170" s="192" t="s">
        <v>526</v>
      </c>
      <c r="E170" s="347">
        <v>1608176.525656</v>
      </c>
      <c r="F170" s="348">
        <v>72.862134229699492</v>
      </c>
      <c r="G170" s="348">
        <v>22.585347188681585</v>
      </c>
      <c r="H170" s="348">
        <v>4.2508074394204547</v>
      </c>
      <c r="I170" s="348">
        <v>0</v>
      </c>
      <c r="J170" s="348">
        <v>0.30171114219845951</v>
      </c>
      <c r="K170" s="191">
        <f t="shared" si="53"/>
        <v>0.78516232127639396</v>
      </c>
      <c r="L170" s="191">
        <f t="shared" si="54"/>
        <v>0.2433796897795269</v>
      </c>
      <c r="M170" s="191">
        <f t="shared" si="55"/>
        <v>4.5806698797931901E-2</v>
      </c>
      <c r="N170" s="191">
        <f t="shared" si="56"/>
        <v>0</v>
      </c>
      <c r="O170" s="191">
        <f t="shared" si="57"/>
        <v>3.2512391143620181E-3</v>
      </c>
      <c r="P170" s="216">
        <f t="shared" si="58"/>
        <v>99.999999999999986</v>
      </c>
      <c r="Q170" s="249">
        <f>VLOOKUP(B:B,'پیوست 4'!$C$14:$J$172,8,0)</f>
        <v>1214718.3978929999</v>
      </c>
      <c r="R170" s="1">
        <f t="shared" si="59"/>
        <v>0.75533896839931647</v>
      </c>
      <c r="S170" s="245">
        <f t="shared" si="60"/>
        <v>75.533896839931643</v>
      </c>
      <c r="T170" s="245">
        <f t="shared" si="61"/>
        <v>2.6717626102321503</v>
      </c>
      <c r="U170" s="245" t="str">
        <f>VLOOKUP(D170:D325,پیوست1!$E$5:G333,3,0)</f>
        <v>در سهام</v>
      </c>
    </row>
    <row r="171" spans="1:22" x14ac:dyDescent="0.55000000000000004">
      <c r="A171" s="318">
        <v>11341</v>
      </c>
      <c r="B171" s="202">
        <v>211</v>
      </c>
      <c r="C171" s="190">
        <v>166</v>
      </c>
      <c r="D171" s="190" t="s">
        <v>569</v>
      </c>
      <c r="E171" s="349">
        <v>3843103.718938</v>
      </c>
      <c r="F171" s="350">
        <v>71.402857360361892</v>
      </c>
      <c r="G171" s="350">
        <v>2.7379818678608152</v>
      </c>
      <c r="H171" s="350">
        <v>25.781026038938787</v>
      </c>
      <c r="I171" s="350">
        <v>0</v>
      </c>
      <c r="J171" s="350">
        <v>7.8134732838513313E-2</v>
      </c>
      <c r="K171" s="191">
        <f t="shared" si="53"/>
        <v>1.8387451518444629</v>
      </c>
      <c r="L171" s="191">
        <f t="shared" si="54"/>
        <v>7.0507694950621286E-2</v>
      </c>
      <c r="M171" s="191">
        <f t="shared" si="55"/>
        <v>0.663905316833868</v>
      </c>
      <c r="N171" s="191">
        <f t="shared" si="56"/>
        <v>0</v>
      </c>
      <c r="O171" s="191">
        <f t="shared" si="57"/>
        <v>2.0121024075044178E-3</v>
      </c>
      <c r="P171" s="216">
        <f t="shared" si="58"/>
        <v>100</v>
      </c>
      <c r="Q171" s="249">
        <f>VLOOKUP(B:B,'پیوست 4'!$C$14:$J$172,8,0)</f>
        <v>2906528.3890829999</v>
      </c>
      <c r="R171" s="1">
        <f t="shared" ref="R171:R172" si="62">Q171/E171</f>
        <v>0.75629714981675999</v>
      </c>
      <c r="S171" s="245">
        <f t="shared" ref="S171:S172" si="63">R171*100</f>
        <v>75.629714981676003</v>
      </c>
      <c r="T171" s="245">
        <f t="shared" ref="T171:T172" si="64">S171-F171</f>
        <v>4.2268576213141102</v>
      </c>
      <c r="U171" s="245" t="str">
        <f>VLOOKUP(D171:D325,پیوست1!$E$5:G293,3,0)</f>
        <v>در سهام و قابل معامله</v>
      </c>
    </row>
    <row r="172" spans="1:22" x14ac:dyDescent="0.55000000000000004">
      <c r="A172" s="318">
        <v>11149</v>
      </c>
      <c r="B172" s="202">
        <v>133</v>
      </c>
      <c r="C172" s="192">
        <v>167</v>
      </c>
      <c r="D172" s="192" t="s">
        <v>545</v>
      </c>
      <c r="E172" s="347">
        <v>248096.33272499999</v>
      </c>
      <c r="F172" s="348">
        <v>62.703238404631314</v>
      </c>
      <c r="G172" s="348">
        <v>0</v>
      </c>
      <c r="H172" s="348">
        <v>37.254004269830034</v>
      </c>
      <c r="I172" s="348">
        <v>1.6561842049946564E-3</v>
      </c>
      <c r="J172" s="348">
        <v>4.1101141333656298E-2</v>
      </c>
      <c r="K172" s="191">
        <f t="shared" si="53"/>
        <v>0.10423994165016934</v>
      </c>
      <c r="L172" s="191">
        <f t="shared" si="54"/>
        <v>0</v>
      </c>
      <c r="M172" s="191">
        <f t="shared" si="55"/>
        <v>6.1932291379633346E-2</v>
      </c>
      <c r="N172" s="191">
        <f t="shared" si="56"/>
        <v>2.7532955120516345E-6</v>
      </c>
      <c r="O172" s="191">
        <f t="shared" si="57"/>
        <v>6.832789953731078E-5</v>
      </c>
      <c r="P172" s="216">
        <f t="shared" si="58"/>
        <v>100</v>
      </c>
      <c r="Q172" s="249">
        <f>VLOOKUP(B:B,'پیوست 4'!$C$14:$J$172,8,0)</f>
        <v>378600.63038599998</v>
      </c>
      <c r="R172" s="1">
        <f t="shared" si="62"/>
        <v>1.5260226792858571</v>
      </c>
      <c r="S172" s="245">
        <f t="shared" si="63"/>
        <v>152.60226792858572</v>
      </c>
      <c r="T172" s="245">
        <f t="shared" si="64"/>
        <v>89.899029523954397</v>
      </c>
      <c r="U172" s="245" t="str">
        <f>VLOOKUP(D172:D327,پیوست1!$E$5:G324,3,0)</f>
        <v>در سهام</v>
      </c>
    </row>
    <row r="173" spans="1:22" x14ac:dyDescent="0.55000000000000004">
      <c r="B173" s="204"/>
      <c r="C173" s="131"/>
      <c r="D173" s="388" t="s">
        <v>407</v>
      </c>
      <c r="E173" s="93">
        <f>SUM(E107:E172)</f>
        <v>149236878.41631803</v>
      </c>
      <c r="F173" s="352">
        <f>K173</f>
        <v>86.377332644866215</v>
      </c>
      <c r="G173" s="352">
        <f>L173</f>
        <v>3.8046566711594245</v>
      </c>
      <c r="H173" s="352">
        <f>M173</f>
        <v>8.6049986770596085</v>
      </c>
      <c r="I173" s="352">
        <f>N173</f>
        <v>0.58626346790177808</v>
      </c>
      <c r="J173" s="352">
        <f>O173</f>
        <v>0.62674853901293182</v>
      </c>
      <c r="K173" s="200">
        <f t="shared" ref="K173:N173" si="65">SUM(K107:K172)</f>
        <v>86.377332644866215</v>
      </c>
      <c r="L173" s="200">
        <f t="shared" si="65"/>
        <v>3.8046566711594245</v>
      </c>
      <c r="M173" s="200">
        <f t="shared" si="65"/>
        <v>8.6049986770596085</v>
      </c>
      <c r="N173" s="200">
        <f t="shared" si="65"/>
        <v>0.58626346790177808</v>
      </c>
      <c r="O173" s="200">
        <f>SUM(O107:O172)</f>
        <v>0.62674853901293182</v>
      </c>
      <c r="P173" s="199">
        <f>K173+L173+M173+N173+O173</f>
        <v>99.999999999999957</v>
      </c>
      <c r="Q173" s="249"/>
      <c r="R173" s="1">
        <f t="shared" ref="R173:R176" si="66">Q173/E173</f>
        <v>0</v>
      </c>
      <c r="S173" s="245">
        <f t="shared" ref="S173:S176" si="67">R173*100</f>
        <v>0</v>
      </c>
      <c r="T173" s="262">
        <f t="shared" ref="T173:T176" si="68">S173-F173</f>
        <v>-86.377332644866215</v>
      </c>
      <c r="U173" s="245" t="e">
        <f>VLOOKUP(D173:D337,پیوست1!$E$5:G338,3,0)</f>
        <v>#N/A</v>
      </c>
      <c r="V173" s="319">
        <f t="shared" ref="V173:V176" si="69">100-P173</f>
        <v>0</v>
      </c>
    </row>
    <row r="174" spans="1:22" ht="21.75" x14ac:dyDescent="0.55000000000000004">
      <c r="B174" s="204"/>
      <c r="C174" s="413" t="s">
        <v>55</v>
      </c>
      <c r="D174" s="413"/>
      <c r="E174" s="91">
        <f>E85+E106+E173</f>
        <v>2092170099.8339694</v>
      </c>
      <c r="F174" s="353">
        <f t="shared" ref="F174:I174" si="70">K174</f>
        <v>18.279831455075517</v>
      </c>
      <c r="G174" s="353">
        <f t="shared" si="70"/>
        <v>32.971146951087007</v>
      </c>
      <c r="H174" s="353">
        <f t="shared" si="70"/>
        <v>46.900323020521355</v>
      </c>
      <c r="I174" s="354">
        <f t="shared" si="70"/>
        <v>8.8129499113595938E-2</v>
      </c>
      <c r="J174" s="352">
        <f>O174</f>
        <v>1.7064148131543935</v>
      </c>
      <c r="K174" s="200">
        <f>(K85*($E$85/$E$174))+(K106*($E$106/$E$174))+(K173*($E$173/$E$174))</f>
        <v>18.279831455075517</v>
      </c>
      <c r="L174" s="200">
        <f>(L85*($E$85/$E$174))+(L106*($E$106/$E$174))+(L173*($E$173/$E$174))</f>
        <v>32.971146951087007</v>
      </c>
      <c r="M174" s="200">
        <f>(M85*($E$85/$E$174))+(M106*($E$106/$E$174))+(M173*($E$173/$E$174))</f>
        <v>46.900323020521355</v>
      </c>
      <c r="N174" s="200">
        <f>(N85*($E$85/$E$174))+(N106*($E$106/$E$174))+(N173*($E$173/$E$174))</f>
        <v>8.8129499113595938E-2</v>
      </c>
      <c r="O174" s="200">
        <f>(O85*($E$85/$E$174))+(O106*($E$106/$E$174))+(O173*($E$173/$E$174))</f>
        <v>1.7064148131543935</v>
      </c>
      <c r="P174" s="199">
        <f>K174+L174+M174+N174+O174</f>
        <v>99.945845738951874</v>
      </c>
      <c r="Q174" s="249"/>
      <c r="R174" s="1">
        <f t="shared" si="66"/>
        <v>0</v>
      </c>
      <c r="S174" s="245">
        <f t="shared" si="67"/>
        <v>0</v>
      </c>
      <c r="T174" s="262">
        <f t="shared" si="68"/>
        <v>-18.279831455075517</v>
      </c>
      <c r="U174" s="245" t="e">
        <f>VLOOKUP(D174:D338,پیوست1!$E$5:G339,3,0)</f>
        <v>#N/A</v>
      </c>
      <c r="V174" s="319">
        <f t="shared" si="69"/>
        <v>5.4154261048125818E-2</v>
      </c>
    </row>
    <row r="175" spans="1:22" s="246" customFormat="1" ht="21" x14ac:dyDescent="0.55000000000000004">
      <c r="A175" s="318"/>
      <c r="B175" s="205"/>
      <c r="C175" s="62"/>
      <c r="D175" s="414" t="s">
        <v>56</v>
      </c>
      <c r="E175" s="414"/>
      <c r="F175" s="414"/>
      <c r="G175" s="414"/>
      <c r="H175" s="414"/>
      <c r="I175" s="414"/>
      <c r="J175" s="414"/>
      <c r="K175" s="89"/>
      <c r="L175" s="89"/>
      <c r="M175" s="89"/>
      <c r="N175" s="89"/>
      <c r="O175" s="89"/>
      <c r="P175" s="217"/>
      <c r="Q175" s="249"/>
      <c r="R175" s="1" t="e">
        <f t="shared" si="66"/>
        <v>#DIV/0!</v>
      </c>
      <c r="S175" s="245" t="e">
        <f t="shared" si="67"/>
        <v>#DIV/0!</v>
      </c>
      <c r="T175" s="262" t="e">
        <f t="shared" si="68"/>
        <v>#DIV/0!</v>
      </c>
      <c r="U175" s="245" t="e">
        <f>VLOOKUP(D175:D339,پیوست1!$E$5:G340,3,0)</f>
        <v>#N/A</v>
      </c>
      <c r="V175" s="319">
        <f t="shared" si="69"/>
        <v>100</v>
      </c>
    </row>
    <row r="176" spans="1:22" s="246" customFormat="1" ht="42" customHeight="1" x14ac:dyDescent="0.55000000000000004">
      <c r="A176" s="318"/>
      <c r="B176" s="205"/>
      <c r="C176" s="62"/>
      <c r="D176" s="412" t="s">
        <v>57</v>
      </c>
      <c r="E176" s="412"/>
      <c r="F176" s="412"/>
      <c r="G176" s="412"/>
      <c r="H176" s="412"/>
      <c r="I176" s="412"/>
      <c r="J176" s="412"/>
      <c r="K176" s="89"/>
      <c r="L176" s="89"/>
      <c r="M176" s="89"/>
      <c r="N176" s="89"/>
      <c r="O176" s="89"/>
      <c r="P176" s="217"/>
      <c r="Q176" s="249"/>
      <c r="R176" s="1" t="e">
        <f t="shared" si="66"/>
        <v>#DIV/0!</v>
      </c>
      <c r="S176" s="245" t="e">
        <f t="shared" si="67"/>
        <v>#DIV/0!</v>
      </c>
      <c r="T176" s="262" t="e">
        <f t="shared" si="68"/>
        <v>#DIV/0!</v>
      </c>
      <c r="U176" s="245" t="e">
        <f>VLOOKUP(D176:D340,پیوست1!$E$5:G341,3,0)</f>
        <v>#N/A</v>
      </c>
      <c r="V176" s="319">
        <f t="shared" si="69"/>
        <v>100</v>
      </c>
    </row>
    <row r="178" spans="6:10" x14ac:dyDescent="0.55000000000000004">
      <c r="F178" s="46"/>
      <c r="G178" s="48"/>
      <c r="H178" s="48"/>
      <c r="I178" s="50"/>
      <c r="J178" s="50"/>
    </row>
  </sheetData>
  <sheetProtection algorithmName="SHA-512" hashValue="MP9ydD29VsUZDt1V5rU4TwDTICFf533iVSnkXC+X3r3DFtQi0cgKZnoQDtCivD1bVcbjiB6N4qJ0lZSz1nU8sw==" saltValue="WN7Z4b9Q/d6HET+Tbaco9g==" spinCount="100000" sheet="1" objects="1" scenarios="1"/>
  <sortState ref="A107:V172">
    <sortCondition descending="1" ref="F107:F172"/>
  </sortState>
  <mergeCells count="11">
    <mergeCell ref="D176:J176"/>
    <mergeCell ref="C174:D174"/>
    <mergeCell ref="D175:J175"/>
    <mergeCell ref="D2:D3"/>
    <mergeCell ref="F2:J2"/>
    <mergeCell ref="G1:J1"/>
    <mergeCell ref="C1:E1"/>
    <mergeCell ref="A2:A3"/>
    <mergeCell ref="B2:B3"/>
    <mergeCell ref="C2:C3"/>
    <mergeCell ref="E2:E3"/>
  </mergeCells>
  <printOptions horizontalCentered="1" verticalCentered="1"/>
  <pageMargins left="0.25" right="0.25" top="0.75" bottom="0.75" header="0.3" footer="0.3"/>
  <pageSetup paperSize="9" scale="78" fitToHeight="0" orientation="portrait" r:id="rId1"/>
  <rowBreaks count="3" manualBreakCount="3">
    <brk id="47" min="2" max="9" man="1"/>
    <brk id="85" min="2" max="9" man="1"/>
    <brk id="135" min="2" max="9" man="1"/>
  </rowBreaks>
  <colBreaks count="1" manualBreakCount="1">
    <brk id="10" max="185" man="1"/>
  </colBreaks>
  <ignoredErrors>
    <ignoredError sqref="F85:J8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78"/>
  <sheetViews>
    <sheetView rightToLeft="1" view="pageBreakPreview" topLeftCell="B1" zoomScale="115" zoomScaleNormal="100" zoomScaleSheetLayoutView="115" workbookViewId="0">
      <pane ySplit="4" topLeftCell="A5" activePane="bottomLeft" state="frozen"/>
      <selection activeCell="B1" sqref="B1"/>
      <selection pane="bottomLeft" activeCell="G35" sqref="G35"/>
    </sheetView>
  </sheetViews>
  <sheetFormatPr defaultColWidth="9.140625" defaultRowHeight="15.75" x14ac:dyDescent="0.4"/>
  <cols>
    <col min="1" max="1" width="3.5703125" style="259" hidden="1" customWidth="1"/>
    <col min="2" max="2" width="4" style="14" bestFit="1" customWidth="1"/>
    <col min="3" max="3" width="26" style="67" bestFit="1" customWidth="1"/>
    <col min="4" max="4" width="10.5703125" style="15" bestFit="1" customWidth="1"/>
    <col min="5" max="5" width="11" style="15" bestFit="1" customWidth="1"/>
    <col min="6" max="6" width="12.28515625" style="25" customWidth="1"/>
    <col min="7" max="7" width="10.5703125" style="15" bestFit="1" customWidth="1"/>
    <col min="8" max="9" width="9.85546875" style="15" bestFit="1" customWidth="1"/>
    <col min="10" max="10" width="12.28515625" style="15" bestFit="1" customWidth="1"/>
    <col min="11" max="11" width="11.28515625" style="15" customWidth="1"/>
    <col min="12" max="12" width="14.42578125" style="67" customWidth="1"/>
    <col min="13" max="13" width="12.140625" style="67" bestFit="1" customWidth="1"/>
    <col min="14" max="14" width="13.5703125" style="67" bestFit="1" customWidth="1"/>
    <col min="15" max="15" width="11" style="67" bestFit="1" customWidth="1"/>
    <col min="16" max="16" width="11.5703125" style="67" bestFit="1" customWidth="1"/>
    <col min="17" max="17" width="12.28515625" style="67" bestFit="1" customWidth="1"/>
    <col min="18" max="16384" width="9.140625" style="13"/>
  </cols>
  <sheetData>
    <row r="1" spans="1:17" ht="21" x14ac:dyDescent="0.4">
      <c r="A1" s="255"/>
      <c r="B1" s="417" t="s">
        <v>245</v>
      </c>
      <c r="C1" s="417"/>
      <c r="D1" s="417"/>
      <c r="E1" s="417"/>
      <c r="F1" s="417"/>
      <c r="G1" s="417"/>
      <c r="H1" s="417"/>
      <c r="I1" s="417"/>
      <c r="J1" s="417"/>
      <c r="K1" s="157" t="s">
        <v>601</v>
      </c>
      <c r="L1" s="157" t="s">
        <v>315</v>
      </c>
      <c r="M1" s="156"/>
      <c r="N1" s="156"/>
      <c r="O1" s="156"/>
      <c r="P1" s="156"/>
      <c r="Q1" s="156"/>
    </row>
    <row r="2" spans="1:17" x14ac:dyDescent="0.4">
      <c r="A2" s="420" t="s">
        <v>162</v>
      </c>
      <c r="B2" s="424" t="s">
        <v>48</v>
      </c>
      <c r="C2" s="418" t="s">
        <v>58</v>
      </c>
      <c r="D2" s="418" t="s">
        <v>59</v>
      </c>
      <c r="E2" s="418"/>
      <c r="F2" s="418"/>
      <c r="G2" s="418"/>
      <c r="H2" s="418"/>
      <c r="I2" s="418"/>
      <c r="J2" s="418"/>
      <c r="K2" s="418"/>
      <c r="L2" s="418" t="s">
        <v>60</v>
      </c>
      <c r="M2" s="418"/>
      <c r="N2" s="418"/>
      <c r="O2" s="418"/>
      <c r="P2" s="418"/>
      <c r="Q2" s="418"/>
    </row>
    <row r="3" spans="1:17" x14ac:dyDescent="0.4">
      <c r="A3" s="420"/>
      <c r="B3" s="424"/>
      <c r="C3" s="418"/>
      <c r="D3" s="419" t="s">
        <v>256</v>
      </c>
      <c r="E3" s="419"/>
      <c r="F3" s="419"/>
      <c r="G3" s="159" t="s">
        <v>601</v>
      </c>
      <c r="H3" s="419" t="s">
        <v>255</v>
      </c>
      <c r="I3" s="419"/>
      <c r="J3" s="154" t="s">
        <v>601</v>
      </c>
      <c r="K3" s="158"/>
      <c r="L3" s="419" t="s">
        <v>256</v>
      </c>
      <c r="M3" s="419"/>
      <c r="N3" s="159" t="s">
        <v>601</v>
      </c>
      <c r="O3" s="152" t="s">
        <v>255</v>
      </c>
      <c r="P3" s="154" t="s">
        <v>601</v>
      </c>
      <c r="Q3" s="155"/>
    </row>
    <row r="4" spans="1:17" s="185" customFormat="1" ht="31.5" x14ac:dyDescent="0.4">
      <c r="A4" s="420"/>
      <c r="B4" s="424"/>
      <c r="C4" s="418"/>
      <c r="D4" s="153" t="s">
        <v>61</v>
      </c>
      <c r="E4" s="184" t="s">
        <v>62</v>
      </c>
      <c r="F4" s="289" t="s">
        <v>63</v>
      </c>
      <c r="G4" s="184" t="s">
        <v>64</v>
      </c>
      <c r="H4" s="184" t="s">
        <v>578</v>
      </c>
      <c r="I4" s="184" t="s">
        <v>62</v>
      </c>
      <c r="J4" s="140" t="s">
        <v>63</v>
      </c>
      <c r="K4" s="184" t="s">
        <v>64</v>
      </c>
      <c r="L4" s="184" t="s">
        <v>65</v>
      </c>
      <c r="M4" s="184" t="s">
        <v>66</v>
      </c>
      <c r="N4" s="140" t="s">
        <v>63</v>
      </c>
      <c r="O4" s="184" t="s">
        <v>65</v>
      </c>
      <c r="P4" s="184" t="s">
        <v>66</v>
      </c>
      <c r="Q4" s="140" t="s">
        <v>63</v>
      </c>
    </row>
    <row r="5" spans="1:17" s="185" customFormat="1" x14ac:dyDescent="0.4">
      <c r="A5" s="256">
        <v>123</v>
      </c>
      <c r="B5" s="117">
        <v>1</v>
      </c>
      <c r="C5" s="117" t="s">
        <v>439</v>
      </c>
      <c r="D5" s="161">
        <v>12001963.754063999</v>
      </c>
      <c r="E5" s="161">
        <v>12575630.045132</v>
      </c>
      <c r="F5" s="290">
        <f t="shared" ref="F5:F36" si="0">D5-E5</f>
        <v>-573666.29106800072</v>
      </c>
      <c r="G5" s="118">
        <f t="shared" ref="G5:G36" si="1">D5+E5</f>
        <v>24577593.799195997</v>
      </c>
      <c r="H5" s="118">
        <v>3281965.8919529999</v>
      </c>
      <c r="I5" s="118">
        <v>1573378.5624820001</v>
      </c>
      <c r="J5" s="118">
        <f t="shared" ref="J5:J36" si="2">H5-I5</f>
        <v>1708587.3294709998</v>
      </c>
      <c r="K5" s="118">
        <f t="shared" ref="K5:K36" si="3">H5+I5</f>
        <v>4855344.4544350002</v>
      </c>
      <c r="L5" s="119">
        <v>244415103</v>
      </c>
      <c r="M5" s="119">
        <v>164156412</v>
      </c>
      <c r="N5" s="119">
        <f t="shared" ref="N5:N36" si="4">L5-M5</f>
        <v>80258691</v>
      </c>
      <c r="O5" s="119">
        <v>40869766</v>
      </c>
      <c r="P5" s="119">
        <v>10691938</v>
      </c>
      <c r="Q5" s="119">
        <f t="shared" ref="Q5:Q36" si="5">O5-P5</f>
        <v>30177828</v>
      </c>
    </row>
    <row r="6" spans="1:17" s="185" customFormat="1" x14ac:dyDescent="0.4">
      <c r="A6" s="256">
        <v>104</v>
      </c>
      <c r="B6" s="167">
        <v>2</v>
      </c>
      <c r="C6" s="71" t="s">
        <v>404</v>
      </c>
      <c r="D6" s="168">
        <v>9887264</v>
      </c>
      <c r="E6" s="168">
        <v>49860315</v>
      </c>
      <c r="F6" s="22">
        <f t="shared" si="0"/>
        <v>-39973051</v>
      </c>
      <c r="G6" s="22">
        <f t="shared" si="1"/>
        <v>59747579</v>
      </c>
      <c r="H6" s="22">
        <v>2540337</v>
      </c>
      <c r="I6" s="22">
        <v>6699688</v>
      </c>
      <c r="J6" s="22">
        <f t="shared" si="2"/>
        <v>-4159351</v>
      </c>
      <c r="K6" s="22">
        <f t="shared" si="3"/>
        <v>9240025</v>
      </c>
      <c r="L6" s="66">
        <v>373064345.44556302</v>
      </c>
      <c r="M6" s="66">
        <v>350805204.88656998</v>
      </c>
      <c r="N6" s="66">
        <f t="shared" si="4"/>
        <v>22259140.558993042</v>
      </c>
      <c r="O6" s="66">
        <v>37944167</v>
      </c>
      <c r="P6" s="66">
        <v>18209304</v>
      </c>
      <c r="Q6" s="66">
        <f t="shared" si="5"/>
        <v>19734863</v>
      </c>
    </row>
    <row r="7" spans="1:17" s="185" customFormat="1" x14ac:dyDescent="0.4">
      <c r="A7" s="256">
        <v>130</v>
      </c>
      <c r="B7" s="117">
        <v>3</v>
      </c>
      <c r="C7" s="117" t="s">
        <v>440</v>
      </c>
      <c r="D7" s="161">
        <v>3706774.3585870001</v>
      </c>
      <c r="E7" s="161">
        <v>11187576.808138</v>
      </c>
      <c r="F7" s="290">
        <f t="shared" si="0"/>
        <v>-7480802.4495509993</v>
      </c>
      <c r="G7" s="118">
        <f t="shared" si="1"/>
        <v>14894351.166725</v>
      </c>
      <c r="H7" s="118">
        <v>1402442.1452639999</v>
      </c>
      <c r="I7" s="118">
        <v>2085283.485962</v>
      </c>
      <c r="J7" s="118">
        <f t="shared" si="2"/>
        <v>-682841.34069800004</v>
      </c>
      <c r="K7" s="118">
        <f t="shared" si="3"/>
        <v>3487725.6312259999</v>
      </c>
      <c r="L7" s="119">
        <v>68142694</v>
      </c>
      <c r="M7" s="119">
        <v>62650411</v>
      </c>
      <c r="N7" s="119">
        <f t="shared" si="4"/>
        <v>5492283</v>
      </c>
      <c r="O7" s="119">
        <v>1472675</v>
      </c>
      <c r="P7" s="119">
        <v>2596857</v>
      </c>
      <c r="Q7" s="119">
        <f t="shared" si="5"/>
        <v>-1124182</v>
      </c>
    </row>
    <row r="8" spans="1:17" s="185" customFormat="1" x14ac:dyDescent="0.4">
      <c r="A8" s="256">
        <v>5</v>
      </c>
      <c r="B8" s="167">
        <v>4</v>
      </c>
      <c r="C8" s="71" t="s">
        <v>422</v>
      </c>
      <c r="D8" s="168">
        <v>12762128.845845999</v>
      </c>
      <c r="E8" s="168">
        <v>13979094.467530999</v>
      </c>
      <c r="F8" s="22">
        <f t="shared" si="0"/>
        <v>-1216965.6216850001</v>
      </c>
      <c r="G8" s="22">
        <f t="shared" si="1"/>
        <v>26741223.313377</v>
      </c>
      <c r="H8" s="22">
        <v>1400768.6427450001</v>
      </c>
      <c r="I8" s="22">
        <v>2160055.8024300002</v>
      </c>
      <c r="J8" s="22">
        <f t="shared" si="2"/>
        <v>-759287.15968500008</v>
      </c>
      <c r="K8" s="22">
        <f t="shared" si="3"/>
        <v>3560824.4451750005</v>
      </c>
      <c r="L8" s="66">
        <v>97937298</v>
      </c>
      <c r="M8" s="66">
        <v>96027043</v>
      </c>
      <c r="N8" s="66">
        <f t="shared" si="4"/>
        <v>1910255</v>
      </c>
      <c r="O8" s="66">
        <v>4974279</v>
      </c>
      <c r="P8" s="66">
        <v>3899100</v>
      </c>
      <c r="Q8" s="66">
        <f t="shared" si="5"/>
        <v>1075179</v>
      </c>
    </row>
    <row r="9" spans="1:17" s="185" customFormat="1" x14ac:dyDescent="0.4">
      <c r="A9" s="256">
        <v>183</v>
      </c>
      <c r="B9" s="117">
        <v>5</v>
      </c>
      <c r="C9" s="117" t="s">
        <v>452</v>
      </c>
      <c r="D9" s="161">
        <v>8699560.5551849995</v>
      </c>
      <c r="E9" s="161">
        <v>9941867.6851599999</v>
      </c>
      <c r="F9" s="290">
        <f t="shared" si="0"/>
        <v>-1242307.1299750004</v>
      </c>
      <c r="G9" s="118">
        <f t="shared" si="1"/>
        <v>18641428.240345001</v>
      </c>
      <c r="H9" s="118">
        <v>1353316.2050280001</v>
      </c>
      <c r="I9" s="118">
        <v>2332627.883678</v>
      </c>
      <c r="J9" s="118">
        <f t="shared" si="2"/>
        <v>-979311.6786499999</v>
      </c>
      <c r="K9" s="118">
        <f t="shared" si="3"/>
        <v>3685944.0887059998</v>
      </c>
      <c r="L9" s="119">
        <v>57740165</v>
      </c>
      <c r="M9" s="119">
        <v>34709789</v>
      </c>
      <c r="N9" s="119">
        <f t="shared" si="4"/>
        <v>23030376</v>
      </c>
      <c r="O9" s="119">
        <v>856671</v>
      </c>
      <c r="P9" s="119">
        <v>1112724</v>
      </c>
      <c r="Q9" s="119">
        <f t="shared" si="5"/>
        <v>-256053</v>
      </c>
    </row>
    <row r="10" spans="1:17" s="185" customFormat="1" x14ac:dyDescent="0.4">
      <c r="A10" s="256">
        <v>231</v>
      </c>
      <c r="B10" s="167">
        <v>6</v>
      </c>
      <c r="C10" s="71" t="s">
        <v>472</v>
      </c>
      <c r="D10" s="168">
        <v>4128390.7427440002</v>
      </c>
      <c r="E10" s="168">
        <v>1709665.269845</v>
      </c>
      <c r="F10" s="22">
        <f t="shared" si="0"/>
        <v>2418725.4728990002</v>
      </c>
      <c r="G10" s="22">
        <f t="shared" si="1"/>
        <v>5838056.0125890002</v>
      </c>
      <c r="H10" s="22">
        <v>951175.28377099999</v>
      </c>
      <c r="I10" s="22">
        <v>414414.73459499999</v>
      </c>
      <c r="J10" s="22">
        <f t="shared" si="2"/>
        <v>536760.54917600006</v>
      </c>
      <c r="K10" s="22">
        <f t="shared" si="3"/>
        <v>1365590.0183659999</v>
      </c>
      <c r="L10" s="66">
        <v>74078103</v>
      </c>
      <c r="M10" s="66">
        <v>2942778</v>
      </c>
      <c r="N10" s="66">
        <f t="shared" si="4"/>
        <v>71135325</v>
      </c>
      <c r="O10" s="66">
        <v>0</v>
      </c>
      <c r="P10" s="66">
        <v>0</v>
      </c>
      <c r="Q10" s="66">
        <f t="shared" si="5"/>
        <v>0</v>
      </c>
    </row>
    <row r="11" spans="1:17" s="185" customFormat="1" x14ac:dyDescent="0.4">
      <c r="A11" s="256">
        <v>113</v>
      </c>
      <c r="B11" s="117">
        <v>7</v>
      </c>
      <c r="C11" s="117" t="s">
        <v>434</v>
      </c>
      <c r="D11" s="161">
        <v>4350786.0583119998</v>
      </c>
      <c r="E11" s="161">
        <v>2999026.0845010001</v>
      </c>
      <c r="F11" s="290">
        <f t="shared" si="0"/>
        <v>1351759.9738109997</v>
      </c>
      <c r="G11" s="118">
        <f t="shared" si="1"/>
        <v>7349812.1428129999</v>
      </c>
      <c r="H11" s="118">
        <v>940761.91304599994</v>
      </c>
      <c r="I11" s="118">
        <v>755848.25618200004</v>
      </c>
      <c r="J11" s="118">
        <f t="shared" si="2"/>
        <v>184913.6568639999</v>
      </c>
      <c r="K11" s="118">
        <f t="shared" si="3"/>
        <v>1696610.1692280001</v>
      </c>
      <c r="L11" s="119">
        <v>52811783</v>
      </c>
      <c r="M11" s="119">
        <v>53376241</v>
      </c>
      <c r="N11" s="119">
        <f t="shared" si="4"/>
        <v>-564458</v>
      </c>
      <c r="O11" s="119">
        <v>1809471</v>
      </c>
      <c r="P11" s="119">
        <v>2157745</v>
      </c>
      <c r="Q11" s="119">
        <f t="shared" si="5"/>
        <v>-348274</v>
      </c>
    </row>
    <row r="12" spans="1:17" s="185" customFormat="1" x14ac:dyDescent="0.4">
      <c r="A12" s="256">
        <v>16</v>
      </c>
      <c r="B12" s="167">
        <v>8</v>
      </c>
      <c r="C12" s="71" t="s">
        <v>427</v>
      </c>
      <c r="D12" s="168">
        <v>5011945.6626530001</v>
      </c>
      <c r="E12" s="168">
        <v>5335404.8105450002</v>
      </c>
      <c r="F12" s="22">
        <f t="shared" si="0"/>
        <v>-323459.14789200015</v>
      </c>
      <c r="G12" s="22">
        <f t="shared" si="1"/>
        <v>10347350.473198</v>
      </c>
      <c r="H12" s="22">
        <v>881384.44520299998</v>
      </c>
      <c r="I12" s="22">
        <v>845332.14670699998</v>
      </c>
      <c r="J12" s="22">
        <f t="shared" si="2"/>
        <v>36052.298496000003</v>
      </c>
      <c r="K12" s="22">
        <f t="shared" si="3"/>
        <v>1726716.59191</v>
      </c>
      <c r="L12" s="66">
        <v>29669639</v>
      </c>
      <c r="M12" s="66">
        <v>18223254</v>
      </c>
      <c r="N12" s="66">
        <f t="shared" si="4"/>
        <v>11446385</v>
      </c>
      <c r="O12" s="66">
        <v>675876</v>
      </c>
      <c r="P12" s="66">
        <v>593645</v>
      </c>
      <c r="Q12" s="66">
        <f t="shared" si="5"/>
        <v>82231</v>
      </c>
    </row>
    <row r="13" spans="1:17" s="185" customFormat="1" x14ac:dyDescent="0.4">
      <c r="A13" s="256">
        <v>172</v>
      </c>
      <c r="B13" s="117">
        <v>9</v>
      </c>
      <c r="C13" s="117" t="s">
        <v>449</v>
      </c>
      <c r="D13" s="161">
        <v>2182410.3347140001</v>
      </c>
      <c r="E13" s="161">
        <v>730480.91530400002</v>
      </c>
      <c r="F13" s="290">
        <f t="shared" si="0"/>
        <v>1451929.4194100001</v>
      </c>
      <c r="G13" s="118">
        <f t="shared" si="1"/>
        <v>2912891.2500180001</v>
      </c>
      <c r="H13" s="118">
        <v>871990.57780500001</v>
      </c>
      <c r="I13" s="118">
        <v>71294.317983999994</v>
      </c>
      <c r="J13" s="118">
        <f t="shared" si="2"/>
        <v>800696.25982100004</v>
      </c>
      <c r="K13" s="118">
        <f t="shared" si="3"/>
        <v>943284.89578899997</v>
      </c>
      <c r="L13" s="119">
        <v>0</v>
      </c>
      <c r="M13" s="119">
        <v>0</v>
      </c>
      <c r="N13" s="119">
        <f t="shared" si="4"/>
        <v>0</v>
      </c>
      <c r="O13" s="119">
        <v>0</v>
      </c>
      <c r="P13" s="119">
        <v>0</v>
      </c>
      <c r="Q13" s="119">
        <f t="shared" si="5"/>
        <v>0</v>
      </c>
    </row>
    <row r="14" spans="1:17" s="185" customFormat="1" x14ac:dyDescent="0.4">
      <c r="A14" s="256">
        <v>132</v>
      </c>
      <c r="B14" s="167">
        <v>10</v>
      </c>
      <c r="C14" s="71" t="s">
        <v>441</v>
      </c>
      <c r="D14" s="168">
        <v>6342928.621851</v>
      </c>
      <c r="E14" s="168">
        <v>5252973.6431280002</v>
      </c>
      <c r="F14" s="22">
        <f t="shared" si="0"/>
        <v>1089954.9787229998</v>
      </c>
      <c r="G14" s="22">
        <f t="shared" si="1"/>
        <v>11595902.264979001</v>
      </c>
      <c r="H14" s="22">
        <v>765349.85008500004</v>
      </c>
      <c r="I14" s="22">
        <v>1711299.65246</v>
      </c>
      <c r="J14" s="22">
        <f t="shared" si="2"/>
        <v>-945949.80237499997</v>
      </c>
      <c r="K14" s="22">
        <f t="shared" si="3"/>
        <v>2476649.5025450001</v>
      </c>
      <c r="L14" s="66">
        <v>109331610</v>
      </c>
      <c r="M14" s="66">
        <v>74850273</v>
      </c>
      <c r="N14" s="66">
        <f t="shared" si="4"/>
        <v>34481337</v>
      </c>
      <c r="O14" s="66">
        <v>8673530</v>
      </c>
      <c r="P14" s="66">
        <v>4806655</v>
      </c>
      <c r="Q14" s="66">
        <f t="shared" si="5"/>
        <v>3866875</v>
      </c>
    </row>
    <row r="15" spans="1:17" s="185" customFormat="1" x14ac:dyDescent="0.4">
      <c r="A15" s="256">
        <v>1</v>
      </c>
      <c r="B15" s="117">
        <v>11</v>
      </c>
      <c r="C15" s="117" t="s">
        <v>425</v>
      </c>
      <c r="D15" s="161">
        <v>1687357.3913759999</v>
      </c>
      <c r="E15" s="161">
        <v>15486506.089763001</v>
      </c>
      <c r="F15" s="290">
        <f t="shared" si="0"/>
        <v>-13799148.698387001</v>
      </c>
      <c r="G15" s="118">
        <f t="shared" si="1"/>
        <v>17173863.481139001</v>
      </c>
      <c r="H15" s="118">
        <v>718308.23488700006</v>
      </c>
      <c r="I15" s="118">
        <v>368171.95926999999</v>
      </c>
      <c r="J15" s="118">
        <f t="shared" si="2"/>
        <v>350136.27561700006</v>
      </c>
      <c r="K15" s="118">
        <f t="shared" si="3"/>
        <v>1086480.1941570002</v>
      </c>
      <c r="L15" s="119">
        <v>593716</v>
      </c>
      <c r="M15" s="119">
        <v>103176651</v>
      </c>
      <c r="N15" s="119">
        <f t="shared" si="4"/>
        <v>-102582935</v>
      </c>
      <c r="O15" s="119">
        <v>13269</v>
      </c>
      <c r="P15" s="119">
        <v>726830</v>
      </c>
      <c r="Q15" s="119">
        <f t="shared" si="5"/>
        <v>-713561</v>
      </c>
    </row>
    <row r="16" spans="1:17" s="185" customFormat="1" x14ac:dyDescent="0.4">
      <c r="A16" s="256">
        <v>208</v>
      </c>
      <c r="B16" s="167">
        <v>12</v>
      </c>
      <c r="C16" s="71" t="s">
        <v>459</v>
      </c>
      <c r="D16" s="168">
        <v>896882.55518699996</v>
      </c>
      <c r="E16" s="168">
        <v>10108845.078379</v>
      </c>
      <c r="F16" s="22">
        <f t="shared" si="0"/>
        <v>-9211962.5231919996</v>
      </c>
      <c r="G16" s="22">
        <f t="shared" si="1"/>
        <v>11005727.633566</v>
      </c>
      <c r="H16" s="22">
        <v>514631.627629</v>
      </c>
      <c r="I16" s="22">
        <v>3132048.3569060001</v>
      </c>
      <c r="J16" s="22">
        <f t="shared" si="2"/>
        <v>-2617416.7292769998</v>
      </c>
      <c r="K16" s="22">
        <f t="shared" si="3"/>
        <v>3646679.9845350003</v>
      </c>
      <c r="L16" s="66">
        <v>4021</v>
      </c>
      <c r="M16" s="66">
        <v>22299324</v>
      </c>
      <c r="N16" s="66">
        <f t="shared" si="4"/>
        <v>-22295303</v>
      </c>
      <c r="O16" s="66">
        <v>0</v>
      </c>
      <c r="P16" s="66">
        <v>380562</v>
      </c>
      <c r="Q16" s="66">
        <f t="shared" si="5"/>
        <v>-380562</v>
      </c>
    </row>
    <row r="17" spans="1:17" s="185" customFormat="1" x14ac:dyDescent="0.4">
      <c r="A17" s="256">
        <v>136</v>
      </c>
      <c r="B17" s="117">
        <v>13</v>
      </c>
      <c r="C17" s="117" t="s">
        <v>443</v>
      </c>
      <c r="D17" s="161">
        <v>1991651.9546980001</v>
      </c>
      <c r="E17" s="161">
        <v>2506617.5453380002</v>
      </c>
      <c r="F17" s="290">
        <f t="shared" si="0"/>
        <v>-514965.59064000007</v>
      </c>
      <c r="G17" s="118">
        <f t="shared" si="1"/>
        <v>4498269.5000360003</v>
      </c>
      <c r="H17" s="118">
        <v>486414.94384899997</v>
      </c>
      <c r="I17" s="118">
        <v>357968.98239700001</v>
      </c>
      <c r="J17" s="118">
        <f t="shared" si="2"/>
        <v>128445.96145199996</v>
      </c>
      <c r="K17" s="118">
        <f t="shared" si="3"/>
        <v>844383.92624599999</v>
      </c>
      <c r="L17" s="119">
        <v>10426780</v>
      </c>
      <c r="M17" s="119">
        <v>9946514</v>
      </c>
      <c r="N17" s="119">
        <f t="shared" si="4"/>
        <v>480266</v>
      </c>
      <c r="O17" s="119">
        <v>199999</v>
      </c>
      <c r="P17" s="119">
        <v>70945</v>
      </c>
      <c r="Q17" s="119">
        <f t="shared" si="5"/>
        <v>129054</v>
      </c>
    </row>
    <row r="18" spans="1:17" s="185" customFormat="1" x14ac:dyDescent="0.4">
      <c r="A18" s="256">
        <v>196</v>
      </c>
      <c r="B18" s="167">
        <v>14</v>
      </c>
      <c r="C18" s="71" t="s">
        <v>455</v>
      </c>
      <c r="D18" s="168">
        <v>2095850.2023519999</v>
      </c>
      <c r="E18" s="168">
        <v>2391059.0124809998</v>
      </c>
      <c r="F18" s="22">
        <f t="shared" si="0"/>
        <v>-295208.81012899987</v>
      </c>
      <c r="G18" s="22">
        <f t="shared" si="1"/>
        <v>4486909.2148329997</v>
      </c>
      <c r="H18" s="22">
        <v>453935.91782899998</v>
      </c>
      <c r="I18" s="22">
        <v>471658.68883900001</v>
      </c>
      <c r="J18" s="22">
        <f t="shared" si="2"/>
        <v>-17722.771010000026</v>
      </c>
      <c r="K18" s="22">
        <f t="shared" si="3"/>
        <v>925594.60666799999</v>
      </c>
      <c r="L18" s="66">
        <v>32685133</v>
      </c>
      <c r="M18" s="66">
        <v>25887016</v>
      </c>
      <c r="N18" s="66">
        <f t="shared" si="4"/>
        <v>6798117</v>
      </c>
      <c r="O18" s="66">
        <v>5960193</v>
      </c>
      <c r="P18" s="66">
        <v>905925</v>
      </c>
      <c r="Q18" s="66">
        <f t="shared" si="5"/>
        <v>5054268</v>
      </c>
    </row>
    <row r="19" spans="1:17" s="185" customFormat="1" x14ac:dyDescent="0.4">
      <c r="A19" s="256">
        <v>219</v>
      </c>
      <c r="B19" s="117">
        <v>15</v>
      </c>
      <c r="C19" s="117" t="s">
        <v>466</v>
      </c>
      <c r="D19" s="161">
        <v>1842534.4379060001</v>
      </c>
      <c r="E19" s="161">
        <v>1313378.489174</v>
      </c>
      <c r="F19" s="290">
        <f t="shared" si="0"/>
        <v>529155.94873200008</v>
      </c>
      <c r="G19" s="118">
        <f t="shared" si="1"/>
        <v>3155912.9270799998</v>
      </c>
      <c r="H19" s="118">
        <v>436156.52370899997</v>
      </c>
      <c r="I19" s="118">
        <v>85906.123154000001</v>
      </c>
      <c r="J19" s="118">
        <f t="shared" si="2"/>
        <v>350250.40055499994</v>
      </c>
      <c r="K19" s="118">
        <f t="shared" si="3"/>
        <v>522062.646863</v>
      </c>
      <c r="L19" s="119">
        <v>34146520</v>
      </c>
      <c r="M19" s="119">
        <v>18757190</v>
      </c>
      <c r="N19" s="119">
        <f t="shared" si="4"/>
        <v>15389330</v>
      </c>
      <c r="O19" s="119">
        <v>3536462</v>
      </c>
      <c r="P19" s="119">
        <v>941045</v>
      </c>
      <c r="Q19" s="119">
        <f t="shared" si="5"/>
        <v>2595417</v>
      </c>
    </row>
    <row r="20" spans="1:17" s="185" customFormat="1" x14ac:dyDescent="0.4">
      <c r="A20" s="256">
        <v>121</v>
      </c>
      <c r="B20" s="167">
        <v>16</v>
      </c>
      <c r="C20" s="71" t="s">
        <v>438</v>
      </c>
      <c r="D20" s="168">
        <v>2057013.1612420001</v>
      </c>
      <c r="E20" s="168">
        <v>2116296.1582539999</v>
      </c>
      <c r="F20" s="22">
        <f t="shared" si="0"/>
        <v>-59282.997011999832</v>
      </c>
      <c r="G20" s="22">
        <f t="shared" si="1"/>
        <v>4173309.3194960002</v>
      </c>
      <c r="H20" s="22">
        <v>417009.767636</v>
      </c>
      <c r="I20" s="22">
        <v>212767.32480199999</v>
      </c>
      <c r="J20" s="22">
        <f t="shared" si="2"/>
        <v>204242.44283400002</v>
      </c>
      <c r="K20" s="22">
        <f t="shared" si="3"/>
        <v>629777.09243800002</v>
      </c>
      <c r="L20" s="66">
        <v>61319213</v>
      </c>
      <c r="M20" s="66">
        <v>49147028</v>
      </c>
      <c r="N20" s="66">
        <f t="shared" si="4"/>
        <v>12172185</v>
      </c>
      <c r="O20" s="66">
        <v>9536491</v>
      </c>
      <c r="P20" s="66">
        <v>1835310</v>
      </c>
      <c r="Q20" s="66">
        <f t="shared" si="5"/>
        <v>7701181</v>
      </c>
    </row>
    <row r="21" spans="1:17" s="185" customFormat="1" x14ac:dyDescent="0.4">
      <c r="A21" s="256">
        <v>210</v>
      </c>
      <c r="B21" s="117">
        <v>17</v>
      </c>
      <c r="C21" s="117" t="s">
        <v>460</v>
      </c>
      <c r="D21" s="161">
        <v>3185884.7589969998</v>
      </c>
      <c r="E21" s="161">
        <v>4300738.1629170002</v>
      </c>
      <c r="F21" s="290">
        <f t="shared" si="0"/>
        <v>-1114853.4039200004</v>
      </c>
      <c r="G21" s="118">
        <f t="shared" si="1"/>
        <v>7486622.9219140001</v>
      </c>
      <c r="H21" s="118">
        <v>406756.16091099998</v>
      </c>
      <c r="I21" s="118">
        <v>329826.09020699997</v>
      </c>
      <c r="J21" s="118">
        <f t="shared" si="2"/>
        <v>76930.070704000012</v>
      </c>
      <c r="K21" s="118">
        <f t="shared" si="3"/>
        <v>736582.2511179999</v>
      </c>
      <c r="L21" s="119">
        <v>71888637</v>
      </c>
      <c r="M21" s="119">
        <v>57957071</v>
      </c>
      <c r="N21" s="119">
        <f t="shared" si="4"/>
        <v>13931566</v>
      </c>
      <c r="O21" s="119">
        <v>5684341</v>
      </c>
      <c r="P21" s="119">
        <v>2236533</v>
      </c>
      <c r="Q21" s="119">
        <f t="shared" si="5"/>
        <v>3447808</v>
      </c>
    </row>
    <row r="22" spans="1:17" s="185" customFormat="1" x14ac:dyDescent="0.4">
      <c r="A22" s="256">
        <v>11</v>
      </c>
      <c r="B22" s="167">
        <v>18</v>
      </c>
      <c r="C22" s="71" t="s">
        <v>418</v>
      </c>
      <c r="D22" s="168">
        <v>4104720.2241730001</v>
      </c>
      <c r="E22" s="168">
        <v>4707119.0049869996</v>
      </c>
      <c r="F22" s="22">
        <f t="shared" si="0"/>
        <v>-602398.78081399947</v>
      </c>
      <c r="G22" s="22">
        <f t="shared" si="1"/>
        <v>8811839.2291599996</v>
      </c>
      <c r="H22" s="22">
        <v>380278.60032299999</v>
      </c>
      <c r="I22" s="22">
        <v>500429.982999</v>
      </c>
      <c r="J22" s="22">
        <f t="shared" si="2"/>
        <v>-120151.38267600001</v>
      </c>
      <c r="K22" s="22">
        <f t="shared" si="3"/>
        <v>880708.58332199999</v>
      </c>
      <c r="L22" s="66">
        <v>27778692</v>
      </c>
      <c r="M22" s="66">
        <v>25691798</v>
      </c>
      <c r="N22" s="66">
        <f t="shared" si="4"/>
        <v>2086894</v>
      </c>
      <c r="O22" s="66">
        <v>1164149</v>
      </c>
      <c r="P22" s="66">
        <v>806679</v>
      </c>
      <c r="Q22" s="66">
        <f t="shared" si="5"/>
        <v>357470</v>
      </c>
    </row>
    <row r="23" spans="1:17" s="185" customFormat="1" x14ac:dyDescent="0.4">
      <c r="A23" s="256">
        <v>107</v>
      </c>
      <c r="B23" s="117">
        <v>19</v>
      </c>
      <c r="C23" s="117" t="s">
        <v>432</v>
      </c>
      <c r="D23" s="161">
        <v>3348772.7838699999</v>
      </c>
      <c r="E23" s="161">
        <v>7165317.8072319999</v>
      </c>
      <c r="F23" s="290">
        <f t="shared" si="0"/>
        <v>-3816545.023362</v>
      </c>
      <c r="G23" s="118">
        <f t="shared" si="1"/>
        <v>10514090.591102</v>
      </c>
      <c r="H23" s="118">
        <v>348392.95487900003</v>
      </c>
      <c r="I23" s="118">
        <v>4102332.0088289999</v>
      </c>
      <c r="J23" s="118">
        <f t="shared" si="2"/>
        <v>-3753939.0539500001</v>
      </c>
      <c r="K23" s="118">
        <f t="shared" si="3"/>
        <v>4450724.9637080003</v>
      </c>
      <c r="L23" s="119">
        <v>74492400</v>
      </c>
      <c r="M23" s="119">
        <v>51937712</v>
      </c>
      <c r="N23" s="119">
        <f t="shared" si="4"/>
        <v>22554688</v>
      </c>
      <c r="O23" s="119">
        <v>6439522</v>
      </c>
      <c r="P23" s="119">
        <v>2503647</v>
      </c>
      <c r="Q23" s="119">
        <f t="shared" si="5"/>
        <v>3935875</v>
      </c>
    </row>
    <row r="24" spans="1:17" s="185" customFormat="1" x14ac:dyDescent="0.4">
      <c r="A24" s="256">
        <v>262</v>
      </c>
      <c r="B24" s="167">
        <v>20</v>
      </c>
      <c r="C24" s="71" t="s">
        <v>483</v>
      </c>
      <c r="D24" s="168">
        <v>1478687.6766260001</v>
      </c>
      <c r="E24" s="168">
        <v>1453952.1058390001</v>
      </c>
      <c r="F24" s="22">
        <f t="shared" si="0"/>
        <v>24735.570787000004</v>
      </c>
      <c r="G24" s="22">
        <f t="shared" si="1"/>
        <v>2932639.7824650002</v>
      </c>
      <c r="H24" s="22">
        <v>332808.40286899998</v>
      </c>
      <c r="I24" s="22">
        <v>385559.61870599998</v>
      </c>
      <c r="J24" s="22">
        <f t="shared" si="2"/>
        <v>-52751.215836999996</v>
      </c>
      <c r="K24" s="22">
        <f t="shared" si="3"/>
        <v>718368.0215749999</v>
      </c>
      <c r="L24" s="66">
        <v>9391021</v>
      </c>
      <c r="M24" s="66">
        <v>7024337</v>
      </c>
      <c r="N24" s="66">
        <f t="shared" si="4"/>
        <v>2366684</v>
      </c>
      <c r="O24" s="66">
        <v>1143503</v>
      </c>
      <c r="P24" s="66">
        <v>910437</v>
      </c>
      <c r="Q24" s="66">
        <f t="shared" si="5"/>
        <v>233066</v>
      </c>
    </row>
    <row r="25" spans="1:17" s="185" customFormat="1" x14ac:dyDescent="0.4">
      <c r="A25" s="256">
        <v>105</v>
      </c>
      <c r="B25" s="117">
        <v>21</v>
      </c>
      <c r="C25" s="117" t="s">
        <v>429</v>
      </c>
      <c r="D25" s="161">
        <v>4753627.0730769997</v>
      </c>
      <c r="E25" s="161">
        <v>2287002.5627899999</v>
      </c>
      <c r="F25" s="290">
        <f t="shared" si="0"/>
        <v>2466624.5102869999</v>
      </c>
      <c r="G25" s="118">
        <f t="shared" si="1"/>
        <v>7040629.6358669996</v>
      </c>
      <c r="H25" s="118">
        <v>288969.56364000001</v>
      </c>
      <c r="I25" s="118">
        <v>1011485.400816</v>
      </c>
      <c r="J25" s="118">
        <f t="shared" si="2"/>
        <v>-722515.837176</v>
      </c>
      <c r="K25" s="118">
        <f t="shared" si="3"/>
        <v>1300454.9644559999</v>
      </c>
      <c r="L25" s="119">
        <v>15878225</v>
      </c>
      <c r="M25" s="119">
        <v>20271735</v>
      </c>
      <c r="N25" s="119">
        <f t="shared" si="4"/>
        <v>-4393510</v>
      </c>
      <c r="O25" s="119">
        <v>112768</v>
      </c>
      <c r="P25" s="119">
        <v>937600</v>
      </c>
      <c r="Q25" s="119">
        <f t="shared" si="5"/>
        <v>-824832</v>
      </c>
    </row>
    <row r="26" spans="1:17" s="185" customFormat="1" x14ac:dyDescent="0.4">
      <c r="A26" s="256">
        <v>195</v>
      </c>
      <c r="B26" s="167">
        <v>22</v>
      </c>
      <c r="C26" s="71" t="s">
        <v>454</v>
      </c>
      <c r="D26" s="168">
        <v>3530004.8416550001</v>
      </c>
      <c r="E26" s="168">
        <v>2676061.4790650001</v>
      </c>
      <c r="F26" s="22">
        <f t="shared" si="0"/>
        <v>853943.36259000003</v>
      </c>
      <c r="G26" s="22">
        <f t="shared" si="1"/>
        <v>6206066.3207200002</v>
      </c>
      <c r="H26" s="22">
        <v>273839.21137500001</v>
      </c>
      <c r="I26" s="22">
        <v>177380.38558999999</v>
      </c>
      <c r="J26" s="22">
        <f t="shared" si="2"/>
        <v>96458.825785000023</v>
      </c>
      <c r="K26" s="22">
        <f t="shared" si="3"/>
        <v>451219.59696500003</v>
      </c>
      <c r="L26" s="66">
        <v>28570431</v>
      </c>
      <c r="M26" s="66">
        <v>13717163</v>
      </c>
      <c r="N26" s="66">
        <f t="shared" si="4"/>
        <v>14853268</v>
      </c>
      <c r="O26" s="66">
        <v>1624184</v>
      </c>
      <c r="P26" s="66">
        <v>954801</v>
      </c>
      <c r="Q26" s="66">
        <f t="shared" si="5"/>
        <v>669383</v>
      </c>
    </row>
    <row r="27" spans="1:17" s="185" customFormat="1" x14ac:dyDescent="0.4">
      <c r="A27" s="256">
        <v>7</v>
      </c>
      <c r="B27" s="117">
        <v>23</v>
      </c>
      <c r="C27" s="117" t="s">
        <v>417</v>
      </c>
      <c r="D27" s="161">
        <v>1243064.796261</v>
      </c>
      <c r="E27" s="161">
        <v>551702.49494200002</v>
      </c>
      <c r="F27" s="290">
        <f t="shared" si="0"/>
        <v>691362.30131899996</v>
      </c>
      <c r="G27" s="118">
        <f t="shared" si="1"/>
        <v>1794767.2912030001</v>
      </c>
      <c r="H27" s="118">
        <v>259672.88624699999</v>
      </c>
      <c r="I27" s="118">
        <v>51449.584497999997</v>
      </c>
      <c r="J27" s="118">
        <f t="shared" si="2"/>
        <v>208223.30174899998</v>
      </c>
      <c r="K27" s="118">
        <f t="shared" si="3"/>
        <v>311122.470745</v>
      </c>
      <c r="L27" s="119">
        <v>14402690</v>
      </c>
      <c r="M27" s="119">
        <v>6519223</v>
      </c>
      <c r="N27" s="119">
        <f t="shared" si="4"/>
        <v>7883467</v>
      </c>
      <c r="O27" s="119">
        <v>1868743</v>
      </c>
      <c r="P27" s="119">
        <v>350531</v>
      </c>
      <c r="Q27" s="119">
        <f t="shared" si="5"/>
        <v>1518212</v>
      </c>
    </row>
    <row r="28" spans="1:17" s="185" customFormat="1" x14ac:dyDescent="0.4">
      <c r="A28" s="256">
        <v>3</v>
      </c>
      <c r="B28" s="167">
        <v>24</v>
      </c>
      <c r="C28" s="71" t="s">
        <v>426</v>
      </c>
      <c r="D28" s="168">
        <v>1097013.8630339999</v>
      </c>
      <c r="E28" s="168">
        <v>866159.70238300005</v>
      </c>
      <c r="F28" s="22">
        <f t="shared" si="0"/>
        <v>230854.16065099987</v>
      </c>
      <c r="G28" s="22">
        <f t="shared" si="1"/>
        <v>1963173.5654170001</v>
      </c>
      <c r="H28" s="22">
        <v>247582.40672200001</v>
      </c>
      <c r="I28" s="22">
        <v>229168.50313900001</v>
      </c>
      <c r="J28" s="22">
        <f t="shared" si="2"/>
        <v>18413.903583000007</v>
      </c>
      <c r="K28" s="22">
        <f t="shared" si="3"/>
        <v>476750.90986100002</v>
      </c>
      <c r="L28" s="66">
        <v>11029694</v>
      </c>
      <c r="M28" s="66">
        <v>6937739</v>
      </c>
      <c r="N28" s="66">
        <f t="shared" si="4"/>
        <v>4091955</v>
      </c>
      <c r="O28" s="66">
        <v>117342</v>
      </c>
      <c r="P28" s="66">
        <v>146293</v>
      </c>
      <c r="Q28" s="66">
        <f t="shared" si="5"/>
        <v>-28951</v>
      </c>
    </row>
    <row r="29" spans="1:17" s="185" customFormat="1" x14ac:dyDescent="0.4">
      <c r="A29" s="256">
        <v>271</v>
      </c>
      <c r="B29" s="117">
        <v>25</v>
      </c>
      <c r="C29" s="117" t="s">
        <v>487</v>
      </c>
      <c r="D29" s="161">
        <v>563169.98048599996</v>
      </c>
      <c r="E29" s="161">
        <v>381543.46706499998</v>
      </c>
      <c r="F29" s="290">
        <f t="shared" si="0"/>
        <v>181626.51342099998</v>
      </c>
      <c r="G29" s="118">
        <f t="shared" si="1"/>
        <v>944713.44755099993</v>
      </c>
      <c r="H29" s="118">
        <v>237909.31333199999</v>
      </c>
      <c r="I29" s="118">
        <v>183900.342688</v>
      </c>
      <c r="J29" s="118">
        <f t="shared" si="2"/>
        <v>54008.970643999986</v>
      </c>
      <c r="K29" s="118">
        <f t="shared" si="3"/>
        <v>421809.65601999999</v>
      </c>
      <c r="L29" s="119">
        <v>1399981</v>
      </c>
      <c r="M29" s="119">
        <v>391662</v>
      </c>
      <c r="N29" s="119">
        <f t="shared" si="4"/>
        <v>1008319</v>
      </c>
      <c r="O29" s="119">
        <v>562548</v>
      </c>
      <c r="P29" s="119">
        <v>16131</v>
      </c>
      <c r="Q29" s="119">
        <f t="shared" si="5"/>
        <v>546417</v>
      </c>
    </row>
    <row r="30" spans="1:17" s="185" customFormat="1" x14ac:dyDescent="0.4">
      <c r="A30" s="256">
        <v>56</v>
      </c>
      <c r="B30" s="167">
        <v>26</v>
      </c>
      <c r="C30" s="71" t="s">
        <v>421</v>
      </c>
      <c r="D30" s="168">
        <v>1376856.5944950001</v>
      </c>
      <c r="E30" s="168">
        <v>1285894.5209550001</v>
      </c>
      <c r="F30" s="22">
        <f t="shared" si="0"/>
        <v>90962.073540000012</v>
      </c>
      <c r="G30" s="22">
        <f t="shared" si="1"/>
        <v>2662751.1154500004</v>
      </c>
      <c r="H30" s="22">
        <v>234339.465451</v>
      </c>
      <c r="I30" s="22">
        <v>172041.993961</v>
      </c>
      <c r="J30" s="22">
        <f t="shared" si="2"/>
        <v>62297.471489999996</v>
      </c>
      <c r="K30" s="22">
        <f t="shared" si="3"/>
        <v>406381.45941200003</v>
      </c>
      <c r="L30" s="66">
        <v>13748012</v>
      </c>
      <c r="M30" s="66">
        <v>4188243</v>
      </c>
      <c r="N30" s="66">
        <f t="shared" si="4"/>
        <v>9559769</v>
      </c>
      <c r="O30" s="66">
        <v>749934</v>
      </c>
      <c r="P30" s="66">
        <v>504273</v>
      </c>
      <c r="Q30" s="66">
        <f t="shared" si="5"/>
        <v>245661</v>
      </c>
    </row>
    <row r="31" spans="1:17" s="185" customFormat="1" x14ac:dyDescent="0.4">
      <c r="A31" s="256">
        <v>250</v>
      </c>
      <c r="B31" s="117">
        <v>27</v>
      </c>
      <c r="C31" s="117" t="s">
        <v>479</v>
      </c>
      <c r="D31" s="161">
        <v>2652487.7646389999</v>
      </c>
      <c r="E31" s="161">
        <v>1923071.208634</v>
      </c>
      <c r="F31" s="290">
        <f t="shared" si="0"/>
        <v>729416.5560049999</v>
      </c>
      <c r="G31" s="118">
        <f t="shared" si="1"/>
        <v>4575558.9732729997</v>
      </c>
      <c r="H31" s="118">
        <v>226146.514379</v>
      </c>
      <c r="I31" s="118">
        <v>165806.14876499999</v>
      </c>
      <c r="J31" s="118">
        <f t="shared" si="2"/>
        <v>60340.365614000009</v>
      </c>
      <c r="K31" s="118">
        <f t="shared" si="3"/>
        <v>391952.66314399999</v>
      </c>
      <c r="L31" s="119">
        <v>84303300</v>
      </c>
      <c r="M31" s="119">
        <v>41487093</v>
      </c>
      <c r="N31" s="119">
        <f t="shared" si="4"/>
        <v>42816207</v>
      </c>
      <c r="O31" s="119">
        <v>2095778</v>
      </c>
      <c r="P31" s="119">
        <v>2048417</v>
      </c>
      <c r="Q31" s="119">
        <f t="shared" si="5"/>
        <v>47361</v>
      </c>
    </row>
    <row r="32" spans="1:17" s="185" customFormat="1" x14ac:dyDescent="0.4">
      <c r="A32" s="256">
        <v>115</v>
      </c>
      <c r="B32" s="167">
        <v>28</v>
      </c>
      <c r="C32" s="71" t="s">
        <v>436</v>
      </c>
      <c r="D32" s="168">
        <v>4637848.2867090004</v>
      </c>
      <c r="E32" s="168">
        <v>5551910.9669979997</v>
      </c>
      <c r="F32" s="22">
        <f t="shared" si="0"/>
        <v>-914062.68028899934</v>
      </c>
      <c r="G32" s="22">
        <f t="shared" si="1"/>
        <v>10189759.253706999</v>
      </c>
      <c r="H32" s="22">
        <v>221102.58926199999</v>
      </c>
      <c r="I32" s="22">
        <v>1206446.632672</v>
      </c>
      <c r="J32" s="22">
        <f t="shared" si="2"/>
        <v>-985344.04340999993</v>
      </c>
      <c r="K32" s="22">
        <f t="shared" si="3"/>
        <v>1427549.221934</v>
      </c>
      <c r="L32" s="66">
        <v>43019049</v>
      </c>
      <c r="M32" s="66">
        <v>31700161</v>
      </c>
      <c r="N32" s="66">
        <f t="shared" si="4"/>
        <v>11318888</v>
      </c>
      <c r="O32" s="66">
        <v>4843901</v>
      </c>
      <c r="P32" s="66">
        <v>4441404</v>
      </c>
      <c r="Q32" s="66">
        <f t="shared" si="5"/>
        <v>402497</v>
      </c>
    </row>
    <row r="33" spans="1:17" s="185" customFormat="1" x14ac:dyDescent="0.4">
      <c r="A33" s="256">
        <v>253</v>
      </c>
      <c r="B33" s="117">
        <v>29</v>
      </c>
      <c r="C33" s="117" t="s">
        <v>486</v>
      </c>
      <c r="D33" s="161">
        <v>669847.51134600001</v>
      </c>
      <c r="E33" s="161">
        <v>400301.942286</v>
      </c>
      <c r="F33" s="290">
        <f t="shared" si="0"/>
        <v>269545.56906000001</v>
      </c>
      <c r="G33" s="118">
        <f t="shared" si="1"/>
        <v>1070149.4536319999</v>
      </c>
      <c r="H33" s="118">
        <v>206618.163588</v>
      </c>
      <c r="I33" s="118">
        <v>93775.656768999994</v>
      </c>
      <c r="J33" s="118">
        <f t="shared" si="2"/>
        <v>112842.506819</v>
      </c>
      <c r="K33" s="118">
        <f t="shared" si="3"/>
        <v>300393.82035699999</v>
      </c>
      <c r="L33" s="119">
        <v>15191772</v>
      </c>
      <c r="M33" s="119">
        <v>0</v>
      </c>
      <c r="N33" s="119">
        <f t="shared" si="4"/>
        <v>15191772</v>
      </c>
      <c r="O33" s="119">
        <v>4952836</v>
      </c>
      <c r="P33" s="119">
        <v>0</v>
      </c>
      <c r="Q33" s="119">
        <f t="shared" si="5"/>
        <v>4952836</v>
      </c>
    </row>
    <row r="34" spans="1:17" s="185" customFormat="1" x14ac:dyDescent="0.4">
      <c r="A34" s="256">
        <v>118</v>
      </c>
      <c r="B34" s="167">
        <v>30</v>
      </c>
      <c r="C34" s="71" t="s">
        <v>437</v>
      </c>
      <c r="D34" s="168">
        <v>1782549.1364800001</v>
      </c>
      <c r="E34" s="168">
        <v>1518942.4021040001</v>
      </c>
      <c r="F34" s="22">
        <f t="shared" si="0"/>
        <v>263606.73437600001</v>
      </c>
      <c r="G34" s="22">
        <f t="shared" si="1"/>
        <v>3301491.5385840004</v>
      </c>
      <c r="H34" s="22">
        <v>205042.019317</v>
      </c>
      <c r="I34" s="22">
        <v>206397.16443100001</v>
      </c>
      <c r="J34" s="22">
        <f t="shared" si="2"/>
        <v>-1355.1451140000136</v>
      </c>
      <c r="K34" s="22">
        <f t="shared" si="3"/>
        <v>411439.18374800001</v>
      </c>
      <c r="L34" s="66">
        <v>87936659</v>
      </c>
      <c r="M34" s="66">
        <v>50362384</v>
      </c>
      <c r="N34" s="66">
        <f t="shared" si="4"/>
        <v>37574275</v>
      </c>
      <c r="O34" s="66">
        <v>5367374</v>
      </c>
      <c r="P34" s="66">
        <v>2427127</v>
      </c>
      <c r="Q34" s="66">
        <f t="shared" si="5"/>
        <v>2940247</v>
      </c>
    </row>
    <row r="35" spans="1:17" s="185" customFormat="1" x14ac:dyDescent="0.4">
      <c r="A35" s="256">
        <v>214</v>
      </c>
      <c r="B35" s="117">
        <v>31</v>
      </c>
      <c r="C35" s="117" t="s">
        <v>461</v>
      </c>
      <c r="D35" s="161">
        <v>3100935.1371519999</v>
      </c>
      <c r="E35" s="161">
        <v>3428634.9478790001</v>
      </c>
      <c r="F35" s="290">
        <f t="shared" si="0"/>
        <v>-327699.81072700024</v>
      </c>
      <c r="G35" s="118">
        <f t="shared" si="1"/>
        <v>6529570.085031</v>
      </c>
      <c r="H35" s="118">
        <v>200432.08076099999</v>
      </c>
      <c r="I35" s="118">
        <v>189597.97687799999</v>
      </c>
      <c r="J35" s="118">
        <f t="shared" si="2"/>
        <v>10834.103883000003</v>
      </c>
      <c r="K35" s="118">
        <f t="shared" si="3"/>
        <v>390030.05763900001</v>
      </c>
      <c r="L35" s="119">
        <v>42810731</v>
      </c>
      <c r="M35" s="119">
        <v>42363554</v>
      </c>
      <c r="N35" s="119">
        <f t="shared" si="4"/>
        <v>447177</v>
      </c>
      <c r="O35" s="119">
        <v>1872793</v>
      </c>
      <c r="P35" s="119">
        <v>2044477</v>
      </c>
      <c r="Q35" s="119">
        <f t="shared" si="5"/>
        <v>-171684</v>
      </c>
    </row>
    <row r="36" spans="1:17" s="185" customFormat="1" x14ac:dyDescent="0.4">
      <c r="A36" s="256">
        <v>247</v>
      </c>
      <c r="B36" s="167">
        <v>32</v>
      </c>
      <c r="C36" s="71" t="s">
        <v>477</v>
      </c>
      <c r="D36" s="168">
        <v>727216.60230599996</v>
      </c>
      <c r="E36" s="168">
        <v>373312.41653699998</v>
      </c>
      <c r="F36" s="22">
        <f t="shared" si="0"/>
        <v>353904.18576899997</v>
      </c>
      <c r="G36" s="22">
        <f t="shared" si="1"/>
        <v>1100529.0188429998</v>
      </c>
      <c r="H36" s="22">
        <v>174127.165905</v>
      </c>
      <c r="I36" s="22">
        <v>111412.516153</v>
      </c>
      <c r="J36" s="22">
        <f t="shared" si="2"/>
        <v>62714.649751999998</v>
      </c>
      <c r="K36" s="22">
        <f t="shared" si="3"/>
        <v>285539.68205800001</v>
      </c>
      <c r="L36" s="66">
        <v>4296215</v>
      </c>
      <c r="M36" s="66">
        <v>793580</v>
      </c>
      <c r="N36" s="66">
        <f t="shared" si="4"/>
        <v>3502635</v>
      </c>
      <c r="O36" s="66">
        <v>0</v>
      </c>
      <c r="P36" s="66">
        <v>49539</v>
      </c>
      <c r="Q36" s="66">
        <f t="shared" si="5"/>
        <v>-49539</v>
      </c>
    </row>
    <row r="37" spans="1:17" s="185" customFormat="1" x14ac:dyDescent="0.4">
      <c r="A37" s="256">
        <v>220</v>
      </c>
      <c r="B37" s="117">
        <v>33</v>
      </c>
      <c r="C37" s="117" t="s">
        <v>465</v>
      </c>
      <c r="D37" s="161">
        <v>519769.82069299999</v>
      </c>
      <c r="E37" s="161">
        <v>507129.01079299999</v>
      </c>
      <c r="F37" s="290">
        <f t="shared" ref="F37:F68" si="6">D37-E37</f>
        <v>12640.809899999993</v>
      </c>
      <c r="G37" s="118">
        <f t="shared" ref="G37:G68" si="7">D37+E37</f>
        <v>1026898.831486</v>
      </c>
      <c r="H37" s="118">
        <v>141882.747412</v>
      </c>
      <c r="I37" s="118">
        <v>213626.224961</v>
      </c>
      <c r="J37" s="118">
        <f t="shared" ref="J37:J68" si="8">H37-I37</f>
        <v>-71743.477549000003</v>
      </c>
      <c r="K37" s="118">
        <f t="shared" ref="K37:K68" si="9">H37+I37</f>
        <v>355508.972373</v>
      </c>
      <c r="L37" s="119">
        <v>1298095</v>
      </c>
      <c r="M37" s="119">
        <v>764978</v>
      </c>
      <c r="N37" s="119">
        <f t="shared" ref="N37:N68" si="10">L37-M37</f>
        <v>533117</v>
      </c>
      <c r="O37" s="119">
        <v>41116</v>
      </c>
      <c r="P37" s="119">
        <v>55300</v>
      </c>
      <c r="Q37" s="119">
        <f t="shared" ref="Q37:Q68" si="11">O37-P37</f>
        <v>-14184</v>
      </c>
    </row>
    <row r="38" spans="1:17" s="185" customFormat="1" x14ac:dyDescent="0.4">
      <c r="A38" s="256">
        <v>102</v>
      </c>
      <c r="B38" s="167">
        <v>34</v>
      </c>
      <c r="C38" s="71" t="s">
        <v>428</v>
      </c>
      <c r="D38" s="168">
        <v>147733.537205</v>
      </c>
      <c r="E38" s="168">
        <v>131043.21032899999</v>
      </c>
      <c r="F38" s="22">
        <f t="shared" si="6"/>
        <v>16690.326876000006</v>
      </c>
      <c r="G38" s="22">
        <f t="shared" si="7"/>
        <v>278776.74753399997</v>
      </c>
      <c r="H38" s="22">
        <v>116266.26743199999</v>
      </c>
      <c r="I38" s="22">
        <v>34679.720225999998</v>
      </c>
      <c r="J38" s="22">
        <f t="shared" si="8"/>
        <v>81586.547205999988</v>
      </c>
      <c r="K38" s="22">
        <f t="shared" si="9"/>
        <v>150945.987658</v>
      </c>
      <c r="L38" s="66">
        <v>90926</v>
      </c>
      <c r="M38" s="66">
        <v>522038</v>
      </c>
      <c r="N38" s="66">
        <f t="shared" si="10"/>
        <v>-431112</v>
      </c>
      <c r="O38" s="66">
        <v>0</v>
      </c>
      <c r="P38" s="66">
        <v>217</v>
      </c>
      <c r="Q38" s="66">
        <f t="shared" si="11"/>
        <v>-217</v>
      </c>
    </row>
    <row r="39" spans="1:17" s="185" customFormat="1" x14ac:dyDescent="0.4">
      <c r="A39" s="256">
        <v>42</v>
      </c>
      <c r="B39" s="117">
        <v>35</v>
      </c>
      <c r="C39" s="117" t="s">
        <v>424</v>
      </c>
      <c r="D39" s="161">
        <v>3056383.2978690001</v>
      </c>
      <c r="E39" s="161">
        <v>3528045.8437470002</v>
      </c>
      <c r="F39" s="290">
        <f t="shared" si="6"/>
        <v>-471662.54587800009</v>
      </c>
      <c r="G39" s="118">
        <f t="shared" si="7"/>
        <v>6584429.1416159999</v>
      </c>
      <c r="H39" s="118">
        <v>114534.20338799999</v>
      </c>
      <c r="I39" s="118">
        <v>591600.04752999998</v>
      </c>
      <c r="J39" s="118">
        <f t="shared" si="8"/>
        <v>-477065.84414199996</v>
      </c>
      <c r="K39" s="118">
        <f t="shared" si="9"/>
        <v>706134.25091800001</v>
      </c>
      <c r="L39" s="119">
        <v>15220022</v>
      </c>
      <c r="M39" s="119">
        <v>7968078</v>
      </c>
      <c r="N39" s="119">
        <f t="shared" si="10"/>
        <v>7251944</v>
      </c>
      <c r="O39" s="119">
        <v>699873</v>
      </c>
      <c r="P39" s="119">
        <v>427445</v>
      </c>
      <c r="Q39" s="119">
        <f t="shared" si="11"/>
        <v>272428</v>
      </c>
    </row>
    <row r="40" spans="1:17" s="185" customFormat="1" x14ac:dyDescent="0.4">
      <c r="A40" s="256">
        <v>218</v>
      </c>
      <c r="B40" s="167">
        <v>36</v>
      </c>
      <c r="C40" s="71" t="s">
        <v>415</v>
      </c>
      <c r="D40" s="168">
        <v>1141317</v>
      </c>
      <c r="E40" s="168">
        <v>1865671</v>
      </c>
      <c r="F40" s="22">
        <f t="shared" si="6"/>
        <v>-724354</v>
      </c>
      <c r="G40" s="22">
        <f t="shared" si="7"/>
        <v>3006988</v>
      </c>
      <c r="H40" s="22">
        <v>109101</v>
      </c>
      <c r="I40" s="22">
        <v>0</v>
      </c>
      <c r="J40" s="22">
        <f t="shared" si="8"/>
        <v>109101</v>
      </c>
      <c r="K40" s="22">
        <f t="shared" si="9"/>
        <v>109101</v>
      </c>
      <c r="L40" s="66">
        <v>29089207</v>
      </c>
      <c r="M40" s="66">
        <v>24397026</v>
      </c>
      <c r="N40" s="66">
        <f t="shared" si="10"/>
        <v>4692181</v>
      </c>
      <c r="O40" s="66">
        <v>715933</v>
      </c>
      <c r="P40" s="66">
        <v>1900225</v>
      </c>
      <c r="Q40" s="66">
        <f t="shared" si="11"/>
        <v>-1184292</v>
      </c>
    </row>
    <row r="41" spans="1:17" s="185" customFormat="1" x14ac:dyDescent="0.4">
      <c r="A41" s="256">
        <v>138</v>
      </c>
      <c r="B41" s="117">
        <v>37</v>
      </c>
      <c r="C41" s="117" t="s">
        <v>444</v>
      </c>
      <c r="D41" s="161">
        <v>2263924.163222</v>
      </c>
      <c r="E41" s="161">
        <v>795006.10105099995</v>
      </c>
      <c r="F41" s="290">
        <f t="shared" si="6"/>
        <v>1468918.0621710001</v>
      </c>
      <c r="G41" s="118">
        <f t="shared" si="7"/>
        <v>3058930.2642729999</v>
      </c>
      <c r="H41" s="118">
        <v>106558.187921</v>
      </c>
      <c r="I41" s="118">
        <v>45682.595492</v>
      </c>
      <c r="J41" s="118">
        <f t="shared" si="8"/>
        <v>60875.592429000004</v>
      </c>
      <c r="K41" s="118">
        <f t="shared" si="9"/>
        <v>152240.783413</v>
      </c>
      <c r="L41" s="119">
        <v>21296542</v>
      </c>
      <c r="M41" s="119">
        <v>21051743</v>
      </c>
      <c r="N41" s="119">
        <f t="shared" si="10"/>
        <v>244799</v>
      </c>
      <c r="O41" s="119">
        <v>786396</v>
      </c>
      <c r="P41" s="119">
        <v>929864</v>
      </c>
      <c r="Q41" s="119">
        <f t="shared" si="11"/>
        <v>-143468</v>
      </c>
    </row>
    <row r="42" spans="1:17" s="185" customFormat="1" x14ac:dyDescent="0.4">
      <c r="A42" s="256">
        <v>225</v>
      </c>
      <c r="B42" s="167">
        <v>38</v>
      </c>
      <c r="C42" s="71" t="s">
        <v>469</v>
      </c>
      <c r="D42" s="168">
        <v>681259.76017100003</v>
      </c>
      <c r="E42" s="168">
        <v>709147.46380400006</v>
      </c>
      <c r="F42" s="22">
        <f t="shared" si="6"/>
        <v>-27887.703633000026</v>
      </c>
      <c r="G42" s="22">
        <f t="shared" si="7"/>
        <v>1390407.223975</v>
      </c>
      <c r="H42" s="22">
        <v>103270.91473800001</v>
      </c>
      <c r="I42" s="22">
        <v>46460.138036999997</v>
      </c>
      <c r="J42" s="22">
        <f t="shared" si="8"/>
        <v>56810.77670100001</v>
      </c>
      <c r="K42" s="22">
        <f t="shared" si="9"/>
        <v>149731.05277499999</v>
      </c>
      <c r="L42" s="66">
        <v>2998974</v>
      </c>
      <c r="M42" s="66">
        <v>1525537</v>
      </c>
      <c r="N42" s="66">
        <f t="shared" si="10"/>
        <v>1473437</v>
      </c>
      <c r="O42" s="66">
        <v>171698</v>
      </c>
      <c r="P42" s="66">
        <v>153807</v>
      </c>
      <c r="Q42" s="66">
        <f t="shared" si="11"/>
        <v>17891</v>
      </c>
    </row>
    <row r="43" spans="1:17" s="185" customFormat="1" x14ac:dyDescent="0.4">
      <c r="A43" s="256">
        <v>230</v>
      </c>
      <c r="B43" s="117">
        <v>39</v>
      </c>
      <c r="C43" s="117" t="s">
        <v>471</v>
      </c>
      <c r="D43" s="161">
        <v>705863.11254200002</v>
      </c>
      <c r="E43" s="161">
        <v>581411.54810100002</v>
      </c>
      <c r="F43" s="290">
        <f t="shared" si="6"/>
        <v>124451.56444099999</v>
      </c>
      <c r="G43" s="118">
        <f t="shared" si="7"/>
        <v>1287274.6606430002</v>
      </c>
      <c r="H43" s="118">
        <v>86175.744393000001</v>
      </c>
      <c r="I43" s="118">
        <v>64134.032103999998</v>
      </c>
      <c r="J43" s="118">
        <f t="shared" si="8"/>
        <v>22041.712289000003</v>
      </c>
      <c r="K43" s="118">
        <f t="shared" si="9"/>
        <v>150309.77649700001</v>
      </c>
      <c r="L43" s="119">
        <v>2836280</v>
      </c>
      <c r="M43" s="119">
        <v>1461767</v>
      </c>
      <c r="N43" s="119">
        <f t="shared" si="10"/>
        <v>1374513</v>
      </c>
      <c r="O43" s="119">
        <v>422759</v>
      </c>
      <c r="P43" s="119">
        <v>125579</v>
      </c>
      <c r="Q43" s="119">
        <f t="shared" si="11"/>
        <v>297180</v>
      </c>
    </row>
    <row r="44" spans="1:17" s="185" customFormat="1" x14ac:dyDescent="0.4">
      <c r="A44" s="256">
        <v>114</v>
      </c>
      <c r="B44" s="167">
        <v>40</v>
      </c>
      <c r="C44" s="71" t="s">
        <v>435</v>
      </c>
      <c r="D44" s="168">
        <v>214885.45582599999</v>
      </c>
      <c r="E44" s="168">
        <v>371512.95324300003</v>
      </c>
      <c r="F44" s="22">
        <f t="shared" si="6"/>
        <v>-156627.49741700004</v>
      </c>
      <c r="G44" s="22">
        <f t="shared" si="7"/>
        <v>586398.40906900004</v>
      </c>
      <c r="H44" s="22">
        <v>81101.956074999995</v>
      </c>
      <c r="I44" s="22">
        <v>53816.955020000001</v>
      </c>
      <c r="J44" s="22">
        <f t="shared" si="8"/>
        <v>27285.001054999993</v>
      </c>
      <c r="K44" s="22">
        <f t="shared" si="9"/>
        <v>134918.91109499999</v>
      </c>
      <c r="L44" s="66">
        <v>299675</v>
      </c>
      <c r="M44" s="66">
        <v>2767810</v>
      </c>
      <c r="N44" s="66">
        <f t="shared" si="10"/>
        <v>-2468135</v>
      </c>
      <c r="O44" s="66">
        <v>0</v>
      </c>
      <c r="P44" s="66">
        <v>49244</v>
      </c>
      <c r="Q44" s="66">
        <f t="shared" si="11"/>
        <v>-49244</v>
      </c>
    </row>
    <row r="45" spans="1:17" s="185" customFormat="1" x14ac:dyDescent="0.4">
      <c r="A45" s="256">
        <v>255</v>
      </c>
      <c r="B45" s="117">
        <v>41</v>
      </c>
      <c r="C45" s="117" t="s">
        <v>481</v>
      </c>
      <c r="D45" s="161">
        <v>382125.03193900001</v>
      </c>
      <c r="E45" s="161">
        <v>335176.15532199998</v>
      </c>
      <c r="F45" s="290">
        <f t="shared" si="6"/>
        <v>46948.876617000031</v>
      </c>
      <c r="G45" s="118">
        <f t="shared" si="7"/>
        <v>717301.18726100004</v>
      </c>
      <c r="H45" s="118">
        <v>70314.587425000005</v>
      </c>
      <c r="I45" s="118">
        <v>89912.953276</v>
      </c>
      <c r="J45" s="118">
        <f t="shared" si="8"/>
        <v>-19598.365850999995</v>
      </c>
      <c r="K45" s="118">
        <f t="shared" si="9"/>
        <v>160227.54070100002</v>
      </c>
      <c r="L45" s="119">
        <v>2766049</v>
      </c>
      <c r="M45" s="119">
        <v>2847794</v>
      </c>
      <c r="N45" s="119">
        <f t="shared" si="10"/>
        <v>-81745</v>
      </c>
      <c r="O45" s="119">
        <v>86778</v>
      </c>
      <c r="P45" s="119">
        <v>103345</v>
      </c>
      <c r="Q45" s="119">
        <f t="shared" si="11"/>
        <v>-16567</v>
      </c>
    </row>
    <row r="46" spans="1:17" s="185" customFormat="1" x14ac:dyDescent="0.4">
      <c r="A46" s="256">
        <v>2</v>
      </c>
      <c r="B46" s="167">
        <v>42</v>
      </c>
      <c r="C46" s="71" t="s">
        <v>423</v>
      </c>
      <c r="D46" s="168">
        <v>194534.27331799999</v>
      </c>
      <c r="E46" s="168">
        <v>211737.952709</v>
      </c>
      <c r="F46" s="22">
        <f t="shared" si="6"/>
        <v>-17203.679391000012</v>
      </c>
      <c r="G46" s="22">
        <f t="shared" si="7"/>
        <v>406272.226027</v>
      </c>
      <c r="H46" s="22">
        <v>70112.550031999999</v>
      </c>
      <c r="I46" s="22">
        <v>28696.238538000001</v>
      </c>
      <c r="J46" s="22">
        <f t="shared" si="8"/>
        <v>41416.311493999994</v>
      </c>
      <c r="K46" s="22">
        <f t="shared" si="9"/>
        <v>98808.788570000004</v>
      </c>
      <c r="L46" s="66">
        <v>1078340</v>
      </c>
      <c r="M46" s="66">
        <v>2520165</v>
      </c>
      <c r="N46" s="66">
        <f t="shared" si="10"/>
        <v>-1441825</v>
      </c>
      <c r="O46" s="66">
        <v>9879</v>
      </c>
      <c r="P46" s="66">
        <v>283587</v>
      </c>
      <c r="Q46" s="66">
        <f t="shared" si="11"/>
        <v>-273708</v>
      </c>
    </row>
    <row r="47" spans="1:17" s="185" customFormat="1" x14ac:dyDescent="0.4">
      <c r="A47" s="256">
        <v>139</v>
      </c>
      <c r="B47" s="117">
        <v>43</v>
      </c>
      <c r="C47" s="117" t="s">
        <v>445</v>
      </c>
      <c r="D47" s="161">
        <v>182004.92047800001</v>
      </c>
      <c r="E47" s="161">
        <v>105658.623968</v>
      </c>
      <c r="F47" s="290">
        <f t="shared" si="6"/>
        <v>76346.296510000015</v>
      </c>
      <c r="G47" s="118">
        <f t="shared" si="7"/>
        <v>287663.54444600001</v>
      </c>
      <c r="H47" s="118">
        <v>69208.991097999999</v>
      </c>
      <c r="I47" s="118">
        <v>58368.938866999997</v>
      </c>
      <c r="J47" s="118">
        <f t="shared" si="8"/>
        <v>10840.052231000001</v>
      </c>
      <c r="K47" s="118">
        <f t="shared" si="9"/>
        <v>127577.92996499999</v>
      </c>
      <c r="L47" s="119">
        <v>709204</v>
      </c>
      <c r="M47" s="119">
        <v>118597</v>
      </c>
      <c r="N47" s="119">
        <f t="shared" si="10"/>
        <v>590607</v>
      </c>
      <c r="O47" s="119">
        <v>232210</v>
      </c>
      <c r="P47" s="119">
        <v>84984</v>
      </c>
      <c r="Q47" s="119">
        <f t="shared" si="11"/>
        <v>147226</v>
      </c>
    </row>
    <row r="48" spans="1:17" s="185" customFormat="1" x14ac:dyDescent="0.4">
      <c r="A48" s="256">
        <v>178</v>
      </c>
      <c r="B48" s="167">
        <v>44</v>
      </c>
      <c r="C48" s="71" t="s">
        <v>451</v>
      </c>
      <c r="D48" s="168">
        <v>453653.013851</v>
      </c>
      <c r="E48" s="168">
        <v>461981.414537</v>
      </c>
      <c r="F48" s="22">
        <f t="shared" si="6"/>
        <v>-8328.4006860000081</v>
      </c>
      <c r="G48" s="22">
        <f t="shared" si="7"/>
        <v>915634.428388</v>
      </c>
      <c r="H48" s="22">
        <v>60820.247324999997</v>
      </c>
      <c r="I48" s="22">
        <v>84669.357652000006</v>
      </c>
      <c r="J48" s="22">
        <f t="shared" si="8"/>
        <v>-23849.110327000009</v>
      </c>
      <c r="K48" s="22">
        <f t="shared" si="9"/>
        <v>145489.60497700001</v>
      </c>
      <c r="L48" s="66">
        <v>14078699</v>
      </c>
      <c r="M48" s="66">
        <v>10249409</v>
      </c>
      <c r="N48" s="66">
        <f t="shared" si="10"/>
        <v>3829290</v>
      </c>
      <c r="O48" s="66">
        <v>500957</v>
      </c>
      <c r="P48" s="66">
        <v>673270</v>
      </c>
      <c r="Q48" s="66">
        <f t="shared" si="11"/>
        <v>-172313</v>
      </c>
    </row>
    <row r="49" spans="1:17" s="185" customFormat="1" x14ac:dyDescent="0.4">
      <c r="A49" s="256">
        <v>263</v>
      </c>
      <c r="B49" s="117">
        <v>45</v>
      </c>
      <c r="C49" s="117" t="s">
        <v>485</v>
      </c>
      <c r="D49" s="161">
        <v>716828.88266100001</v>
      </c>
      <c r="E49" s="161">
        <v>353695.39796899998</v>
      </c>
      <c r="F49" s="290">
        <f t="shared" si="6"/>
        <v>363133.48469200003</v>
      </c>
      <c r="G49" s="118">
        <f t="shared" si="7"/>
        <v>1070524.2806299999</v>
      </c>
      <c r="H49" s="118">
        <v>59453.266288999999</v>
      </c>
      <c r="I49" s="118">
        <v>46246.773944</v>
      </c>
      <c r="J49" s="118">
        <f t="shared" si="8"/>
        <v>13206.492344999999</v>
      </c>
      <c r="K49" s="118">
        <f t="shared" si="9"/>
        <v>105700.04023300001</v>
      </c>
      <c r="L49" s="119">
        <v>7097707</v>
      </c>
      <c r="M49" s="119">
        <v>0</v>
      </c>
      <c r="N49" s="119">
        <f t="shared" si="10"/>
        <v>7097707</v>
      </c>
      <c r="O49" s="119">
        <v>0</v>
      </c>
      <c r="P49" s="119">
        <v>0</v>
      </c>
      <c r="Q49" s="119">
        <f t="shared" si="11"/>
        <v>0</v>
      </c>
    </row>
    <row r="50" spans="1:17" s="185" customFormat="1" x14ac:dyDescent="0.4">
      <c r="A50" s="256">
        <v>154</v>
      </c>
      <c r="B50" s="167">
        <v>46</v>
      </c>
      <c r="C50" s="71" t="s">
        <v>447</v>
      </c>
      <c r="D50" s="168">
        <v>859284.146771</v>
      </c>
      <c r="E50" s="168">
        <v>1030255.020001</v>
      </c>
      <c r="F50" s="22">
        <f t="shared" si="6"/>
        <v>-170970.87323000003</v>
      </c>
      <c r="G50" s="22">
        <f t="shared" si="7"/>
        <v>1889539.166772</v>
      </c>
      <c r="H50" s="22">
        <v>58043.197526000004</v>
      </c>
      <c r="I50" s="22">
        <v>35686.520580999997</v>
      </c>
      <c r="J50" s="22">
        <f t="shared" si="8"/>
        <v>22356.676945000007</v>
      </c>
      <c r="K50" s="22">
        <f t="shared" si="9"/>
        <v>93729.718106999993</v>
      </c>
      <c r="L50" s="66">
        <v>15678082</v>
      </c>
      <c r="M50" s="66">
        <v>12847638</v>
      </c>
      <c r="N50" s="66">
        <f t="shared" si="10"/>
        <v>2830444</v>
      </c>
      <c r="O50" s="66">
        <v>464962</v>
      </c>
      <c r="P50" s="66">
        <v>679990</v>
      </c>
      <c r="Q50" s="66">
        <f t="shared" si="11"/>
        <v>-215028</v>
      </c>
    </row>
    <row r="51" spans="1:17" s="185" customFormat="1" x14ac:dyDescent="0.4">
      <c r="A51" s="256">
        <v>217</v>
      </c>
      <c r="B51" s="117">
        <v>47</v>
      </c>
      <c r="C51" s="117" t="s">
        <v>464</v>
      </c>
      <c r="D51" s="161">
        <v>715373.64591800002</v>
      </c>
      <c r="E51" s="161">
        <v>961820.53908999998</v>
      </c>
      <c r="F51" s="290">
        <f t="shared" si="6"/>
        <v>-246446.89317199995</v>
      </c>
      <c r="G51" s="118">
        <f t="shared" si="7"/>
        <v>1677194.1850080001</v>
      </c>
      <c r="H51" s="118">
        <v>56920.855520999998</v>
      </c>
      <c r="I51" s="118">
        <v>112072.31181499999</v>
      </c>
      <c r="J51" s="118">
        <f t="shared" si="8"/>
        <v>-55151.456293999996</v>
      </c>
      <c r="K51" s="118">
        <f t="shared" si="9"/>
        <v>168993.16733599998</v>
      </c>
      <c r="L51" s="119">
        <v>4909934</v>
      </c>
      <c r="M51" s="119">
        <v>4555912</v>
      </c>
      <c r="N51" s="119">
        <f t="shared" si="10"/>
        <v>354022</v>
      </c>
      <c r="O51" s="119">
        <v>78134</v>
      </c>
      <c r="P51" s="119">
        <v>116628</v>
      </c>
      <c r="Q51" s="119">
        <f t="shared" si="11"/>
        <v>-38494</v>
      </c>
    </row>
    <row r="52" spans="1:17" s="185" customFormat="1" x14ac:dyDescent="0.4">
      <c r="A52" s="256">
        <v>254</v>
      </c>
      <c r="B52" s="167">
        <v>48</v>
      </c>
      <c r="C52" s="71" t="s">
        <v>480</v>
      </c>
      <c r="D52" s="168">
        <v>943464.193692</v>
      </c>
      <c r="E52" s="168">
        <v>585372.07460099994</v>
      </c>
      <c r="F52" s="22">
        <f t="shared" si="6"/>
        <v>358092.11909100006</v>
      </c>
      <c r="G52" s="22">
        <f t="shared" si="7"/>
        <v>1528836.2682929998</v>
      </c>
      <c r="H52" s="22">
        <v>56489.284137000002</v>
      </c>
      <c r="I52" s="22">
        <v>131219.43894299999</v>
      </c>
      <c r="J52" s="22">
        <f t="shared" si="8"/>
        <v>-74730.154805999977</v>
      </c>
      <c r="K52" s="22">
        <f t="shared" si="9"/>
        <v>187708.72308</v>
      </c>
      <c r="L52" s="66">
        <v>38021561</v>
      </c>
      <c r="M52" s="66">
        <v>7699976</v>
      </c>
      <c r="N52" s="66">
        <f t="shared" si="10"/>
        <v>30321585</v>
      </c>
      <c r="O52" s="66">
        <v>0</v>
      </c>
      <c r="P52" s="66">
        <v>0</v>
      </c>
      <c r="Q52" s="66">
        <f t="shared" si="11"/>
        <v>0</v>
      </c>
    </row>
    <row r="53" spans="1:17" s="185" customFormat="1" x14ac:dyDescent="0.4">
      <c r="A53" s="256">
        <v>243</v>
      </c>
      <c r="B53" s="117">
        <v>49</v>
      </c>
      <c r="C53" s="117" t="s">
        <v>475</v>
      </c>
      <c r="D53" s="161">
        <v>1176896.1648210001</v>
      </c>
      <c r="E53" s="161">
        <v>280366.96550799999</v>
      </c>
      <c r="F53" s="290">
        <f t="shared" si="6"/>
        <v>896529.19931300008</v>
      </c>
      <c r="G53" s="118">
        <f t="shared" si="7"/>
        <v>1457263.1303290001</v>
      </c>
      <c r="H53" s="118">
        <v>40158.036284000002</v>
      </c>
      <c r="I53" s="118">
        <v>0</v>
      </c>
      <c r="J53" s="118">
        <f t="shared" si="8"/>
        <v>40158.036284000002</v>
      </c>
      <c r="K53" s="118">
        <f t="shared" si="9"/>
        <v>40158.036284000002</v>
      </c>
      <c r="L53" s="119">
        <v>13472100</v>
      </c>
      <c r="M53" s="119">
        <v>1582810</v>
      </c>
      <c r="N53" s="119">
        <f t="shared" si="10"/>
        <v>11889290</v>
      </c>
      <c r="O53" s="119">
        <v>0</v>
      </c>
      <c r="P53" s="119">
        <v>0</v>
      </c>
      <c r="Q53" s="119">
        <f t="shared" si="11"/>
        <v>0</v>
      </c>
    </row>
    <row r="54" spans="1:17" s="185" customFormat="1" x14ac:dyDescent="0.4">
      <c r="A54" s="256">
        <v>131</v>
      </c>
      <c r="B54" s="167">
        <v>50</v>
      </c>
      <c r="C54" s="71" t="s">
        <v>442</v>
      </c>
      <c r="D54" s="168">
        <v>128674.159014</v>
      </c>
      <c r="E54" s="168">
        <v>122820.075348</v>
      </c>
      <c r="F54" s="22">
        <f t="shared" si="6"/>
        <v>5854.0836660000059</v>
      </c>
      <c r="G54" s="22">
        <f t="shared" si="7"/>
        <v>251494.23436200002</v>
      </c>
      <c r="H54" s="22">
        <v>34368.372785</v>
      </c>
      <c r="I54" s="22">
        <v>43657.967015000002</v>
      </c>
      <c r="J54" s="22">
        <f t="shared" si="8"/>
        <v>-9289.5942300000024</v>
      </c>
      <c r="K54" s="22">
        <f t="shared" si="9"/>
        <v>78026.339800000002</v>
      </c>
      <c r="L54" s="66">
        <v>206417</v>
      </c>
      <c r="M54" s="66">
        <v>46482</v>
      </c>
      <c r="N54" s="66">
        <f t="shared" si="10"/>
        <v>159935</v>
      </c>
      <c r="O54" s="66">
        <v>4779</v>
      </c>
      <c r="P54" s="66">
        <v>3272</v>
      </c>
      <c r="Q54" s="66">
        <f t="shared" si="11"/>
        <v>1507</v>
      </c>
    </row>
    <row r="55" spans="1:17" s="185" customFormat="1" x14ac:dyDescent="0.4">
      <c r="A55" s="256">
        <v>212</v>
      </c>
      <c r="B55" s="117">
        <v>51</v>
      </c>
      <c r="C55" s="117" t="s">
        <v>462</v>
      </c>
      <c r="D55" s="161">
        <v>316674.03755000001</v>
      </c>
      <c r="E55" s="161">
        <v>343825.53621499997</v>
      </c>
      <c r="F55" s="290">
        <f t="shared" si="6"/>
        <v>-27151.498664999963</v>
      </c>
      <c r="G55" s="118">
        <f t="shared" si="7"/>
        <v>660499.57376499998</v>
      </c>
      <c r="H55" s="118">
        <v>32604.059388999998</v>
      </c>
      <c r="I55" s="118">
        <v>30453.591032</v>
      </c>
      <c r="J55" s="118">
        <f t="shared" si="8"/>
        <v>2150.4683569999979</v>
      </c>
      <c r="K55" s="118">
        <f t="shared" si="9"/>
        <v>63057.650420999998</v>
      </c>
      <c r="L55" s="119">
        <v>32736</v>
      </c>
      <c r="M55" s="119">
        <v>32</v>
      </c>
      <c r="N55" s="119">
        <f t="shared" si="10"/>
        <v>32704</v>
      </c>
      <c r="O55" s="119">
        <v>1</v>
      </c>
      <c r="P55" s="119">
        <v>0</v>
      </c>
      <c r="Q55" s="119">
        <f t="shared" si="11"/>
        <v>1</v>
      </c>
    </row>
    <row r="56" spans="1:17" s="185" customFormat="1" x14ac:dyDescent="0.4">
      <c r="A56" s="256">
        <v>201</v>
      </c>
      <c r="B56" s="167">
        <v>52</v>
      </c>
      <c r="C56" s="71" t="s">
        <v>457</v>
      </c>
      <c r="D56" s="168">
        <v>414880.95078299998</v>
      </c>
      <c r="E56" s="168">
        <v>272966.508439</v>
      </c>
      <c r="F56" s="22">
        <f t="shared" si="6"/>
        <v>141914.44234399998</v>
      </c>
      <c r="G56" s="22">
        <f t="shared" si="7"/>
        <v>687847.45922199998</v>
      </c>
      <c r="H56" s="22">
        <v>31975.975192000002</v>
      </c>
      <c r="I56" s="22">
        <v>0</v>
      </c>
      <c r="J56" s="22">
        <f t="shared" si="8"/>
        <v>31975.975192000002</v>
      </c>
      <c r="K56" s="22">
        <f t="shared" si="9"/>
        <v>31975.975192000002</v>
      </c>
      <c r="L56" s="66">
        <v>1068199</v>
      </c>
      <c r="M56" s="66">
        <v>0</v>
      </c>
      <c r="N56" s="66">
        <f t="shared" si="10"/>
        <v>1068199</v>
      </c>
      <c r="O56" s="66">
        <v>8567</v>
      </c>
      <c r="P56" s="66">
        <v>0</v>
      </c>
      <c r="Q56" s="66">
        <f t="shared" si="11"/>
        <v>8567</v>
      </c>
    </row>
    <row r="57" spans="1:17" s="185" customFormat="1" x14ac:dyDescent="0.4">
      <c r="A57" s="256">
        <v>53</v>
      </c>
      <c r="B57" s="117">
        <v>53</v>
      </c>
      <c r="C57" s="117" t="s">
        <v>419</v>
      </c>
      <c r="D57" s="161">
        <v>642474.72509800002</v>
      </c>
      <c r="E57" s="161">
        <v>204865.13703899999</v>
      </c>
      <c r="F57" s="290">
        <f t="shared" si="6"/>
        <v>437609.58805900003</v>
      </c>
      <c r="G57" s="118">
        <f t="shared" si="7"/>
        <v>847339.86213700008</v>
      </c>
      <c r="H57" s="118">
        <v>27351.903084000001</v>
      </c>
      <c r="I57" s="118">
        <v>90576.987116999997</v>
      </c>
      <c r="J57" s="118">
        <f t="shared" si="8"/>
        <v>-63225.084032999992</v>
      </c>
      <c r="K57" s="118">
        <f t="shared" si="9"/>
        <v>117928.890201</v>
      </c>
      <c r="L57" s="119">
        <v>4164134</v>
      </c>
      <c r="M57" s="119">
        <v>995347</v>
      </c>
      <c r="N57" s="119">
        <f t="shared" si="10"/>
        <v>3168787</v>
      </c>
      <c r="O57" s="119">
        <v>212879</v>
      </c>
      <c r="P57" s="119">
        <v>225222</v>
      </c>
      <c r="Q57" s="119">
        <f t="shared" si="11"/>
        <v>-12343</v>
      </c>
    </row>
    <row r="58" spans="1:17" s="185" customFormat="1" x14ac:dyDescent="0.4">
      <c r="A58" s="256">
        <v>277</v>
      </c>
      <c r="B58" s="167">
        <v>54</v>
      </c>
      <c r="C58" s="71" t="s">
        <v>602</v>
      </c>
      <c r="D58" s="168">
        <v>202895.08212599999</v>
      </c>
      <c r="E58" s="168">
        <v>151807.646515</v>
      </c>
      <c r="F58" s="22">
        <f t="shared" si="6"/>
        <v>51087.435610999994</v>
      </c>
      <c r="G58" s="22">
        <f t="shared" si="7"/>
        <v>354702.72864099999</v>
      </c>
      <c r="H58" s="22">
        <v>26473.754562999999</v>
      </c>
      <c r="I58" s="22">
        <v>5401.3225560000001</v>
      </c>
      <c r="J58" s="22">
        <f t="shared" si="8"/>
        <v>21072.432006999999</v>
      </c>
      <c r="K58" s="22">
        <f t="shared" si="9"/>
        <v>31875.077118999998</v>
      </c>
      <c r="L58" s="66">
        <v>665808</v>
      </c>
      <c r="M58" s="66">
        <v>54139</v>
      </c>
      <c r="N58" s="66">
        <f t="shared" si="10"/>
        <v>611669</v>
      </c>
      <c r="O58" s="66">
        <v>126458</v>
      </c>
      <c r="P58" s="66">
        <v>18426</v>
      </c>
      <c r="Q58" s="66">
        <f t="shared" si="11"/>
        <v>108032</v>
      </c>
    </row>
    <row r="59" spans="1:17" s="185" customFormat="1" x14ac:dyDescent="0.4">
      <c r="A59" s="256">
        <v>248</v>
      </c>
      <c r="B59" s="117">
        <v>55</v>
      </c>
      <c r="C59" s="117" t="s">
        <v>405</v>
      </c>
      <c r="D59" s="161">
        <v>1139772</v>
      </c>
      <c r="E59" s="161">
        <v>1403431</v>
      </c>
      <c r="F59" s="290">
        <f t="shared" si="6"/>
        <v>-263659</v>
      </c>
      <c r="G59" s="118">
        <f t="shared" si="7"/>
        <v>2543203</v>
      </c>
      <c r="H59" s="118">
        <v>24454</v>
      </c>
      <c r="I59" s="118">
        <v>0</v>
      </c>
      <c r="J59" s="118">
        <f t="shared" si="8"/>
        <v>24454</v>
      </c>
      <c r="K59" s="118">
        <f t="shared" si="9"/>
        <v>24454</v>
      </c>
      <c r="L59" s="119">
        <v>25785602</v>
      </c>
      <c r="M59" s="119">
        <v>22396164</v>
      </c>
      <c r="N59" s="119">
        <f t="shared" si="10"/>
        <v>3389438</v>
      </c>
      <c r="O59" s="119">
        <v>1093237</v>
      </c>
      <c r="P59" s="119">
        <v>1843134</v>
      </c>
      <c r="Q59" s="119">
        <f t="shared" si="11"/>
        <v>-749897</v>
      </c>
    </row>
    <row r="60" spans="1:17" s="185" customFormat="1" x14ac:dyDescent="0.4">
      <c r="A60" s="256">
        <v>279</v>
      </c>
      <c r="B60" s="167">
        <v>56</v>
      </c>
      <c r="C60" s="71" t="s">
        <v>490</v>
      </c>
      <c r="D60" s="168">
        <v>178089.751927</v>
      </c>
      <c r="E60" s="168">
        <v>92740.557612999997</v>
      </c>
      <c r="F60" s="22">
        <f t="shared" si="6"/>
        <v>85349.194314000008</v>
      </c>
      <c r="G60" s="22">
        <f t="shared" si="7"/>
        <v>270830.30953999999</v>
      </c>
      <c r="H60" s="22">
        <v>20417.233091999999</v>
      </c>
      <c r="I60" s="22">
        <v>10560.369428</v>
      </c>
      <c r="J60" s="22">
        <f t="shared" si="8"/>
        <v>9856.8636639999986</v>
      </c>
      <c r="K60" s="22">
        <f t="shared" si="9"/>
        <v>30977.60252</v>
      </c>
      <c r="L60" s="66">
        <v>2736153</v>
      </c>
      <c r="M60" s="66">
        <v>0</v>
      </c>
      <c r="N60" s="66">
        <f t="shared" si="10"/>
        <v>2736153</v>
      </c>
      <c r="O60" s="66">
        <v>417471</v>
      </c>
      <c r="P60" s="66">
        <v>0</v>
      </c>
      <c r="Q60" s="66">
        <f t="shared" si="11"/>
        <v>417471</v>
      </c>
    </row>
    <row r="61" spans="1:17" s="185" customFormat="1" x14ac:dyDescent="0.4">
      <c r="A61" s="256">
        <v>259</v>
      </c>
      <c r="B61" s="117">
        <v>57</v>
      </c>
      <c r="C61" s="117" t="s">
        <v>482</v>
      </c>
      <c r="D61" s="161">
        <v>375955.14853900002</v>
      </c>
      <c r="E61" s="161">
        <v>341985.05383500003</v>
      </c>
      <c r="F61" s="290">
        <f t="shared" si="6"/>
        <v>33970.094703999988</v>
      </c>
      <c r="G61" s="118">
        <f t="shared" si="7"/>
        <v>717940.2023740001</v>
      </c>
      <c r="H61" s="118">
        <v>19439.900572999999</v>
      </c>
      <c r="I61" s="118">
        <v>18912.376006999999</v>
      </c>
      <c r="J61" s="118">
        <f t="shared" si="8"/>
        <v>527.52456600000005</v>
      </c>
      <c r="K61" s="118">
        <f t="shared" si="9"/>
        <v>38352.276579999998</v>
      </c>
      <c r="L61" s="119">
        <v>2776960</v>
      </c>
      <c r="M61" s="119">
        <v>261468</v>
      </c>
      <c r="N61" s="119">
        <f t="shared" si="10"/>
        <v>2515492</v>
      </c>
      <c r="O61" s="119">
        <v>0</v>
      </c>
      <c r="P61" s="119">
        <v>0</v>
      </c>
      <c r="Q61" s="119">
        <f t="shared" si="11"/>
        <v>0</v>
      </c>
    </row>
    <row r="62" spans="1:17" s="185" customFormat="1" x14ac:dyDescent="0.4">
      <c r="A62" s="256">
        <v>283</v>
      </c>
      <c r="B62" s="167">
        <v>58</v>
      </c>
      <c r="C62" s="71" t="s">
        <v>492</v>
      </c>
      <c r="D62" s="168">
        <v>136938.00785299999</v>
      </c>
      <c r="E62" s="168">
        <v>120231.247682</v>
      </c>
      <c r="F62" s="22">
        <f t="shared" si="6"/>
        <v>16706.760170999987</v>
      </c>
      <c r="G62" s="22">
        <f t="shared" si="7"/>
        <v>257169.255535</v>
      </c>
      <c r="H62" s="22">
        <v>15327.240754</v>
      </c>
      <c r="I62" s="22">
        <v>78200.008782000004</v>
      </c>
      <c r="J62" s="22">
        <f t="shared" si="8"/>
        <v>-62872.768028000006</v>
      </c>
      <c r="K62" s="22">
        <f t="shared" si="9"/>
        <v>93527.249536000003</v>
      </c>
      <c r="L62" s="66">
        <v>0</v>
      </c>
      <c r="M62" s="66">
        <v>0</v>
      </c>
      <c r="N62" s="66">
        <f t="shared" si="10"/>
        <v>0</v>
      </c>
      <c r="O62" s="66">
        <v>0</v>
      </c>
      <c r="P62" s="66">
        <v>0</v>
      </c>
      <c r="Q62" s="66">
        <f t="shared" si="11"/>
        <v>0</v>
      </c>
    </row>
    <row r="63" spans="1:17" s="185" customFormat="1" x14ac:dyDescent="0.4">
      <c r="A63" s="256">
        <v>6</v>
      </c>
      <c r="B63" s="117">
        <v>59</v>
      </c>
      <c r="C63" s="117" t="s">
        <v>420</v>
      </c>
      <c r="D63" s="161">
        <v>226975.87302299999</v>
      </c>
      <c r="E63" s="161">
        <v>327444.06601299997</v>
      </c>
      <c r="F63" s="290">
        <f t="shared" si="6"/>
        <v>-100468.19298999998</v>
      </c>
      <c r="G63" s="118">
        <f t="shared" si="7"/>
        <v>554419.93903599994</v>
      </c>
      <c r="H63" s="118">
        <v>12009.194530000001</v>
      </c>
      <c r="I63" s="118">
        <v>30949.188289999998</v>
      </c>
      <c r="J63" s="118">
        <f t="shared" si="8"/>
        <v>-18939.993759999998</v>
      </c>
      <c r="K63" s="118">
        <f t="shared" si="9"/>
        <v>42958.382819999999</v>
      </c>
      <c r="L63" s="119">
        <v>6234233</v>
      </c>
      <c r="M63" s="119">
        <v>4020970</v>
      </c>
      <c r="N63" s="119">
        <f t="shared" si="10"/>
        <v>2213263</v>
      </c>
      <c r="O63" s="119">
        <v>293641</v>
      </c>
      <c r="P63" s="119">
        <v>301091</v>
      </c>
      <c r="Q63" s="119">
        <f t="shared" si="11"/>
        <v>-7450</v>
      </c>
    </row>
    <row r="64" spans="1:17" s="185" customFormat="1" x14ac:dyDescent="0.4">
      <c r="A64" s="256">
        <v>261</v>
      </c>
      <c r="B64" s="167">
        <v>60</v>
      </c>
      <c r="C64" s="71" t="s">
        <v>484</v>
      </c>
      <c r="D64" s="168">
        <v>80964.630652000007</v>
      </c>
      <c r="E64" s="168">
        <v>90369.218085</v>
      </c>
      <c r="F64" s="22">
        <f t="shared" si="6"/>
        <v>-9404.5874329999933</v>
      </c>
      <c r="G64" s="22">
        <f t="shared" si="7"/>
        <v>171333.84873700002</v>
      </c>
      <c r="H64" s="22">
        <v>10028.90616</v>
      </c>
      <c r="I64" s="22">
        <v>0</v>
      </c>
      <c r="J64" s="22">
        <f t="shared" si="8"/>
        <v>10028.90616</v>
      </c>
      <c r="K64" s="22">
        <f t="shared" si="9"/>
        <v>10028.90616</v>
      </c>
      <c r="L64" s="66">
        <v>2273313</v>
      </c>
      <c r="M64" s="66">
        <v>2250847</v>
      </c>
      <c r="N64" s="66">
        <f t="shared" si="10"/>
        <v>22466</v>
      </c>
      <c r="O64" s="66">
        <v>105854</v>
      </c>
      <c r="P64" s="66">
        <v>167384</v>
      </c>
      <c r="Q64" s="66">
        <f t="shared" si="11"/>
        <v>-61530</v>
      </c>
    </row>
    <row r="65" spans="1:17" s="185" customFormat="1" x14ac:dyDescent="0.4">
      <c r="A65" s="256">
        <v>106</v>
      </c>
      <c r="B65" s="117">
        <v>61</v>
      </c>
      <c r="C65" s="117" t="s">
        <v>430</v>
      </c>
      <c r="D65" s="161">
        <v>26802.290754000001</v>
      </c>
      <c r="E65" s="161">
        <v>8689.1898600000004</v>
      </c>
      <c r="F65" s="290">
        <f t="shared" si="6"/>
        <v>18113.100894000003</v>
      </c>
      <c r="G65" s="118">
        <f t="shared" si="7"/>
        <v>35491.480614</v>
      </c>
      <c r="H65" s="118">
        <v>9529.6079480000008</v>
      </c>
      <c r="I65" s="118">
        <v>8689.1898600000004</v>
      </c>
      <c r="J65" s="118">
        <f t="shared" si="8"/>
        <v>840.41808800000035</v>
      </c>
      <c r="K65" s="118">
        <f t="shared" si="9"/>
        <v>18218.797808000003</v>
      </c>
      <c r="L65" s="119">
        <v>770743</v>
      </c>
      <c r="M65" s="119">
        <v>0</v>
      </c>
      <c r="N65" s="119">
        <f t="shared" si="10"/>
        <v>770743</v>
      </c>
      <c r="O65" s="119">
        <v>537677</v>
      </c>
      <c r="P65" s="119">
        <v>0</v>
      </c>
      <c r="Q65" s="119">
        <f t="shared" si="11"/>
        <v>537677</v>
      </c>
    </row>
    <row r="66" spans="1:17" s="185" customFormat="1" x14ac:dyDescent="0.4">
      <c r="A66" s="256">
        <v>235</v>
      </c>
      <c r="B66" s="167">
        <v>62</v>
      </c>
      <c r="C66" s="71" t="s">
        <v>473</v>
      </c>
      <c r="D66" s="168">
        <v>70641.778101999997</v>
      </c>
      <c r="E66" s="168">
        <v>140844.08515599999</v>
      </c>
      <c r="F66" s="22">
        <f t="shared" si="6"/>
        <v>-70202.30705399999</v>
      </c>
      <c r="G66" s="22">
        <f t="shared" si="7"/>
        <v>211485.863258</v>
      </c>
      <c r="H66" s="22">
        <v>8906.8856699999997</v>
      </c>
      <c r="I66" s="22">
        <v>52432.015766999997</v>
      </c>
      <c r="J66" s="22">
        <f t="shared" si="8"/>
        <v>-43525.130097000001</v>
      </c>
      <c r="K66" s="22">
        <f t="shared" si="9"/>
        <v>61338.901436999993</v>
      </c>
      <c r="L66" s="66">
        <v>3435072</v>
      </c>
      <c r="M66" s="66">
        <v>2354933</v>
      </c>
      <c r="N66" s="66">
        <f t="shared" si="10"/>
        <v>1080139</v>
      </c>
      <c r="O66" s="66">
        <v>212768</v>
      </c>
      <c r="P66" s="66">
        <v>113854</v>
      </c>
      <c r="Q66" s="66">
        <f t="shared" si="11"/>
        <v>98914</v>
      </c>
    </row>
    <row r="67" spans="1:17" s="185" customFormat="1" x14ac:dyDescent="0.4">
      <c r="A67" s="256">
        <v>108</v>
      </c>
      <c r="B67" s="117">
        <v>63</v>
      </c>
      <c r="C67" s="117" t="s">
        <v>433</v>
      </c>
      <c r="D67" s="161">
        <v>145446.585509</v>
      </c>
      <c r="E67" s="161">
        <v>186805.095015</v>
      </c>
      <c r="F67" s="290">
        <f t="shared" si="6"/>
        <v>-41358.509506000002</v>
      </c>
      <c r="G67" s="118">
        <f t="shared" si="7"/>
        <v>332251.68052399997</v>
      </c>
      <c r="H67" s="118">
        <v>7103.3706389999998</v>
      </c>
      <c r="I67" s="118">
        <v>9230.8253710000008</v>
      </c>
      <c r="J67" s="118">
        <f t="shared" si="8"/>
        <v>-2127.4547320000011</v>
      </c>
      <c r="K67" s="118">
        <f t="shared" si="9"/>
        <v>16334.19601</v>
      </c>
      <c r="L67" s="119">
        <v>1776727</v>
      </c>
      <c r="M67" s="119">
        <v>926977</v>
      </c>
      <c r="N67" s="119">
        <f t="shared" si="10"/>
        <v>849750</v>
      </c>
      <c r="O67" s="119">
        <v>117136</v>
      </c>
      <c r="P67" s="119">
        <v>67408</v>
      </c>
      <c r="Q67" s="119">
        <f t="shared" si="11"/>
        <v>49728</v>
      </c>
    </row>
    <row r="68" spans="1:17" s="185" customFormat="1" x14ac:dyDescent="0.4">
      <c r="A68" s="256">
        <v>110</v>
      </c>
      <c r="B68" s="167">
        <v>64</v>
      </c>
      <c r="C68" s="71" t="s">
        <v>431</v>
      </c>
      <c r="D68" s="168">
        <v>143292.22360200001</v>
      </c>
      <c r="E68" s="168">
        <v>65467.468256</v>
      </c>
      <c r="F68" s="22">
        <f t="shared" si="6"/>
        <v>77824.75534600002</v>
      </c>
      <c r="G68" s="22">
        <f t="shared" si="7"/>
        <v>208759.69185800001</v>
      </c>
      <c r="H68" s="22">
        <v>6553.330215</v>
      </c>
      <c r="I68" s="22">
        <v>0</v>
      </c>
      <c r="J68" s="22">
        <f t="shared" si="8"/>
        <v>6553.330215</v>
      </c>
      <c r="K68" s="22">
        <f t="shared" si="9"/>
        <v>6553.330215</v>
      </c>
      <c r="L68" s="66">
        <v>2431959</v>
      </c>
      <c r="M68" s="66">
        <v>1147060</v>
      </c>
      <c r="N68" s="66">
        <f t="shared" si="10"/>
        <v>1284899</v>
      </c>
      <c r="O68" s="66">
        <v>184773</v>
      </c>
      <c r="P68" s="66">
        <v>103939</v>
      </c>
      <c r="Q68" s="66">
        <f t="shared" si="11"/>
        <v>80834</v>
      </c>
    </row>
    <row r="69" spans="1:17" s="185" customFormat="1" x14ac:dyDescent="0.4">
      <c r="A69" s="256">
        <v>280</v>
      </c>
      <c r="B69" s="117">
        <v>65</v>
      </c>
      <c r="C69" s="117" t="s">
        <v>491</v>
      </c>
      <c r="D69" s="161">
        <v>106537.148954</v>
      </c>
      <c r="E69" s="161">
        <v>92205.091084</v>
      </c>
      <c r="F69" s="290">
        <f t="shared" ref="F69:F83" si="12">D69-E69</f>
        <v>14332.057870000004</v>
      </c>
      <c r="G69" s="118">
        <f t="shared" ref="G69:G83" si="13">D69+E69</f>
        <v>198742.24003799999</v>
      </c>
      <c r="H69" s="118">
        <v>6454.4706409999999</v>
      </c>
      <c r="I69" s="118">
        <v>13957.747594</v>
      </c>
      <c r="J69" s="118">
        <f t="shared" ref="J69:J83" si="14">H69-I69</f>
        <v>-7503.2769530000005</v>
      </c>
      <c r="K69" s="118">
        <f t="shared" ref="K69:K83" si="15">H69+I69</f>
        <v>20412.218235</v>
      </c>
      <c r="L69" s="119">
        <v>651785</v>
      </c>
      <c r="M69" s="119">
        <v>231650</v>
      </c>
      <c r="N69" s="119">
        <f t="shared" ref="N69:N82" si="16">L69-M69</f>
        <v>420135</v>
      </c>
      <c r="O69" s="119">
        <v>70833</v>
      </c>
      <c r="P69" s="119">
        <v>103738</v>
      </c>
      <c r="Q69" s="119">
        <f t="shared" ref="Q69:Q82" si="17">O69-P69</f>
        <v>-32905</v>
      </c>
    </row>
    <row r="70" spans="1:17" s="185" customFormat="1" x14ac:dyDescent="0.4">
      <c r="A70" s="256">
        <v>249</v>
      </c>
      <c r="B70" s="167">
        <v>66</v>
      </c>
      <c r="C70" s="71" t="s">
        <v>478</v>
      </c>
      <c r="D70" s="168">
        <v>213171.17514800001</v>
      </c>
      <c r="E70" s="168">
        <v>241849.465348</v>
      </c>
      <c r="F70" s="22">
        <f t="shared" si="12"/>
        <v>-28678.290199999989</v>
      </c>
      <c r="G70" s="22">
        <f t="shared" si="13"/>
        <v>455020.64049600001</v>
      </c>
      <c r="H70" s="22">
        <v>6250.9302399999997</v>
      </c>
      <c r="I70" s="22">
        <v>6400.5981730000003</v>
      </c>
      <c r="J70" s="22">
        <f t="shared" si="14"/>
        <v>-149.66793300000063</v>
      </c>
      <c r="K70" s="22">
        <f t="shared" si="15"/>
        <v>12651.528413</v>
      </c>
      <c r="L70" s="66">
        <v>213767</v>
      </c>
      <c r="M70" s="66">
        <v>52959</v>
      </c>
      <c r="N70" s="66">
        <f t="shared" si="16"/>
        <v>160808</v>
      </c>
      <c r="O70" s="66">
        <v>0</v>
      </c>
      <c r="P70" s="66">
        <v>0</v>
      </c>
      <c r="Q70" s="66">
        <f t="shared" si="17"/>
        <v>0</v>
      </c>
    </row>
    <row r="71" spans="1:17" s="185" customFormat="1" x14ac:dyDescent="0.4">
      <c r="A71" s="256">
        <v>223</v>
      </c>
      <c r="B71" s="117">
        <v>67</v>
      </c>
      <c r="C71" s="117" t="s">
        <v>467</v>
      </c>
      <c r="D71" s="161">
        <v>12165.523848999999</v>
      </c>
      <c r="E71" s="161">
        <v>9873.8397920000007</v>
      </c>
      <c r="F71" s="290">
        <f t="shared" si="12"/>
        <v>2291.6840569999986</v>
      </c>
      <c r="G71" s="118">
        <f t="shared" si="13"/>
        <v>22039.363641</v>
      </c>
      <c r="H71" s="118">
        <v>4620.2859369999996</v>
      </c>
      <c r="I71" s="118">
        <v>2246.6920500000001</v>
      </c>
      <c r="J71" s="118">
        <f t="shared" si="14"/>
        <v>2373.5938869999995</v>
      </c>
      <c r="K71" s="118">
        <f t="shared" si="15"/>
        <v>6866.9779870000002</v>
      </c>
      <c r="L71" s="119">
        <v>70788</v>
      </c>
      <c r="M71" s="119">
        <v>114200</v>
      </c>
      <c r="N71" s="119">
        <f t="shared" si="16"/>
        <v>-43412</v>
      </c>
      <c r="O71" s="119">
        <v>774</v>
      </c>
      <c r="P71" s="119">
        <v>2306</v>
      </c>
      <c r="Q71" s="119">
        <f t="shared" si="17"/>
        <v>-1532</v>
      </c>
    </row>
    <row r="72" spans="1:17" s="185" customFormat="1" x14ac:dyDescent="0.4">
      <c r="A72" s="256">
        <v>215</v>
      </c>
      <c r="B72" s="167">
        <v>68</v>
      </c>
      <c r="C72" s="71" t="s">
        <v>463</v>
      </c>
      <c r="D72" s="168">
        <v>16327.471636</v>
      </c>
      <c r="E72" s="168">
        <v>20373.941058</v>
      </c>
      <c r="F72" s="22">
        <f t="shared" si="12"/>
        <v>-4046.4694220000001</v>
      </c>
      <c r="G72" s="22">
        <f t="shared" si="13"/>
        <v>36701.412693999999</v>
      </c>
      <c r="H72" s="22">
        <v>4299.4809530000002</v>
      </c>
      <c r="I72" s="22">
        <v>6907.230595</v>
      </c>
      <c r="J72" s="22">
        <f t="shared" si="14"/>
        <v>-2607.7496419999998</v>
      </c>
      <c r="K72" s="22">
        <f t="shared" si="15"/>
        <v>11206.711547999999</v>
      </c>
      <c r="L72" s="66">
        <v>204686</v>
      </c>
      <c r="M72" s="66">
        <v>96464</v>
      </c>
      <c r="N72" s="66">
        <f t="shared" si="16"/>
        <v>108222</v>
      </c>
      <c r="O72" s="66">
        <v>368</v>
      </c>
      <c r="P72" s="66">
        <v>100</v>
      </c>
      <c r="Q72" s="66">
        <f t="shared" si="17"/>
        <v>268</v>
      </c>
    </row>
    <row r="73" spans="1:17" s="185" customFormat="1" x14ac:dyDescent="0.4">
      <c r="A73" s="256">
        <v>272</v>
      </c>
      <c r="B73" s="117">
        <v>69</v>
      </c>
      <c r="C73" s="117" t="s">
        <v>488</v>
      </c>
      <c r="D73" s="161">
        <v>280765.35112000001</v>
      </c>
      <c r="E73" s="161">
        <v>186177.54582999999</v>
      </c>
      <c r="F73" s="290">
        <f t="shared" si="12"/>
        <v>94587.805290000018</v>
      </c>
      <c r="G73" s="118">
        <f t="shared" si="13"/>
        <v>466942.89694999997</v>
      </c>
      <c r="H73" s="118">
        <v>3061.513794</v>
      </c>
      <c r="I73" s="118">
        <v>420.15940699999999</v>
      </c>
      <c r="J73" s="118">
        <f t="shared" si="14"/>
        <v>2641.3543869999999</v>
      </c>
      <c r="K73" s="118">
        <f t="shared" si="15"/>
        <v>3481.6732010000001</v>
      </c>
      <c r="L73" s="119">
        <v>3230297</v>
      </c>
      <c r="M73" s="119">
        <v>200053</v>
      </c>
      <c r="N73" s="119">
        <f t="shared" si="16"/>
        <v>3030244</v>
      </c>
      <c r="O73" s="119">
        <v>347378</v>
      </c>
      <c r="P73" s="119">
        <v>0</v>
      </c>
      <c r="Q73" s="119">
        <f t="shared" si="17"/>
        <v>347378</v>
      </c>
    </row>
    <row r="74" spans="1:17" s="185" customFormat="1" x14ac:dyDescent="0.4">
      <c r="A74" s="256">
        <v>246</v>
      </c>
      <c r="B74" s="167">
        <v>70</v>
      </c>
      <c r="C74" s="71" t="s">
        <v>476</v>
      </c>
      <c r="D74" s="168">
        <v>3101.2493479999998</v>
      </c>
      <c r="E74" s="168">
        <v>302.36840999999998</v>
      </c>
      <c r="F74" s="22">
        <f t="shared" si="12"/>
        <v>2798.8809379999998</v>
      </c>
      <c r="G74" s="22">
        <f t="shared" si="13"/>
        <v>3403.6177579999999</v>
      </c>
      <c r="H74" s="22">
        <v>2780.5673109999998</v>
      </c>
      <c r="I74" s="22">
        <v>0</v>
      </c>
      <c r="J74" s="22">
        <f t="shared" si="14"/>
        <v>2780.5673109999998</v>
      </c>
      <c r="K74" s="22">
        <f t="shared" si="15"/>
        <v>2780.5673109999998</v>
      </c>
      <c r="L74" s="66">
        <v>37435</v>
      </c>
      <c r="M74" s="66">
        <v>35367</v>
      </c>
      <c r="N74" s="66">
        <f t="shared" si="16"/>
        <v>2068</v>
      </c>
      <c r="O74" s="66">
        <v>4085</v>
      </c>
      <c r="P74" s="66">
        <v>2497</v>
      </c>
      <c r="Q74" s="66">
        <f t="shared" si="17"/>
        <v>1588</v>
      </c>
    </row>
    <row r="75" spans="1:17" s="185" customFormat="1" x14ac:dyDescent="0.4">
      <c r="A75" s="256">
        <v>207</v>
      </c>
      <c r="B75" s="117">
        <v>71</v>
      </c>
      <c r="C75" s="117" t="s">
        <v>458</v>
      </c>
      <c r="D75" s="161">
        <v>480968.62475000002</v>
      </c>
      <c r="E75" s="161">
        <v>354110.69643700001</v>
      </c>
      <c r="F75" s="290">
        <f t="shared" si="12"/>
        <v>126857.92831300001</v>
      </c>
      <c r="G75" s="118">
        <f t="shared" si="13"/>
        <v>835079.32118700002</v>
      </c>
      <c r="H75" s="118">
        <v>2005.5549940000001</v>
      </c>
      <c r="I75" s="118">
        <v>0</v>
      </c>
      <c r="J75" s="118">
        <f t="shared" si="14"/>
        <v>2005.5549940000001</v>
      </c>
      <c r="K75" s="118">
        <f t="shared" si="15"/>
        <v>2005.5549940000001</v>
      </c>
      <c r="L75" s="119">
        <v>5201206</v>
      </c>
      <c r="M75" s="119">
        <v>1162449</v>
      </c>
      <c r="N75" s="119">
        <f t="shared" si="16"/>
        <v>4038757</v>
      </c>
      <c r="O75" s="119">
        <v>0</v>
      </c>
      <c r="P75" s="119">
        <v>0</v>
      </c>
      <c r="Q75" s="119">
        <f t="shared" si="17"/>
        <v>0</v>
      </c>
    </row>
    <row r="76" spans="1:17" s="185" customFormat="1" x14ac:dyDescent="0.4">
      <c r="A76" s="256">
        <v>197</v>
      </c>
      <c r="B76" s="167">
        <v>72</v>
      </c>
      <c r="C76" s="71" t="s">
        <v>456</v>
      </c>
      <c r="D76" s="168">
        <v>61455.265755</v>
      </c>
      <c r="E76" s="168">
        <v>39802.157971000001</v>
      </c>
      <c r="F76" s="22">
        <f t="shared" si="12"/>
        <v>21653.107784</v>
      </c>
      <c r="G76" s="22">
        <f t="shared" si="13"/>
        <v>101257.42372600001</v>
      </c>
      <c r="H76" s="22">
        <v>1759.2572500000001</v>
      </c>
      <c r="I76" s="22">
        <v>6135.0350429999999</v>
      </c>
      <c r="J76" s="22">
        <f t="shared" si="14"/>
        <v>-4375.7777929999993</v>
      </c>
      <c r="K76" s="22">
        <f t="shared" si="15"/>
        <v>7894.2922930000004</v>
      </c>
      <c r="L76" s="66">
        <v>1238274</v>
      </c>
      <c r="M76" s="66">
        <v>370109</v>
      </c>
      <c r="N76" s="66">
        <f t="shared" si="16"/>
        <v>868165</v>
      </c>
      <c r="O76" s="66">
        <v>84998</v>
      </c>
      <c r="P76" s="66">
        <v>0</v>
      </c>
      <c r="Q76" s="66">
        <f t="shared" si="17"/>
        <v>84998</v>
      </c>
    </row>
    <row r="77" spans="1:17" s="185" customFormat="1" x14ac:dyDescent="0.4">
      <c r="A77" s="256">
        <v>191</v>
      </c>
      <c r="B77" s="117">
        <v>73</v>
      </c>
      <c r="C77" s="117" t="s">
        <v>453</v>
      </c>
      <c r="D77" s="161">
        <v>9751.8174369999997</v>
      </c>
      <c r="E77" s="161">
        <v>6380.9732050000002</v>
      </c>
      <c r="F77" s="290">
        <f t="shared" si="12"/>
        <v>3370.8442319999995</v>
      </c>
      <c r="G77" s="118">
        <f t="shared" si="13"/>
        <v>16132.790642</v>
      </c>
      <c r="H77" s="118">
        <v>1352.135556</v>
      </c>
      <c r="I77" s="118">
        <v>0</v>
      </c>
      <c r="J77" s="118">
        <f t="shared" si="14"/>
        <v>1352.135556</v>
      </c>
      <c r="K77" s="118">
        <f t="shared" si="15"/>
        <v>1352.135556</v>
      </c>
      <c r="L77" s="119">
        <v>6705684</v>
      </c>
      <c r="M77" s="119">
        <v>4398249</v>
      </c>
      <c r="N77" s="119">
        <f t="shared" si="16"/>
        <v>2307435</v>
      </c>
      <c r="O77" s="119">
        <v>1242905</v>
      </c>
      <c r="P77" s="119">
        <v>17348</v>
      </c>
      <c r="Q77" s="119">
        <f t="shared" si="17"/>
        <v>1225557</v>
      </c>
    </row>
    <row r="78" spans="1:17" s="185" customFormat="1" x14ac:dyDescent="0.4">
      <c r="A78" s="256">
        <v>150</v>
      </c>
      <c r="B78" s="167">
        <v>74</v>
      </c>
      <c r="C78" s="71" t="s">
        <v>446</v>
      </c>
      <c r="D78" s="168">
        <v>1702.738842</v>
      </c>
      <c r="E78" s="168">
        <v>1021.804806</v>
      </c>
      <c r="F78" s="22">
        <f t="shared" si="12"/>
        <v>680.93403599999999</v>
      </c>
      <c r="G78" s="22">
        <f t="shared" si="13"/>
        <v>2724.5436479999998</v>
      </c>
      <c r="H78" s="22">
        <v>640.00179800000001</v>
      </c>
      <c r="I78" s="22">
        <v>27.775614000000001</v>
      </c>
      <c r="J78" s="22">
        <f t="shared" si="14"/>
        <v>612.22618399999999</v>
      </c>
      <c r="K78" s="22">
        <f t="shared" si="15"/>
        <v>667.77741200000003</v>
      </c>
      <c r="L78" s="66">
        <v>124</v>
      </c>
      <c r="M78" s="66">
        <v>0</v>
      </c>
      <c r="N78" s="66">
        <f t="shared" si="16"/>
        <v>124</v>
      </c>
      <c r="O78" s="66">
        <v>124</v>
      </c>
      <c r="P78" s="66">
        <v>0</v>
      </c>
      <c r="Q78" s="66">
        <f t="shared" si="17"/>
        <v>124</v>
      </c>
    </row>
    <row r="79" spans="1:17" s="185" customFormat="1" x14ac:dyDescent="0.4">
      <c r="A79" s="256">
        <v>227</v>
      </c>
      <c r="B79" s="117">
        <v>75</v>
      </c>
      <c r="C79" s="117" t="s">
        <v>470</v>
      </c>
      <c r="D79" s="161">
        <v>1692.650807</v>
      </c>
      <c r="E79" s="161">
        <v>1142.4507209999999</v>
      </c>
      <c r="F79" s="290">
        <f t="shared" si="12"/>
        <v>550.20008600000006</v>
      </c>
      <c r="G79" s="118">
        <f t="shared" si="13"/>
        <v>2835.1015280000001</v>
      </c>
      <c r="H79" s="118">
        <v>539.01139899999998</v>
      </c>
      <c r="I79" s="118">
        <v>0</v>
      </c>
      <c r="J79" s="118">
        <f t="shared" si="14"/>
        <v>539.01139899999998</v>
      </c>
      <c r="K79" s="118">
        <f t="shared" si="15"/>
        <v>539.01139899999998</v>
      </c>
      <c r="L79" s="119">
        <v>51579</v>
      </c>
      <c r="M79" s="119">
        <v>51599</v>
      </c>
      <c r="N79" s="119">
        <f t="shared" si="16"/>
        <v>-20</v>
      </c>
      <c r="O79" s="119">
        <v>0</v>
      </c>
      <c r="P79" s="119">
        <v>0</v>
      </c>
      <c r="Q79" s="119">
        <f t="shared" si="17"/>
        <v>0</v>
      </c>
    </row>
    <row r="80" spans="1:17" s="185" customFormat="1" x14ac:dyDescent="0.4">
      <c r="A80" s="256">
        <v>164</v>
      </c>
      <c r="B80" s="167">
        <v>76</v>
      </c>
      <c r="C80" s="71" t="s">
        <v>448</v>
      </c>
      <c r="D80" s="168">
        <v>1510.481084</v>
      </c>
      <c r="E80" s="168">
        <v>35.351816999999997</v>
      </c>
      <c r="F80" s="22">
        <f t="shared" si="12"/>
        <v>1475.129267</v>
      </c>
      <c r="G80" s="22">
        <f t="shared" si="13"/>
        <v>1545.832901</v>
      </c>
      <c r="H80" s="22">
        <v>259.998515</v>
      </c>
      <c r="I80" s="22">
        <v>0</v>
      </c>
      <c r="J80" s="22">
        <f t="shared" si="14"/>
        <v>259.998515</v>
      </c>
      <c r="K80" s="22">
        <f t="shared" si="15"/>
        <v>259.998515</v>
      </c>
      <c r="L80" s="66">
        <v>31900</v>
      </c>
      <c r="M80" s="66">
        <v>1672</v>
      </c>
      <c r="N80" s="66">
        <f t="shared" si="16"/>
        <v>30228</v>
      </c>
      <c r="O80" s="66">
        <v>0</v>
      </c>
      <c r="P80" s="66">
        <v>0</v>
      </c>
      <c r="Q80" s="66">
        <f t="shared" si="17"/>
        <v>0</v>
      </c>
    </row>
    <row r="81" spans="1:17" s="185" customFormat="1" x14ac:dyDescent="0.4">
      <c r="A81" s="256">
        <v>175</v>
      </c>
      <c r="B81" s="117">
        <v>77</v>
      </c>
      <c r="C81" s="117" t="s">
        <v>450</v>
      </c>
      <c r="D81" s="161">
        <v>772.76158099999998</v>
      </c>
      <c r="E81" s="161">
        <v>771.79351799999995</v>
      </c>
      <c r="F81" s="290">
        <f t="shared" si="12"/>
        <v>0.96806300000002921</v>
      </c>
      <c r="G81" s="118">
        <f t="shared" si="13"/>
        <v>1544.5550989999999</v>
      </c>
      <c r="H81" s="118">
        <v>134.30046100000001</v>
      </c>
      <c r="I81" s="118">
        <v>0</v>
      </c>
      <c r="J81" s="118">
        <f t="shared" si="14"/>
        <v>134.30046100000001</v>
      </c>
      <c r="K81" s="118">
        <f t="shared" si="15"/>
        <v>134.30046100000001</v>
      </c>
      <c r="L81" s="119">
        <v>446</v>
      </c>
      <c r="M81" s="119">
        <v>872</v>
      </c>
      <c r="N81" s="119">
        <f t="shared" si="16"/>
        <v>-426</v>
      </c>
      <c r="O81" s="119">
        <v>0</v>
      </c>
      <c r="P81" s="119">
        <v>0</v>
      </c>
      <c r="Q81" s="119">
        <f t="shared" si="17"/>
        <v>0</v>
      </c>
    </row>
    <row r="82" spans="1:17" s="185" customFormat="1" x14ac:dyDescent="0.4">
      <c r="A82" s="256">
        <v>241</v>
      </c>
      <c r="B82" s="167">
        <v>78</v>
      </c>
      <c r="C82" s="71" t="s">
        <v>474</v>
      </c>
      <c r="D82" s="168">
        <v>23055.671525000002</v>
      </c>
      <c r="E82" s="168">
        <v>257871.240808</v>
      </c>
      <c r="F82" s="22">
        <f t="shared" si="12"/>
        <v>-234815.56928299999</v>
      </c>
      <c r="G82" s="22">
        <f t="shared" si="13"/>
        <v>280926.91233299999</v>
      </c>
      <c r="H82" s="22">
        <v>0</v>
      </c>
      <c r="I82" s="22">
        <v>196876.415515</v>
      </c>
      <c r="J82" s="22">
        <f t="shared" si="14"/>
        <v>-196876.415515</v>
      </c>
      <c r="K82" s="22">
        <f t="shared" si="15"/>
        <v>196876.415515</v>
      </c>
      <c r="L82" s="66">
        <v>2253157</v>
      </c>
      <c r="M82" s="66">
        <v>2068501</v>
      </c>
      <c r="N82" s="66">
        <f t="shared" si="16"/>
        <v>184656</v>
      </c>
      <c r="O82" s="66">
        <v>0</v>
      </c>
      <c r="P82" s="66">
        <v>0</v>
      </c>
      <c r="Q82" s="66">
        <f t="shared" si="17"/>
        <v>0</v>
      </c>
    </row>
    <row r="83" spans="1:17" s="185" customFormat="1" x14ac:dyDescent="0.4">
      <c r="A83" s="256">
        <v>224</v>
      </c>
      <c r="B83" s="117">
        <v>79</v>
      </c>
      <c r="C83" s="117" t="s">
        <v>468</v>
      </c>
      <c r="D83" s="161">
        <v>0</v>
      </c>
      <c r="E83" s="161">
        <v>0</v>
      </c>
      <c r="F83" s="290">
        <f t="shared" si="12"/>
        <v>0</v>
      </c>
      <c r="G83" s="118">
        <f t="shared" si="13"/>
        <v>0</v>
      </c>
      <c r="H83" s="118">
        <v>0</v>
      </c>
      <c r="I83" s="118">
        <v>0</v>
      </c>
      <c r="J83" s="118">
        <f t="shared" si="14"/>
        <v>0</v>
      </c>
      <c r="K83" s="118">
        <f t="shared" si="15"/>
        <v>0</v>
      </c>
      <c r="L83" s="119">
        <v>0</v>
      </c>
      <c r="M83" s="119">
        <v>0</v>
      </c>
      <c r="N83" s="119">
        <v>0</v>
      </c>
      <c r="O83" s="119">
        <v>0</v>
      </c>
      <c r="P83" s="119">
        <v>0</v>
      </c>
      <c r="Q83" s="119">
        <v>0</v>
      </c>
    </row>
    <row r="84" spans="1:17" s="185" customFormat="1" x14ac:dyDescent="0.4">
      <c r="A84" s="256">
        <v>300</v>
      </c>
      <c r="B84" s="167">
        <v>80</v>
      </c>
      <c r="C84" s="71" t="s">
        <v>591</v>
      </c>
      <c r="D84" s="168">
        <v>0</v>
      </c>
      <c r="E84" s="168">
        <v>0</v>
      </c>
      <c r="F84" s="22">
        <v>0</v>
      </c>
      <c r="G84" s="22">
        <v>0</v>
      </c>
      <c r="H84" s="22">
        <v>0</v>
      </c>
      <c r="I84" s="22">
        <v>0</v>
      </c>
      <c r="J84" s="22">
        <v>0</v>
      </c>
      <c r="K84" s="22">
        <v>0</v>
      </c>
      <c r="L84" s="66">
        <v>0</v>
      </c>
      <c r="M84" s="66">
        <v>0</v>
      </c>
      <c r="N84" s="66">
        <v>0</v>
      </c>
      <c r="O84" s="66">
        <v>0</v>
      </c>
      <c r="P84" s="66">
        <v>0</v>
      </c>
      <c r="Q84" s="66">
        <v>0</v>
      </c>
    </row>
    <row r="85" spans="1:17" s="185" customFormat="1" x14ac:dyDescent="0.4">
      <c r="A85" s="256">
        <v>295</v>
      </c>
      <c r="B85" s="117">
        <v>81</v>
      </c>
      <c r="C85" s="117" t="s">
        <v>603</v>
      </c>
      <c r="D85" s="161">
        <v>0</v>
      </c>
      <c r="E85" s="161">
        <v>0</v>
      </c>
      <c r="F85" s="290">
        <v>0</v>
      </c>
      <c r="G85" s="118">
        <v>0</v>
      </c>
      <c r="H85" s="118">
        <v>0</v>
      </c>
      <c r="I85" s="118">
        <v>0</v>
      </c>
      <c r="J85" s="118">
        <v>0</v>
      </c>
      <c r="K85" s="118">
        <v>0</v>
      </c>
      <c r="L85" s="119">
        <v>0</v>
      </c>
      <c r="M85" s="119">
        <v>0</v>
      </c>
      <c r="N85" s="119">
        <v>0</v>
      </c>
      <c r="O85" s="119">
        <v>0</v>
      </c>
      <c r="P85" s="119">
        <v>0</v>
      </c>
      <c r="Q85" s="119">
        <v>0</v>
      </c>
    </row>
    <row r="86" spans="1:17" ht="26.25" customHeight="1" x14ac:dyDescent="0.4">
      <c r="A86" s="257"/>
      <c r="B86" s="422" t="s">
        <v>23</v>
      </c>
      <c r="C86" s="422"/>
      <c r="D86" s="120">
        <f>SUM(D5:D84)</f>
        <v>137696885.26536795</v>
      </c>
      <c r="E86" s="120">
        <f>SUM(E5:E84)</f>
        <v>204267644.17593503</v>
      </c>
      <c r="F86" s="120">
        <f>SUM(F5:F84)</f>
        <v>-66570758.910566948</v>
      </c>
      <c r="G86" s="120">
        <f>SUM(G5:G84)</f>
        <v>341964529.44130301</v>
      </c>
      <c r="H86" s="120">
        <f t="shared" ref="H86:Q86" si="18">SUM(H5:H84)</f>
        <v>23381079.749839004</v>
      </c>
      <c r="I86" s="120">
        <f t="shared" si="18"/>
        <v>34643662.027150996</v>
      </c>
      <c r="J86" s="120">
        <f t="shared" si="18"/>
        <v>-11262582.277311997</v>
      </c>
      <c r="K86" s="120">
        <f t="shared" si="18"/>
        <v>58024741.776990004</v>
      </c>
      <c r="L86" s="120">
        <f t="shared" si="18"/>
        <v>2037694213.4455631</v>
      </c>
      <c r="M86" s="120">
        <f t="shared" si="18"/>
        <v>1594418424.88657</v>
      </c>
      <c r="N86" s="120">
        <f t="shared" si="18"/>
        <v>443275788.55899304</v>
      </c>
      <c r="O86" s="120">
        <f t="shared" si="18"/>
        <v>164399966</v>
      </c>
      <c r="P86" s="120">
        <f t="shared" si="18"/>
        <v>77859678</v>
      </c>
      <c r="Q86" s="120">
        <f t="shared" si="18"/>
        <v>86540288</v>
      </c>
    </row>
    <row r="87" spans="1:17" x14ac:dyDescent="0.4">
      <c r="A87" s="256">
        <v>204</v>
      </c>
      <c r="B87" s="167">
        <v>82</v>
      </c>
      <c r="C87" s="71" t="s">
        <v>510</v>
      </c>
      <c r="D87" s="168">
        <v>1524865.7837789999</v>
      </c>
      <c r="E87" s="168">
        <v>1608825.540973</v>
      </c>
      <c r="F87" s="22">
        <f t="shared" ref="F87:F105" si="19">D87-E87</f>
        <v>-83959.757194000063</v>
      </c>
      <c r="G87" s="22">
        <f t="shared" ref="G87:G105" si="20">D87+E87</f>
        <v>3133691.3247520002</v>
      </c>
      <c r="H87" s="22">
        <v>288810.21723800001</v>
      </c>
      <c r="I87" s="22">
        <v>101037.645634</v>
      </c>
      <c r="J87" s="22">
        <f t="shared" ref="J87:J105" si="21">H87-I87</f>
        <v>187772.571604</v>
      </c>
      <c r="K87" s="22">
        <f t="shared" ref="K87:K105" si="22">H87+I87</f>
        <v>389847.86287200003</v>
      </c>
      <c r="L87" s="66">
        <v>1951073</v>
      </c>
      <c r="M87" s="66">
        <v>413995</v>
      </c>
      <c r="N87" s="66">
        <f t="shared" ref="N87:N105" si="23">L87-M87</f>
        <v>1537078</v>
      </c>
      <c r="O87" s="66">
        <v>1600764</v>
      </c>
      <c r="P87" s="66">
        <v>52323</v>
      </c>
      <c r="Q87" s="66">
        <f t="shared" ref="Q87:Q105" si="24">O87-P87</f>
        <v>1548441</v>
      </c>
    </row>
    <row r="88" spans="1:17" s="185" customFormat="1" x14ac:dyDescent="0.4">
      <c r="A88" s="256">
        <v>128</v>
      </c>
      <c r="B88" s="117">
        <v>83</v>
      </c>
      <c r="C88" s="117" t="s">
        <v>500</v>
      </c>
      <c r="D88" s="161">
        <v>731865.77810999996</v>
      </c>
      <c r="E88" s="161">
        <v>309968.03453800001</v>
      </c>
      <c r="F88" s="290">
        <f t="shared" si="19"/>
        <v>421897.74357199995</v>
      </c>
      <c r="G88" s="118">
        <f t="shared" si="20"/>
        <v>1041833.812648</v>
      </c>
      <c r="H88" s="118">
        <v>234884.09264300001</v>
      </c>
      <c r="I88" s="118">
        <v>29796.847443999999</v>
      </c>
      <c r="J88" s="118">
        <f t="shared" si="21"/>
        <v>205087.245199</v>
      </c>
      <c r="K88" s="118">
        <f t="shared" si="22"/>
        <v>264680.94008700002</v>
      </c>
      <c r="L88" s="119">
        <v>1868801</v>
      </c>
      <c r="M88" s="119">
        <v>330373</v>
      </c>
      <c r="N88" s="119">
        <f t="shared" si="23"/>
        <v>1538428</v>
      </c>
      <c r="O88" s="119">
        <v>999731</v>
      </c>
      <c r="P88" s="119">
        <v>66859</v>
      </c>
      <c r="Q88" s="119">
        <f t="shared" si="24"/>
        <v>932872</v>
      </c>
    </row>
    <row r="89" spans="1:17" x14ac:dyDescent="0.4">
      <c r="A89" s="256">
        <v>145</v>
      </c>
      <c r="B89" s="167">
        <v>84</v>
      </c>
      <c r="C89" s="71" t="s">
        <v>503</v>
      </c>
      <c r="D89" s="168">
        <v>988716.82966100005</v>
      </c>
      <c r="E89" s="168">
        <v>972122.12352000002</v>
      </c>
      <c r="F89" s="22">
        <f t="shared" si="19"/>
        <v>16594.706141000031</v>
      </c>
      <c r="G89" s="22">
        <f t="shared" si="20"/>
        <v>1960838.953181</v>
      </c>
      <c r="H89" s="22">
        <v>172257.674034</v>
      </c>
      <c r="I89" s="22">
        <v>38383.513504000002</v>
      </c>
      <c r="J89" s="22">
        <f t="shared" si="21"/>
        <v>133874.16052999999</v>
      </c>
      <c r="K89" s="22">
        <f t="shared" si="22"/>
        <v>210641.187538</v>
      </c>
      <c r="L89" s="66">
        <v>1119217</v>
      </c>
      <c r="M89" s="66">
        <v>1060459</v>
      </c>
      <c r="N89" s="66">
        <f t="shared" si="23"/>
        <v>58758</v>
      </c>
      <c r="O89" s="66">
        <v>148597</v>
      </c>
      <c r="P89" s="66">
        <v>88868</v>
      </c>
      <c r="Q89" s="66">
        <f t="shared" si="24"/>
        <v>59729</v>
      </c>
    </row>
    <row r="90" spans="1:17" s="185" customFormat="1" x14ac:dyDescent="0.4">
      <c r="A90" s="256">
        <v>213</v>
      </c>
      <c r="B90" s="117">
        <v>85</v>
      </c>
      <c r="C90" s="117" t="s">
        <v>511</v>
      </c>
      <c r="D90" s="161">
        <v>765597.31866700004</v>
      </c>
      <c r="E90" s="161">
        <v>898121.52587600006</v>
      </c>
      <c r="F90" s="290">
        <f t="shared" si="19"/>
        <v>-132524.20720900001</v>
      </c>
      <c r="G90" s="118">
        <f t="shared" si="20"/>
        <v>1663718.8445430002</v>
      </c>
      <c r="H90" s="118">
        <v>141110.86805300001</v>
      </c>
      <c r="I90" s="118">
        <v>154758.78767600001</v>
      </c>
      <c r="J90" s="118">
        <f t="shared" si="21"/>
        <v>-13647.919622999994</v>
      </c>
      <c r="K90" s="118">
        <f t="shared" si="22"/>
        <v>295869.65572899999</v>
      </c>
      <c r="L90" s="119">
        <v>0</v>
      </c>
      <c r="M90" s="119">
        <v>0</v>
      </c>
      <c r="N90" s="119">
        <f t="shared" si="23"/>
        <v>0</v>
      </c>
      <c r="O90" s="119">
        <v>0</v>
      </c>
      <c r="P90" s="119">
        <v>0</v>
      </c>
      <c r="Q90" s="119">
        <f t="shared" si="24"/>
        <v>0</v>
      </c>
    </row>
    <row r="91" spans="1:17" x14ac:dyDescent="0.4">
      <c r="A91" s="256">
        <v>143</v>
      </c>
      <c r="B91" s="167">
        <v>86</v>
      </c>
      <c r="C91" s="71" t="s">
        <v>502</v>
      </c>
      <c r="D91" s="168">
        <v>610001.03521100001</v>
      </c>
      <c r="E91" s="168">
        <v>623891.02407599997</v>
      </c>
      <c r="F91" s="22">
        <f t="shared" si="19"/>
        <v>-13889.988864999963</v>
      </c>
      <c r="G91" s="22">
        <f t="shared" si="20"/>
        <v>1233892.059287</v>
      </c>
      <c r="H91" s="22">
        <v>117864.033107</v>
      </c>
      <c r="I91" s="22">
        <v>48988.773467999999</v>
      </c>
      <c r="J91" s="22">
        <f t="shared" si="21"/>
        <v>68875.259638999996</v>
      </c>
      <c r="K91" s="22">
        <f t="shared" si="22"/>
        <v>166852.806575</v>
      </c>
      <c r="L91" s="66">
        <v>107387</v>
      </c>
      <c r="M91" s="66">
        <v>85885</v>
      </c>
      <c r="N91" s="66">
        <f t="shared" si="23"/>
        <v>21502</v>
      </c>
      <c r="O91" s="66">
        <v>102157</v>
      </c>
      <c r="P91" s="66">
        <v>6174</v>
      </c>
      <c r="Q91" s="66">
        <f t="shared" si="24"/>
        <v>95983</v>
      </c>
    </row>
    <row r="92" spans="1:17" s="185" customFormat="1" x14ac:dyDescent="0.4">
      <c r="A92" s="256">
        <v>10</v>
      </c>
      <c r="B92" s="117">
        <v>87</v>
      </c>
      <c r="C92" s="117" t="s">
        <v>493</v>
      </c>
      <c r="D92" s="161">
        <v>795293.52304100001</v>
      </c>
      <c r="E92" s="161">
        <v>868844.89204900002</v>
      </c>
      <c r="F92" s="290">
        <f t="shared" si="19"/>
        <v>-73551.369008000009</v>
      </c>
      <c r="G92" s="118">
        <f t="shared" si="20"/>
        <v>1664138.41509</v>
      </c>
      <c r="H92" s="118">
        <v>106781.922721</v>
      </c>
      <c r="I92" s="118">
        <v>0</v>
      </c>
      <c r="J92" s="118">
        <f t="shared" si="21"/>
        <v>106781.922721</v>
      </c>
      <c r="K92" s="118">
        <f t="shared" si="22"/>
        <v>106781.922721</v>
      </c>
      <c r="L92" s="119">
        <v>2544589</v>
      </c>
      <c r="M92" s="119">
        <v>797935</v>
      </c>
      <c r="N92" s="119">
        <f t="shared" si="23"/>
        <v>1746654</v>
      </c>
      <c r="O92" s="119">
        <v>1581134</v>
      </c>
      <c r="P92" s="119">
        <v>113495</v>
      </c>
      <c r="Q92" s="119">
        <f t="shared" si="24"/>
        <v>1467639</v>
      </c>
    </row>
    <row r="93" spans="1:17" x14ac:dyDescent="0.4">
      <c r="A93" s="256">
        <v>17</v>
      </c>
      <c r="B93" s="167">
        <v>88</v>
      </c>
      <c r="C93" s="71" t="s">
        <v>496</v>
      </c>
      <c r="D93" s="168">
        <v>3031634.258252</v>
      </c>
      <c r="E93" s="168">
        <v>3852991.1877520001</v>
      </c>
      <c r="F93" s="22">
        <f t="shared" si="19"/>
        <v>-821356.92950000009</v>
      </c>
      <c r="G93" s="22">
        <f t="shared" si="20"/>
        <v>6884625.4460039996</v>
      </c>
      <c r="H93" s="22">
        <v>80609.629453000001</v>
      </c>
      <c r="I93" s="22">
        <v>937908.39009999996</v>
      </c>
      <c r="J93" s="22">
        <f t="shared" si="21"/>
        <v>-857298.76064699993</v>
      </c>
      <c r="K93" s="22">
        <f t="shared" si="22"/>
        <v>1018518.019553</v>
      </c>
      <c r="L93" s="66">
        <v>5992608</v>
      </c>
      <c r="M93" s="66">
        <v>6411960</v>
      </c>
      <c r="N93" s="66">
        <f t="shared" si="23"/>
        <v>-419352</v>
      </c>
      <c r="O93" s="66">
        <v>2006</v>
      </c>
      <c r="P93" s="66">
        <v>67276</v>
      </c>
      <c r="Q93" s="66">
        <f t="shared" si="24"/>
        <v>-65270</v>
      </c>
    </row>
    <row r="94" spans="1:17" s="185" customFormat="1" x14ac:dyDescent="0.4">
      <c r="A94" s="256">
        <v>165</v>
      </c>
      <c r="B94" s="117">
        <v>89</v>
      </c>
      <c r="C94" s="117" t="s">
        <v>509</v>
      </c>
      <c r="D94" s="161">
        <v>544219.83825300005</v>
      </c>
      <c r="E94" s="161">
        <v>611606.31049800001</v>
      </c>
      <c r="F94" s="290">
        <f t="shared" si="19"/>
        <v>-67386.472244999954</v>
      </c>
      <c r="G94" s="118">
        <f t="shared" si="20"/>
        <v>1155826.1487509999</v>
      </c>
      <c r="H94" s="118">
        <v>74278.197761999996</v>
      </c>
      <c r="I94" s="118">
        <v>74405.598106999998</v>
      </c>
      <c r="J94" s="118">
        <f t="shared" si="21"/>
        <v>-127.40034500000183</v>
      </c>
      <c r="K94" s="118">
        <f t="shared" si="22"/>
        <v>148683.79586899999</v>
      </c>
      <c r="L94" s="119">
        <v>132966</v>
      </c>
      <c r="M94" s="119">
        <v>129957</v>
      </c>
      <c r="N94" s="119">
        <f t="shared" si="23"/>
        <v>3009</v>
      </c>
      <c r="O94" s="119">
        <v>7955</v>
      </c>
      <c r="P94" s="119">
        <v>2566</v>
      </c>
      <c r="Q94" s="119">
        <f t="shared" si="24"/>
        <v>5389</v>
      </c>
    </row>
    <row r="95" spans="1:17" x14ac:dyDescent="0.4">
      <c r="A95" s="256">
        <v>32</v>
      </c>
      <c r="B95" s="167">
        <v>90</v>
      </c>
      <c r="C95" s="71" t="s">
        <v>494</v>
      </c>
      <c r="D95" s="168">
        <v>272644.72768200003</v>
      </c>
      <c r="E95" s="168">
        <v>321951.22379900003</v>
      </c>
      <c r="F95" s="22">
        <f t="shared" si="19"/>
        <v>-49306.496117000002</v>
      </c>
      <c r="G95" s="22">
        <f t="shared" si="20"/>
        <v>594595.95148100005</v>
      </c>
      <c r="H95" s="22">
        <v>59694.184508999999</v>
      </c>
      <c r="I95" s="22">
        <v>40843.665881000001</v>
      </c>
      <c r="J95" s="22">
        <f t="shared" si="21"/>
        <v>18850.518627999998</v>
      </c>
      <c r="K95" s="22">
        <f t="shared" si="22"/>
        <v>100537.85039000001</v>
      </c>
      <c r="L95" s="66">
        <v>19288</v>
      </c>
      <c r="M95" s="66">
        <v>19335</v>
      </c>
      <c r="N95" s="66">
        <f t="shared" si="23"/>
        <v>-47</v>
      </c>
      <c r="O95" s="66">
        <v>375</v>
      </c>
      <c r="P95" s="66">
        <v>1573</v>
      </c>
      <c r="Q95" s="66">
        <f t="shared" si="24"/>
        <v>-1198</v>
      </c>
    </row>
    <row r="96" spans="1:17" s="185" customFormat="1" x14ac:dyDescent="0.4">
      <c r="A96" s="256">
        <v>151</v>
      </c>
      <c r="B96" s="117">
        <v>91</v>
      </c>
      <c r="C96" s="117" t="s">
        <v>504</v>
      </c>
      <c r="D96" s="161">
        <v>230234.71537200001</v>
      </c>
      <c r="E96" s="161">
        <v>270289.97372000001</v>
      </c>
      <c r="F96" s="290">
        <f t="shared" si="19"/>
        <v>-40055.258348000003</v>
      </c>
      <c r="G96" s="118">
        <f t="shared" si="20"/>
        <v>500524.68909200002</v>
      </c>
      <c r="H96" s="118">
        <v>59198.194991999997</v>
      </c>
      <c r="I96" s="118">
        <v>35252.36535</v>
      </c>
      <c r="J96" s="118">
        <f t="shared" si="21"/>
        <v>23945.829641999997</v>
      </c>
      <c r="K96" s="118">
        <f t="shared" si="22"/>
        <v>94450.560341999997</v>
      </c>
      <c r="L96" s="119">
        <v>0</v>
      </c>
      <c r="M96" s="119">
        <v>0</v>
      </c>
      <c r="N96" s="119">
        <f t="shared" si="23"/>
        <v>0</v>
      </c>
      <c r="O96" s="119">
        <v>0</v>
      </c>
      <c r="P96" s="119">
        <v>0</v>
      </c>
      <c r="Q96" s="119">
        <f t="shared" si="24"/>
        <v>0</v>
      </c>
    </row>
    <row r="97" spans="1:17" x14ac:dyDescent="0.4">
      <c r="A97" s="256">
        <v>180</v>
      </c>
      <c r="B97" s="167">
        <v>92</v>
      </c>
      <c r="C97" s="71" t="s">
        <v>508</v>
      </c>
      <c r="D97" s="168">
        <v>207366.84969500001</v>
      </c>
      <c r="E97" s="168">
        <v>232405.919402</v>
      </c>
      <c r="F97" s="22">
        <f t="shared" si="19"/>
        <v>-25039.069706999988</v>
      </c>
      <c r="G97" s="22">
        <f t="shared" si="20"/>
        <v>439772.76909700001</v>
      </c>
      <c r="H97" s="22">
        <v>55341.405735</v>
      </c>
      <c r="I97" s="22">
        <v>59906.387648000004</v>
      </c>
      <c r="J97" s="22">
        <f t="shared" si="21"/>
        <v>-4564.9819130000033</v>
      </c>
      <c r="K97" s="22">
        <f t="shared" si="22"/>
        <v>115247.79338300001</v>
      </c>
      <c r="L97" s="66">
        <v>34268</v>
      </c>
      <c r="M97" s="66">
        <v>26996</v>
      </c>
      <c r="N97" s="66">
        <f t="shared" si="23"/>
        <v>7272</v>
      </c>
      <c r="O97" s="66">
        <v>21320</v>
      </c>
      <c r="P97" s="66">
        <v>1529</v>
      </c>
      <c r="Q97" s="66">
        <f t="shared" si="24"/>
        <v>19791</v>
      </c>
    </row>
    <row r="98" spans="1:17" s="185" customFormat="1" x14ac:dyDescent="0.4">
      <c r="A98" s="256">
        <v>135</v>
      </c>
      <c r="B98" s="117">
        <v>93</v>
      </c>
      <c r="C98" s="117" t="s">
        <v>501</v>
      </c>
      <c r="D98" s="161">
        <v>312432.06628099998</v>
      </c>
      <c r="E98" s="161">
        <v>186494.427513</v>
      </c>
      <c r="F98" s="290">
        <f t="shared" si="19"/>
        <v>125937.63876799998</v>
      </c>
      <c r="G98" s="118">
        <f t="shared" si="20"/>
        <v>498926.49379400001</v>
      </c>
      <c r="H98" s="118">
        <v>48851.723203000001</v>
      </c>
      <c r="I98" s="118">
        <v>1859.917128</v>
      </c>
      <c r="J98" s="118">
        <f t="shared" si="21"/>
        <v>46991.806075</v>
      </c>
      <c r="K98" s="118">
        <f t="shared" si="22"/>
        <v>50711.640331000002</v>
      </c>
      <c r="L98" s="119">
        <v>571649</v>
      </c>
      <c r="M98" s="119">
        <v>276359</v>
      </c>
      <c r="N98" s="119">
        <f t="shared" si="23"/>
        <v>295290</v>
      </c>
      <c r="O98" s="119">
        <v>24733</v>
      </c>
      <c r="P98" s="119">
        <v>35288</v>
      </c>
      <c r="Q98" s="119">
        <f t="shared" si="24"/>
        <v>-10555</v>
      </c>
    </row>
    <row r="99" spans="1:17" x14ac:dyDescent="0.4">
      <c r="A99" s="256">
        <v>65</v>
      </c>
      <c r="B99" s="167">
        <v>94</v>
      </c>
      <c r="C99" s="71" t="s">
        <v>30</v>
      </c>
      <c r="D99" s="168">
        <v>388167.65644400002</v>
      </c>
      <c r="E99" s="168">
        <v>444188.38367200003</v>
      </c>
      <c r="F99" s="22">
        <f t="shared" si="19"/>
        <v>-56020.727228000003</v>
      </c>
      <c r="G99" s="22">
        <f t="shared" si="20"/>
        <v>832356.04011599999</v>
      </c>
      <c r="H99" s="22">
        <v>42370.292815000001</v>
      </c>
      <c r="I99" s="22">
        <v>40073.776705999997</v>
      </c>
      <c r="J99" s="22">
        <f t="shared" si="21"/>
        <v>2296.5161090000038</v>
      </c>
      <c r="K99" s="22">
        <f t="shared" si="22"/>
        <v>82444.069520999998</v>
      </c>
      <c r="L99" s="66">
        <v>140703</v>
      </c>
      <c r="M99" s="66">
        <v>59061</v>
      </c>
      <c r="N99" s="66">
        <f t="shared" si="23"/>
        <v>81642</v>
      </c>
      <c r="O99" s="66">
        <v>20522</v>
      </c>
      <c r="P99" s="66">
        <v>13716</v>
      </c>
      <c r="Q99" s="66">
        <f t="shared" si="24"/>
        <v>6806</v>
      </c>
    </row>
    <row r="100" spans="1:17" s="185" customFormat="1" x14ac:dyDescent="0.4">
      <c r="A100" s="256">
        <v>101</v>
      </c>
      <c r="B100" s="117">
        <v>95</v>
      </c>
      <c r="C100" s="117" t="s">
        <v>497</v>
      </c>
      <c r="D100" s="161">
        <v>170512.29789300001</v>
      </c>
      <c r="E100" s="161">
        <v>206012.22485999999</v>
      </c>
      <c r="F100" s="290">
        <f t="shared" si="19"/>
        <v>-35499.926966999978</v>
      </c>
      <c r="G100" s="118">
        <f t="shared" si="20"/>
        <v>376524.52275300003</v>
      </c>
      <c r="H100" s="118">
        <v>25892.253729</v>
      </c>
      <c r="I100" s="118">
        <v>0</v>
      </c>
      <c r="J100" s="118">
        <f t="shared" si="21"/>
        <v>25892.253729</v>
      </c>
      <c r="K100" s="118">
        <f t="shared" si="22"/>
        <v>25892.253729</v>
      </c>
      <c r="L100" s="119">
        <v>172167</v>
      </c>
      <c r="M100" s="119">
        <v>51202</v>
      </c>
      <c r="N100" s="119">
        <f t="shared" si="23"/>
        <v>120965</v>
      </c>
      <c r="O100" s="119">
        <v>44663</v>
      </c>
      <c r="P100" s="119">
        <v>1466</v>
      </c>
      <c r="Q100" s="119">
        <f t="shared" si="24"/>
        <v>43197</v>
      </c>
    </row>
    <row r="101" spans="1:17" x14ac:dyDescent="0.4">
      <c r="A101" s="256">
        <v>153</v>
      </c>
      <c r="B101" s="167">
        <v>96</v>
      </c>
      <c r="C101" s="71" t="s">
        <v>505</v>
      </c>
      <c r="D101" s="168">
        <v>172090.48555000001</v>
      </c>
      <c r="E101" s="168">
        <v>198033.284438</v>
      </c>
      <c r="F101" s="22">
        <f t="shared" si="19"/>
        <v>-25942.79888799999</v>
      </c>
      <c r="G101" s="22">
        <f t="shared" si="20"/>
        <v>370123.76998800004</v>
      </c>
      <c r="H101" s="22">
        <v>19805.493912000002</v>
      </c>
      <c r="I101" s="22">
        <v>29159.566513000002</v>
      </c>
      <c r="J101" s="22">
        <f t="shared" si="21"/>
        <v>-9354.0726009999998</v>
      </c>
      <c r="K101" s="22">
        <f t="shared" si="22"/>
        <v>48965.060425000003</v>
      </c>
      <c r="L101" s="66">
        <v>501</v>
      </c>
      <c r="M101" s="66">
        <v>5435</v>
      </c>
      <c r="N101" s="66">
        <f t="shared" si="23"/>
        <v>-4934</v>
      </c>
      <c r="O101" s="66">
        <v>0</v>
      </c>
      <c r="P101" s="66">
        <v>0</v>
      </c>
      <c r="Q101" s="66">
        <f t="shared" si="24"/>
        <v>0</v>
      </c>
    </row>
    <row r="102" spans="1:17" s="185" customFormat="1" x14ac:dyDescent="0.4">
      <c r="A102" s="256">
        <v>111</v>
      </c>
      <c r="B102" s="117">
        <v>97</v>
      </c>
      <c r="C102" s="117" t="s">
        <v>498</v>
      </c>
      <c r="D102" s="161">
        <v>29616.465522999999</v>
      </c>
      <c r="E102" s="161">
        <v>36484.188878000001</v>
      </c>
      <c r="F102" s="290">
        <f t="shared" si="19"/>
        <v>-6867.7233550000019</v>
      </c>
      <c r="G102" s="118">
        <f t="shared" si="20"/>
        <v>66100.654401000007</v>
      </c>
      <c r="H102" s="118">
        <v>16329.93345</v>
      </c>
      <c r="I102" s="118">
        <v>15100.21372</v>
      </c>
      <c r="J102" s="118">
        <f t="shared" si="21"/>
        <v>1229.7197300000007</v>
      </c>
      <c r="K102" s="118">
        <f t="shared" si="22"/>
        <v>31430.14717</v>
      </c>
      <c r="L102" s="119">
        <v>3655</v>
      </c>
      <c r="M102" s="119">
        <v>160</v>
      </c>
      <c r="N102" s="119">
        <f t="shared" si="23"/>
        <v>3495</v>
      </c>
      <c r="O102" s="119">
        <v>0</v>
      </c>
      <c r="P102" s="119">
        <v>0</v>
      </c>
      <c r="Q102" s="119">
        <f t="shared" si="24"/>
        <v>0</v>
      </c>
    </row>
    <row r="103" spans="1:17" x14ac:dyDescent="0.4">
      <c r="A103" s="256">
        <v>179</v>
      </c>
      <c r="B103" s="167">
        <v>98</v>
      </c>
      <c r="C103" s="71" t="s">
        <v>507</v>
      </c>
      <c r="D103" s="168">
        <v>329798.78470399999</v>
      </c>
      <c r="E103" s="168">
        <v>406735.77121500002</v>
      </c>
      <c r="F103" s="22">
        <f t="shared" si="19"/>
        <v>-76936.986511000025</v>
      </c>
      <c r="G103" s="22">
        <f t="shared" si="20"/>
        <v>736534.55591899995</v>
      </c>
      <c r="H103" s="22">
        <v>3269.427846</v>
      </c>
      <c r="I103" s="22">
        <v>25958.871824000002</v>
      </c>
      <c r="J103" s="22">
        <f t="shared" si="21"/>
        <v>-22689.443978000003</v>
      </c>
      <c r="K103" s="22">
        <f t="shared" si="22"/>
        <v>29228.29967</v>
      </c>
      <c r="L103" s="66">
        <v>438</v>
      </c>
      <c r="M103" s="66">
        <v>39</v>
      </c>
      <c r="N103" s="66">
        <f t="shared" si="23"/>
        <v>399</v>
      </c>
      <c r="O103" s="66">
        <v>400</v>
      </c>
      <c r="P103" s="66">
        <v>0</v>
      </c>
      <c r="Q103" s="66">
        <f t="shared" si="24"/>
        <v>400</v>
      </c>
    </row>
    <row r="104" spans="1:17" s="185" customFormat="1" x14ac:dyDescent="0.4">
      <c r="A104" s="256">
        <v>37</v>
      </c>
      <c r="B104" s="117">
        <v>99</v>
      </c>
      <c r="C104" s="117" t="s">
        <v>495</v>
      </c>
      <c r="D104" s="161">
        <v>26832.022147</v>
      </c>
      <c r="E104" s="161">
        <v>24335.419374000001</v>
      </c>
      <c r="F104" s="290">
        <f t="shared" si="19"/>
        <v>2496.6027729999987</v>
      </c>
      <c r="G104" s="118">
        <f t="shared" si="20"/>
        <v>51167.441521000001</v>
      </c>
      <c r="H104" s="118">
        <v>3161.1313740000001</v>
      </c>
      <c r="I104" s="118">
        <v>1583.3305029999999</v>
      </c>
      <c r="J104" s="118">
        <f t="shared" si="21"/>
        <v>1577.8008710000001</v>
      </c>
      <c r="K104" s="118">
        <f t="shared" si="22"/>
        <v>4744.4618769999997</v>
      </c>
      <c r="L104" s="119">
        <v>4988</v>
      </c>
      <c r="M104" s="119">
        <v>70636</v>
      </c>
      <c r="N104" s="119">
        <f t="shared" si="23"/>
        <v>-65648</v>
      </c>
      <c r="O104" s="119">
        <v>1494</v>
      </c>
      <c r="P104" s="119">
        <v>0</v>
      </c>
      <c r="Q104" s="119">
        <f t="shared" si="24"/>
        <v>1494</v>
      </c>
    </row>
    <row r="105" spans="1:17" x14ac:dyDescent="0.4">
      <c r="A105" s="256">
        <v>166</v>
      </c>
      <c r="B105" s="167">
        <v>100</v>
      </c>
      <c r="C105" s="71" t="s">
        <v>506</v>
      </c>
      <c r="D105" s="168">
        <v>20687.591157999999</v>
      </c>
      <c r="E105" s="168">
        <v>13924.261302999999</v>
      </c>
      <c r="F105" s="22">
        <f t="shared" si="19"/>
        <v>6763.329855</v>
      </c>
      <c r="G105" s="22">
        <f t="shared" si="20"/>
        <v>34611.852461000002</v>
      </c>
      <c r="H105" s="22">
        <v>0</v>
      </c>
      <c r="I105" s="22">
        <v>0</v>
      </c>
      <c r="J105" s="22">
        <f t="shared" si="21"/>
        <v>0</v>
      </c>
      <c r="K105" s="22">
        <f t="shared" si="22"/>
        <v>0</v>
      </c>
      <c r="L105" s="66">
        <v>22435</v>
      </c>
      <c r="M105" s="66">
        <v>7060</v>
      </c>
      <c r="N105" s="66">
        <f t="shared" si="23"/>
        <v>15375</v>
      </c>
      <c r="O105" s="66">
        <v>0</v>
      </c>
      <c r="P105" s="66">
        <v>0</v>
      </c>
      <c r="Q105" s="66">
        <f t="shared" si="24"/>
        <v>0</v>
      </c>
    </row>
    <row r="106" spans="1:17" s="185" customFormat="1" x14ac:dyDescent="0.4">
      <c r="A106" s="256">
        <v>112</v>
      </c>
      <c r="B106" s="117">
        <v>101</v>
      </c>
      <c r="C106" s="117" t="s">
        <v>499</v>
      </c>
      <c r="D106" s="161">
        <v>0</v>
      </c>
      <c r="E106" s="161">
        <v>0</v>
      </c>
      <c r="F106" s="290">
        <v>0</v>
      </c>
      <c r="G106" s="118">
        <v>0</v>
      </c>
      <c r="H106" s="118">
        <v>0</v>
      </c>
      <c r="I106" s="118">
        <v>0</v>
      </c>
      <c r="J106" s="118">
        <v>0</v>
      </c>
      <c r="K106" s="118">
        <v>0</v>
      </c>
      <c r="L106" s="119">
        <v>0</v>
      </c>
      <c r="M106" s="119">
        <v>0</v>
      </c>
      <c r="N106" s="119">
        <v>0</v>
      </c>
      <c r="O106" s="119">
        <v>0</v>
      </c>
      <c r="P106" s="119">
        <v>0</v>
      </c>
      <c r="Q106" s="119">
        <v>0</v>
      </c>
    </row>
    <row r="107" spans="1:17" ht="17.25" x14ac:dyDescent="0.4">
      <c r="A107" s="257"/>
      <c r="B107" s="423" t="s">
        <v>26</v>
      </c>
      <c r="C107" s="423"/>
      <c r="D107" s="120">
        <f>SUM(D87:D106)</f>
        <v>11152578.027423002</v>
      </c>
      <c r="E107" s="120">
        <f t="shared" ref="E107:Q107" si="25">SUM(E87:E106)</f>
        <v>12087225.717455996</v>
      </c>
      <c r="F107" s="120">
        <f t="shared" si="25"/>
        <v>-934647.69003300008</v>
      </c>
      <c r="G107" s="120">
        <f t="shared" si="25"/>
        <v>23239803.744879004</v>
      </c>
      <c r="H107" s="120">
        <f t="shared" si="25"/>
        <v>1550510.6765759997</v>
      </c>
      <c r="I107" s="120">
        <f t="shared" si="25"/>
        <v>1635017.6512060002</v>
      </c>
      <c r="J107" s="120">
        <f t="shared" si="25"/>
        <v>-84506.974629999997</v>
      </c>
      <c r="K107" s="120">
        <f t="shared" si="25"/>
        <v>3185528.3277819995</v>
      </c>
      <c r="L107" s="120">
        <f t="shared" si="25"/>
        <v>14686733</v>
      </c>
      <c r="M107" s="120">
        <f t="shared" si="25"/>
        <v>9746847</v>
      </c>
      <c r="N107" s="120">
        <f t="shared" si="25"/>
        <v>4939886</v>
      </c>
      <c r="O107" s="120">
        <f t="shared" si="25"/>
        <v>4555851</v>
      </c>
      <c r="P107" s="120">
        <f t="shared" si="25"/>
        <v>451133</v>
      </c>
      <c r="Q107" s="120">
        <f t="shared" si="25"/>
        <v>4104718</v>
      </c>
    </row>
    <row r="108" spans="1:17" x14ac:dyDescent="0.4">
      <c r="A108" s="256">
        <v>126</v>
      </c>
      <c r="B108" s="167">
        <v>102</v>
      </c>
      <c r="C108" s="71" t="s">
        <v>543</v>
      </c>
      <c r="D108" s="168">
        <v>4244135.6427030005</v>
      </c>
      <c r="E108" s="168">
        <v>325715.23033200001</v>
      </c>
      <c r="F108" s="22">
        <f t="shared" ref="F108:F139" si="26">D108-E108</f>
        <v>3918420.4123710003</v>
      </c>
      <c r="G108" s="22">
        <f t="shared" ref="G108:G139" si="27">D108+E108</f>
        <v>4569850.8730350006</v>
      </c>
      <c r="H108" s="22">
        <v>2145466.4977159998</v>
      </c>
      <c r="I108" s="22">
        <v>61300.275329999997</v>
      </c>
      <c r="J108" s="22">
        <f t="shared" ref="J108:J139" si="28">H108-I108</f>
        <v>2084166.2223859997</v>
      </c>
      <c r="K108" s="22">
        <f t="shared" ref="K108:K139" si="29">H108+I108</f>
        <v>2206766.7730459999</v>
      </c>
      <c r="L108" s="66">
        <v>8025124</v>
      </c>
      <c r="M108" s="66">
        <v>575423</v>
      </c>
      <c r="N108" s="66">
        <f t="shared" ref="N108:N142" si="30">L108-M108</f>
        <v>7449701</v>
      </c>
      <c r="O108" s="66">
        <v>1739814</v>
      </c>
      <c r="P108" s="66">
        <v>93495</v>
      </c>
      <c r="Q108" s="66">
        <f t="shared" ref="Q108:Q142" si="31">O108-P108</f>
        <v>1646319</v>
      </c>
    </row>
    <row r="109" spans="1:17" s="185" customFormat="1" x14ac:dyDescent="0.4">
      <c r="A109" s="256">
        <v>124</v>
      </c>
      <c r="B109" s="117">
        <v>103</v>
      </c>
      <c r="C109" s="117" t="s">
        <v>542</v>
      </c>
      <c r="D109" s="161">
        <v>7342812.8941259999</v>
      </c>
      <c r="E109" s="161">
        <v>5644362.2389550004</v>
      </c>
      <c r="F109" s="290">
        <f t="shared" si="26"/>
        <v>1698450.6551709995</v>
      </c>
      <c r="G109" s="118">
        <f t="shared" si="27"/>
        <v>12987175.133081</v>
      </c>
      <c r="H109" s="118">
        <v>2045928.635762</v>
      </c>
      <c r="I109" s="118">
        <v>584514.979467</v>
      </c>
      <c r="J109" s="118">
        <f t="shared" si="28"/>
        <v>1461413.6562950001</v>
      </c>
      <c r="K109" s="118">
        <f t="shared" si="29"/>
        <v>2630443.6152289999</v>
      </c>
      <c r="L109" s="119">
        <v>6145379</v>
      </c>
      <c r="M109" s="119">
        <v>4162922</v>
      </c>
      <c r="N109" s="119">
        <f t="shared" si="30"/>
        <v>1982457</v>
      </c>
      <c r="O109" s="119">
        <v>1557077</v>
      </c>
      <c r="P109" s="119">
        <v>279448</v>
      </c>
      <c r="Q109" s="119">
        <f t="shared" si="31"/>
        <v>1277629</v>
      </c>
    </row>
    <row r="110" spans="1:17" x14ac:dyDescent="0.4">
      <c r="A110" s="256">
        <v>21</v>
      </c>
      <c r="B110" s="167">
        <v>104</v>
      </c>
      <c r="C110" s="71" t="s">
        <v>520</v>
      </c>
      <c r="D110" s="168">
        <v>8239646.2207049998</v>
      </c>
      <c r="E110" s="168">
        <v>7132957.4426149996</v>
      </c>
      <c r="F110" s="22">
        <f t="shared" si="26"/>
        <v>1106688.7780900002</v>
      </c>
      <c r="G110" s="22">
        <f t="shared" si="27"/>
        <v>15372603.663319999</v>
      </c>
      <c r="H110" s="22">
        <v>1330375.53856</v>
      </c>
      <c r="I110" s="22">
        <v>877790.38152000005</v>
      </c>
      <c r="J110" s="22">
        <f t="shared" si="28"/>
        <v>452585.15703999996</v>
      </c>
      <c r="K110" s="22">
        <f t="shared" si="29"/>
        <v>2208165.9200800001</v>
      </c>
      <c r="L110" s="66">
        <v>2357367</v>
      </c>
      <c r="M110" s="66">
        <v>1286631</v>
      </c>
      <c r="N110" s="66">
        <f t="shared" si="30"/>
        <v>1070736</v>
      </c>
      <c r="O110" s="66">
        <v>199705</v>
      </c>
      <c r="P110" s="66">
        <v>115436</v>
      </c>
      <c r="Q110" s="66">
        <f t="shared" si="31"/>
        <v>84269</v>
      </c>
    </row>
    <row r="111" spans="1:17" s="185" customFormat="1" x14ac:dyDescent="0.4">
      <c r="A111" s="256">
        <v>160</v>
      </c>
      <c r="B111" s="117">
        <v>105</v>
      </c>
      <c r="C111" s="117" t="s">
        <v>556</v>
      </c>
      <c r="D111" s="161">
        <v>7888102.9504760001</v>
      </c>
      <c r="E111" s="161">
        <v>5959498.7260849997</v>
      </c>
      <c r="F111" s="290">
        <f t="shared" si="26"/>
        <v>1928604.2243910003</v>
      </c>
      <c r="G111" s="118">
        <f t="shared" si="27"/>
        <v>13847601.676561</v>
      </c>
      <c r="H111" s="118">
        <v>1275121.448968</v>
      </c>
      <c r="I111" s="118">
        <v>706947.91475999996</v>
      </c>
      <c r="J111" s="118">
        <f t="shared" si="28"/>
        <v>568173.53420800006</v>
      </c>
      <c r="K111" s="118">
        <f t="shared" si="29"/>
        <v>1982069.3637279999</v>
      </c>
      <c r="L111" s="119">
        <v>7329552</v>
      </c>
      <c r="M111" s="119">
        <v>4532524</v>
      </c>
      <c r="N111" s="119">
        <f t="shared" si="30"/>
        <v>2797028</v>
      </c>
      <c r="O111" s="119">
        <v>988656</v>
      </c>
      <c r="P111" s="119">
        <v>236687</v>
      </c>
      <c r="Q111" s="119">
        <f t="shared" si="31"/>
        <v>751969</v>
      </c>
    </row>
    <row r="112" spans="1:17" x14ac:dyDescent="0.4">
      <c r="A112" s="256">
        <v>51</v>
      </c>
      <c r="B112" s="167">
        <v>106</v>
      </c>
      <c r="C112" s="71" t="s">
        <v>525</v>
      </c>
      <c r="D112" s="168">
        <v>2793155.942876</v>
      </c>
      <c r="E112" s="168">
        <v>550364.25810199999</v>
      </c>
      <c r="F112" s="22">
        <f t="shared" si="26"/>
        <v>2242791.6847740002</v>
      </c>
      <c r="G112" s="22">
        <f t="shared" si="27"/>
        <v>3343520.2009779997</v>
      </c>
      <c r="H112" s="22">
        <v>1179392.4426549999</v>
      </c>
      <c r="I112" s="22">
        <v>74951.080556000001</v>
      </c>
      <c r="J112" s="22">
        <f t="shared" si="28"/>
        <v>1104441.3620989998</v>
      </c>
      <c r="K112" s="22">
        <f t="shared" si="29"/>
        <v>1254343.523211</v>
      </c>
      <c r="L112" s="66">
        <v>2730600</v>
      </c>
      <c r="M112" s="66">
        <v>445254</v>
      </c>
      <c r="N112" s="66">
        <f t="shared" si="30"/>
        <v>2285346</v>
      </c>
      <c r="O112" s="66">
        <v>952294</v>
      </c>
      <c r="P112" s="66">
        <v>54598</v>
      </c>
      <c r="Q112" s="66">
        <f t="shared" si="31"/>
        <v>897696</v>
      </c>
    </row>
    <row r="113" spans="1:17" s="185" customFormat="1" x14ac:dyDescent="0.4">
      <c r="A113" s="256">
        <v>116</v>
      </c>
      <c r="B113" s="117">
        <v>107</v>
      </c>
      <c r="C113" s="117" t="s">
        <v>539</v>
      </c>
      <c r="D113" s="161">
        <v>2587473.4289850001</v>
      </c>
      <c r="E113" s="161">
        <v>523427.44486799999</v>
      </c>
      <c r="F113" s="290">
        <f t="shared" si="26"/>
        <v>2064045.9841170001</v>
      </c>
      <c r="G113" s="118">
        <f t="shared" si="27"/>
        <v>3110900.8738529999</v>
      </c>
      <c r="H113" s="118">
        <v>1100660.0280170001</v>
      </c>
      <c r="I113" s="118">
        <v>107989.598199</v>
      </c>
      <c r="J113" s="118">
        <f t="shared" si="28"/>
        <v>992670.42981800006</v>
      </c>
      <c r="K113" s="118">
        <f t="shared" si="29"/>
        <v>1208649.6262159999</v>
      </c>
      <c r="L113" s="119">
        <v>2769994</v>
      </c>
      <c r="M113" s="119">
        <v>541349</v>
      </c>
      <c r="N113" s="119">
        <f t="shared" si="30"/>
        <v>2228645</v>
      </c>
      <c r="O113" s="119">
        <v>758719</v>
      </c>
      <c r="P113" s="119">
        <v>71454</v>
      </c>
      <c r="Q113" s="119">
        <f t="shared" si="31"/>
        <v>687265</v>
      </c>
    </row>
    <row r="114" spans="1:17" x14ac:dyDescent="0.4">
      <c r="A114" s="256">
        <v>275</v>
      </c>
      <c r="B114" s="167">
        <v>108</v>
      </c>
      <c r="C114" s="71" t="s">
        <v>577</v>
      </c>
      <c r="D114" s="168">
        <v>1772144.486634</v>
      </c>
      <c r="E114" s="168">
        <v>870216.00131800002</v>
      </c>
      <c r="F114" s="22">
        <f t="shared" si="26"/>
        <v>901928.48531599995</v>
      </c>
      <c r="G114" s="22">
        <f t="shared" si="27"/>
        <v>2642360.487952</v>
      </c>
      <c r="H114" s="22">
        <v>1061855.2147619999</v>
      </c>
      <c r="I114" s="22">
        <v>311925.832841</v>
      </c>
      <c r="J114" s="22">
        <f t="shared" si="28"/>
        <v>749929.38192099985</v>
      </c>
      <c r="K114" s="22">
        <f t="shared" si="29"/>
        <v>1373781.047603</v>
      </c>
      <c r="L114" s="66">
        <v>1557499</v>
      </c>
      <c r="M114" s="66">
        <v>214680</v>
      </c>
      <c r="N114" s="66">
        <f t="shared" si="30"/>
        <v>1342819</v>
      </c>
      <c r="O114" s="66">
        <v>1450690</v>
      </c>
      <c r="P114" s="66">
        <v>0</v>
      </c>
      <c r="Q114" s="66">
        <f t="shared" si="31"/>
        <v>1450690</v>
      </c>
    </row>
    <row r="115" spans="1:17" s="185" customFormat="1" x14ac:dyDescent="0.4">
      <c r="A115" s="256">
        <v>211</v>
      </c>
      <c r="B115" s="117">
        <v>109</v>
      </c>
      <c r="C115" s="117" t="s">
        <v>569</v>
      </c>
      <c r="D115" s="161">
        <v>2212233.5552409999</v>
      </c>
      <c r="E115" s="161">
        <v>690153.41806599998</v>
      </c>
      <c r="F115" s="290">
        <f t="shared" si="26"/>
        <v>1522080.1371749998</v>
      </c>
      <c r="G115" s="118">
        <f t="shared" si="27"/>
        <v>2902386.973307</v>
      </c>
      <c r="H115" s="118">
        <v>984248.02540399996</v>
      </c>
      <c r="I115" s="118">
        <v>306121.92499500001</v>
      </c>
      <c r="J115" s="118">
        <f t="shared" si="28"/>
        <v>678126.10040899995</v>
      </c>
      <c r="K115" s="118">
        <f t="shared" si="29"/>
        <v>1290369.950399</v>
      </c>
      <c r="L115" s="119">
        <v>5162836</v>
      </c>
      <c r="M115" s="119">
        <v>260365</v>
      </c>
      <c r="N115" s="119">
        <f t="shared" si="30"/>
        <v>4902471</v>
      </c>
      <c r="O115" s="119">
        <v>3075134</v>
      </c>
      <c r="P115" s="119">
        <v>0</v>
      </c>
      <c r="Q115" s="119">
        <f t="shared" si="31"/>
        <v>3075134</v>
      </c>
    </row>
    <row r="116" spans="1:17" x14ac:dyDescent="0.4">
      <c r="A116" s="256">
        <v>155</v>
      </c>
      <c r="B116" s="167">
        <v>110</v>
      </c>
      <c r="C116" s="71" t="s">
        <v>554</v>
      </c>
      <c r="D116" s="168">
        <v>2481991.7581509999</v>
      </c>
      <c r="E116" s="168">
        <v>1217214.7054920001</v>
      </c>
      <c r="F116" s="22">
        <f t="shared" si="26"/>
        <v>1264777.0526589998</v>
      </c>
      <c r="G116" s="22">
        <f t="shared" si="27"/>
        <v>3699206.463643</v>
      </c>
      <c r="H116" s="22">
        <v>950758.10960500001</v>
      </c>
      <c r="I116" s="22">
        <v>123488.093244</v>
      </c>
      <c r="J116" s="22">
        <f t="shared" si="28"/>
        <v>827270.01636100002</v>
      </c>
      <c r="K116" s="22">
        <f t="shared" si="29"/>
        <v>1074246.202849</v>
      </c>
      <c r="L116" s="66">
        <v>1276242</v>
      </c>
      <c r="M116" s="66">
        <v>110264</v>
      </c>
      <c r="N116" s="66">
        <f t="shared" si="30"/>
        <v>1165978</v>
      </c>
      <c r="O116" s="66">
        <v>705492</v>
      </c>
      <c r="P116" s="66">
        <v>18157</v>
      </c>
      <c r="Q116" s="66">
        <f t="shared" si="31"/>
        <v>687335</v>
      </c>
    </row>
    <row r="117" spans="1:17" s="185" customFormat="1" x14ac:dyDescent="0.4">
      <c r="A117" s="256">
        <v>245</v>
      </c>
      <c r="B117" s="117">
        <v>111</v>
      </c>
      <c r="C117" s="117" t="s">
        <v>575</v>
      </c>
      <c r="D117" s="161">
        <v>3508396.699941</v>
      </c>
      <c r="E117" s="161">
        <v>3958312.1157999998</v>
      </c>
      <c r="F117" s="290">
        <f t="shared" si="26"/>
        <v>-449915.41585899983</v>
      </c>
      <c r="G117" s="118">
        <f t="shared" si="27"/>
        <v>7466708.8157409998</v>
      </c>
      <c r="H117" s="118">
        <v>944265.83556899999</v>
      </c>
      <c r="I117" s="118">
        <v>609370.02174200001</v>
      </c>
      <c r="J117" s="118">
        <f t="shared" si="28"/>
        <v>334895.81382699998</v>
      </c>
      <c r="K117" s="118">
        <f t="shared" si="29"/>
        <v>1553635.8573110001</v>
      </c>
      <c r="L117" s="119">
        <v>1854001</v>
      </c>
      <c r="M117" s="119">
        <v>1622596</v>
      </c>
      <c r="N117" s="119">
        <f t="shared" si="30"/>
        <v>231405</v>
      </c>
      <c r="O117" s="119">
        <v>133418</v>
      </c>
      <c r="P117" s="119">
        <v>140232</v>
      </c>
      <c r="Q117" s="119">
        <f t="shared" si="31"/>
        <v>-6814</v>
      </c>
    </row>
    <row r="118" spans="1:17" x14ac:dyDescent="0.4">
      <c r="A118" s="256">
        <v>22</v>
      </c>
      <c r="B118" s="167">
        <v>112</v>
      </c>
      <c r="C118" s="71" t="s">
        <v>519</v>
      </c>
      <c r="D118" s="168">
        <v>3707004.6802420001</v>
      </c>
      <c r="E118" s="168">
        <v>3253239.3705969998</v>
      </c>
      <c r="F118" s="22">
        <f t="shared" si="26"/>
        <v>453765.30964500038</v>
      </c>
      <c r="G118" s="22">
        <f t="shared" si="27"/>
        <v>6960244.0508389995</v>
      </c>
      <c r="H118" s="22">
        <v>889452.35755900003</v>
      </c>
      <c r="I118" s="22">
        <v>1045311.814867</v>
      </c>
      <c r="J118" s="22">
        <f t="shared" si="28"/>
        <v>-155859.45730799995</v>
      </c>
      <c r="K118" s="22">
        <f t="shared" si="29"/>
        <v>1934764.172426</v>
      </c>
      <c r="L118" s="66">
        <v>2180086</v>
      </c>
      <c r="M118" s="66">
        <v>1290258</v>
      </c>
      <c r="N118" s="66">
        <f t="shared" si="30"/>
        <v>889828</v>
      </c>
      <c r="O118" s="66">
        <v>154803</v>
      </c>
      <c r="P118" s="66">
        <v>57052</v>
      </c>
      <c r="Q118" s="66">
        <f t="shared" si="31"/>
        <v>97751</v>
      </c>
    </row>
    <row r="119" spans="1:17" s="185" customFormat="1" x14ac:dyDescent="0.4">
      <c r="A119" s="256">
        <v>27</v>
      </c>
      <c r="B119" s="117">
        <v>113</v>
      </c>
      <c r="C119" s="117" t="s">
        <v>518</v>
      </c>
      <c r="D119" s="161">
        <v>7935981.9219070002</v>
      </c>
      <c r="E119" s="161">
        <v>1172941.5039560001</v>
      </c>
      <c r="F119" s="290">
        <f t="shared" si="26"/>
        <v>6763040.4179509999</v>
      </c>
      <c r="G119" s="118">
        <f t="shared" si="27"/>
        <v>9108923.4258629996</v>
      </c>
      <c r="H119" s="118">
        <v>846830.59037200001</v>
      </c>
      <c r="I119" s="118">
        <v>0</v>
      </c>
      <c r="J119" s="118">
        <f t="shared" si="28"/>
        <v>846830.59037200001</v>
      </c>
      <c r="K119" s="118">
        <f t="shared" si="29"/>
        <v>846830.59037200001</v>
      </c>
      <c r="L119" s="119">
        <v>8696843</v>
      </c>
      <c r="M119" s="119">
        <v>750968</v>
      </c>
      <c r="N119" s="119">
        <f t="shared" si="30"/>
        <v>7945875</v>
      </c>
      <c r="O119" s="119">
        <v>2125133</v>
      </c>
      <c r="P119" s="119">
        <v>41222</v>
      </c>
      <c r="Q119" s="119">
        <f t="shared" si="31"/>
        <v>2083911</v>
      </c>
    </row>
    <row r="120" spans="1:17" x14ac:dyDescent="0.4">
      <c r="A120" s="256">
        <v>9</v>
      </c>
      <c r="B120" s="167">
        <v>114</v>
      </c>
      <c r="C120" s="71" t="s">
        <v>533</v>
      </c>
      <c r="D120" s="168">
        <v>5741910.8134329999</v>
      </c>
      <c r="E120" s="168">
        <v>2034757.655212</v>
      </c>
      <c r="F120" s="22">
        <f t="shared" si="26"/>
        <v>3707153.1582209999</v>
      </c>
      <c r="G120" s="22">
        <f t="shared" si="27"/>
        <v>7776668.4686449999</v>
      </c>
      <c r="H120" s="22">
        <v>842983.22135200002</v>
      </c>
      <c r="I120" s="22">
        <v>34277.215857000003</v>
      </c>
      <c r="J120" s="22">
        <f t="shared" si="28"/>
        <v>808706.00549500005</v>
      </c>
      <c r="K120" s="22">
        <f t="shared" si="29"/>
        <v>877260.437209</v>
      </c>
      <c r="L120" s="66">
        <v>21256784</v>
      </c>
      <c r="M120" s="66">
        <v>3690291</v>
      </c>
      <c r="N120" s="66">
        <f t="shared" si="30"/>
        <v>17566493</v>
      </c>
      <c r="O120" s="66">
        <v>13240102</v>
      </c>
      <c r="P120" s="66">
        <v>504157</v>
      </c>
      <c r="Q120" s="66">
        <f t="shared" si="31"/>
        <v>12735945</v>
      </c>
    </row>
    <row r="121" spans="1:17" s="185" customFormat="1" x14ac:dyDescent="0.4">
      <c r="A121" s="256">
        <v>25</v>
      </c>
      <c r="B121" s="117">
        <v>115</v>
      </c>
      <c r="C121" s="117" t="s">
        <v>516</v>
      </c>
      <c r="D121" s="161">
        <v>3042750.4534900002</v>
      </c>
      <c r="E121" s="161">
        <v>639963.64005100005</v>
      </c>
      <c r="F121" s="290">
        <f t="shared" si="26"/>
        <v>2402786.8134390004</v>
      </c>
      <c r="G121" s="118">
        <f t="shared" si="27"/>
        <v>3682714.093541</v>
      </c>
      <c r="H121" s="118">
        <v>805964.53258</v>
      </c>
      <c r="I121" s="118">
        <v>14611.301799000001</v>
      </c>
      <c r="J121" s="118">
        <f t="shared" si="28"/>
        <v>791353.23078099999</v>
      </c>
      <c r="K121" s="118">
        <f t="shared" si="29"/>
        <v>820575.83437900001</v>
      </c>
      <c r="L121" s="119">
        <v>4232323</v>
      </c>
      <c r="M121" s="119">
        <v>1287232</v>
      </c>
      <c r="N121" s="119">
        <f t="shared" si="30"/>
        <v>2945091</v>
      </c>
      <c r="O121" s="119">
        <v>1035182</v>
      </c>
      <c r="P121" s="119">
        <v>167524</v>
      </c>
      <c r="Q121" s="119">
        <f t="shared" si="31"/>
        <v>867658</v>
      </c>
    </row>
    <row r="122" spans="1:17" x14ac:dyDescent="0.4">
      <c r="A122" s="256">
        <v>174</v>
      </c>
      <c r="B122" s="167">
        <v>116</v>
      </c>
      <c r="C122" s="71" t="s">
        <v>561</v>
      </c>
      <c r="D122" s="168">
        <v>4578167.7512879996</v>
      </c>
      <c r="E122" s="168">
        <v>4029835.2917780001</v>
      </c>
      <c r="F122" s="22">
        <f t="shared" si="26"/>
        <v>548332.45950999949</v>
      </c>
      <c r="G122" s="22">
        <f t="shared" si="27"/>
        <v>8608003.0430659987</v>
      </c>
      <c r="H122" s="22">
        <v>618744.68720699998</v>
      </c>
      <c r="I122" s="22">
        <v>366223.36177999998</v>
      </c>
      <c r="J122" s="22">
        <f t="shared" si="28"/>
        <v>252521.325427</v>
      </c>
      <c r="K122" s="22">
        <f t="shared" si="29"/>
        <v>984968.04898700002</v>
      </c>
      <c r="L122" s="66">
        <v>1858923</v>
      </c>
      <c r="M122" s="66">
        <v>984987</v>
      </c>
      <c r="N122" s="66">
        <f t="shared" si="30"/>
        <v>873936</v>
      </c>
      <c r="O122" s="66">
        <v>586429</v>
      </c>
      <c r="P122" s="66">
        <v>29854</v>
      </c>
      <c r="Q122" s="66">
        <f t="shared" si="31"/>
        <v>556575</v>
      </c>
    </row>
    <row r="123" spans="1:17" s="185" customFormat="1" x14ac:dyDescent="0.4">
      <c r="A123" s="256">
        <v>168</v>
      </c>
      <c r="B123" s="117">
        <v>117</v>
      </c>
      <c r="C123" s="117" t="s">
        <v>558</v>
      </c>
      <c r="D123" s="161">
        <v>2291171.9893169999</v>
      </c>
      <c r="E123" s="161">
        <v>2133674.5093720001</v>
      </c>
      <c r="F123" s="290">
        <f t="shared" si="26"/>
        <v>157497.4799449998</v>
      </c>
      <c r="G123" s="118">
        <f t="shared" si="27"/>
        <v>4424846.4986889996</v>
      </c>
      <c r="H123" s="118">
        <v>547636.95436700003</v>
      </c>
      <c r="I123" s="118">
        <v>507845.54789599997</v>
      </c>
      <c r="J123" s="118">
        <f t="shared" si="28"/>
        <v>39791.406471000053</v>
      </c>
      <c r="K123" s="118">
        <f t="shared" si="29"/>
        <v>1055482.502263</v>
      </c>
      <c r="L123" s="119">
        <v>634286</v>
      </c>
      <c r="M123" s="119">
        <v>363245</v>
      </c>
      <c r="N123" s="119">
        <f t="shared" si="30"/>
        <v>271041</v>
      </c>
      <c r="O123" s="119">
        <v>146299</v>
      </c>
      <c r="P123" s="119">
        <v>75652</v>
      </c>
      <c r="Q123" s="119">
        <f t="shared" si="31"/>
        <v>70647</v>
      </c>
    </row>
    <row r="124" spans="1:17" x14ac:dyDescent="0.4">
      <c r="A124" s="256">
        <v>20</v>
      </c>
      <c r="B124" s="167">
        <v>118</v>
      </c>
      <c r="C124" s="71" t="s">
        <v>515</v>
      </c>
      <c r="D124" s="168">
        <v>3278857.1395060001</v>
      </c>
      <c r="E124" s="168">
        <v>1764736.2665210001</v>
      </c>
      <c r="F124" s="22">
        <f t="shared" si="26"/>
        <v>1514120.872985</v>
      </c>
      <c r="G124" s="22">
        <f t="shared" si="27"/>
        <v>5043593.4060270004</v>
      </c>
      <c r="H124" s="22">
        <v>515186.54394599999</v>
      </c>
      <c r="I124" s="22">
        <v>209321.10079900001</v>
      </c>
      <c r="J124" s="22">
        <f t="shared" si="28"/>
        <v>305865.44314699998</v>
      </c>
      <c r="K124" s="22">
        <f t="shared" si="29"/>
        <v>724507.64474499994</v>
      </c>
      <c r="L124" s="66">
        <v>4287443</v>
      </c>
      <c r="M124" s="66">
        <v>1237834</v>
      </c>
      <c r="N124" s="66">
        <f t="shared" si="30"/>
        <v>3049609</v>
      </c>
      <c r="O124" s="66">
        <v>261843</v>
      </c>
      <c r="P124" s="66">
        <v>92020</v>
      </c>
      <c r="Q124" s="66">
        <f t="shared" si="31"/>
        <v>169823</v>
      </c>
    </row>
    <row r="125" spans="1:17" s="185" customFormat="1" x14ac:dyDescent="0.4">
      <c r="A125" s="256">
        <v>148</v>
      </c>
      <c r="B125" s="117">
        <v>119</v>
      </c>
      <c r="C125" s="117" t="s">
        <v>551</v>
      </c>
      <c r="D125" s="161">
        <v>1346090.4450129999</v>
      </c>
      <c r="E125" s="161">
        <v>1030995.5344539999</v>
      </c>
      <c r="F125" s="290">
        <f t="shared" si="26"/>
        <v>315094.91055899998</v>
      </c>
      <c r="G125" s="118">
        <f t="shared" si="27"/>
        <v>2377085.9794669999</v>
      </c>
      <c r="H125" s="118">
        <v>506390.67613400001</v>
      </c>
      <c r="I125" s="118">
        <v>233701.95705699999</v>
      </c>
      <c r="J125" s="118">
        <f t="shared" si="28"/>
        <v>272688.71907700005</v>
      </c>
      <c r="K125" s="118">
        <f t="shared" si="29"/>
        <v>740092.63319099997</v>
      </c>
      <c r="L125" s="119">
        <v>416930</v>
      </c>
      <c r="M125" s="119">
        <v>10651</v>
      </c>
      <c r="N125" s="119">
        <f t="shared" si="30"/>
        <v>406279</v>
      </c>
      <c r="O125" s="119">
        <v>335639</v>
      </c>
      <c r="P125" s="119">
        <v>0</v>
      </c>
      <c r="Q125" s="119">
        <f t="shared" si="31"/>
        <v>335639</v>
      </c>
    </row>
    <row r="126" spans="1:17" x14ac:dyDescent="0.4">
      <c r="A126" s="256">
        <v>237</v>
      </c>
      <c r="B126" s="167">
        <v>120</v>
      </c>
      <c r="C126" s="71" t="s">
        <v>572</v>
      </c>
      <c r="D126" s="168">
        <v>1687693.4254379999</v>
      </c>
      <c r="E126" s="168">
        <v>1128817.904758</v>
      </c>
      <c r="F126" s="22">
        <f t="shared" si="26"/>
        <v>558875.52067999984</v>
      </c>
      <c r="G126" s="22">
        <f t="shared" si="27"/>
        <v>2816511.3301959997</v>
      </c>
      <c r="H126" s="22">
        <v>503509.72453299997</v>
      </c>
      <c r="I126" s="22">
        <v>153936.17713900001</v>
      </c>
      <c r="J126" s="22">
        <f t="shared" si="28"/>
        <v>349573.54739399999</v>
      </c>
      <c r="K126" s="22">
        <f t="shared" si="29"/>
        <v>657445.90167199995</v>
      </c>
      <c r="L126" s="66">
        <v>636144</v>
      </c>
      <c r="M126" s="66">
        <v>168475</v>
      </c>
      <c r="N126" s="66">
        <f t="shared" si="30"/>
        <v>467669</v>
      </c>
      <c r="O126" s="66">
        <v>194803</v>
      </c>
      <c r="P126" s="66">
        <v>33453</v>
      </c>
      <c r="Q126" s="66">
        <f t="shared" si="31"/>
        <v>161350</v>
      </c>
    </row>
    <row r="127" spans="1:17" s="185" customFormat="1" x14ac:dyDescent="0.4">
      <c r="A127" s="256">
        <v>149</v>
      </c>
      <c r="B127" s="117">
        <v>121</v>
      </c>
      <c r="C127" s="117" t="s">
        <v>552</v>
      </c>
      <c r="D127" s="161">
        <v>1387002.3264820001</v>
      </c>
      <c r="E127" s="161">
        <v>396205.84936599998</v>
      </c>
      <c r="F127" s="290">
        <f t="shared" si="26"/>
        <v>990796.47711600014</v>
      </c>
      <c r="G127" s="118">
        <f t="shared" si="27"/>
        <v>1783208.175848</v>
      </c>
      <c r="H127" s="118">
        <v>485003.19567099999</v>
      </c>
      <c r="I127" s="118">
        <v>37873.884695000001</v>
      </c>
      <c r="J127" s="118">
        <f t="shared" si="28"/>
        <v>447129.31097599998</v>
      </c>
      <c r="K127" s="118">
        <f t="shared" si="29"/>
        <v>522877.08036600001</v>
      </c>
      <c r="L127" s="119">
        <v>2240551</v>
      </c>
      <c r="M127" s="119">
        <v>383658</v>
      </c>
      <c r="N127" s="119">
        <f t="shared" si="30"/>
        <v>1856893</v>
      </c>
      <c r="O127" s="119">
        <v>947295</v>
      </c>
      <c r="P127" s="119">
        <v>188360</v>
      </c>
      <c r="Q127" s="119">
        <f t="shared" si="31"/>
        <v>758935</v>
      </c>
    </row>
    <row r="128" spans="1:17" x14ac:dyDescent="0.4">
      <c r="A128" s="256">
        <v>141</v>
      </c>
      <c r="B128" s="167">
        <v>122</v>
      </c>
      <c r="C128" s="71" t="s">
        <v>547</v>
      </c>
      <c r="D128" s="168">
        <v>1442159.0308010001</v>
      </c>
      <c r="E128" s="168">
        <v>499973.283971</v>
      </c>
      <c r="F128" s="22">
        <f t="shared" si="26"/>
        <v>942185.74683000008</v>
      </c>
      <c r="G128" s="22">
        <f t="shared" si="27"/>
        <v>1942132.3147720001</v>
      </c>
      <c r="H128" s="22">
        <v>480190.24235700001</v>
      </c>
      <c r="I128" s="22">
        <v>52843.846041999997</v>
      </c>
      <c r="J128" s="22">
        <f t="shared" si="28"/>
        <v>427346.39631500002</v>
      </c>
      <c r="K128" s="22">
        <f t="shared" si="29"/>
        <v>533034.088399</v>
      </c>
      <c r="L128" s="66">
        <v>1528290</v>
      </c>
      <c r="M128" s="66">
        <v>429229</v>
      </c>
      <c r="N128" s="66">
        <f t="shared" si="30"/>
        <v>1099061</v>
      </c>
      <c r="O128" s="66">
        <v>535368</v>
      </c>
      <c r="P128" s="66">
        <v>59782</v>
      </c>
      <c r="Q128" s="66">
        <f t="shared" si="31"/>
        <v>475586</v>
      </c>
    </row>
    <row r="129" spans="1:17" s="185" customFormat="1" x14ac:dyDescent="0.4">
      <c r="A129" s="256">
        <v>144</v>
      </c>
      <c r="B129" s="117">
        <v>123</v>
      </c>
      <c r="C129" s="117" t="s">
        <v>548</v>
      </c>
      <c r="D129" s="161">
        <v>1457237.285259</v>
      </c>
      <c r="E129" s="161">
        <v>1636412.245593</v>
      </c>
      <c r="F129" s="290">
        <f t="shared" si="26"/>
        <v>-179174.96033399994</v>
      </c>
      <c r="G129" s="118">
        <f t="shared" si="27"/>
        <v>3093649.5308520002</v>
      </c>
      <c r="H129" s="118">
        <v>385383.87266400002</v>
      </c>
      <c r="I129" s="118">
        <v>274865.01792700001</v>
      </c>
      <c r="J129" s="118">
        <f t="shared" si="28"/>
        <v>110518.85473700002</v>
      </c>
      <c r="K129" s="118">
        <f t="shared" si="29"/>
        <v>660248.89059099997</v>
      </c>
      <c r="L129" s="119">
        <v>2341980</v>
      </c>
      <c r="M129" s="119">
        <v>2245219</v>
      </c>
      <c r="N129" s="119">
        <f t="shared" si="30"/>
        <v>96761</v>
      </c>
      <c r="O129" s="119">
        <v>959839</v>
      </c>
      <c r="P129" s="119">
        <v>290308</v>
      </c>
      <c r="Q129" s="119">
        <f t="shared" si="31"/>
        <v>669531</v>
      </c>
    </row>
    <row r="130" spans="1:17" x14ac:dyDescent="0.4">
      <c r="A130" s="256">
        <v>169</v>
      </c>
      <c r="B130" s="167">
        <v>124</v>
      </c>
      <c r="C130" s="71" t="s">
        <v>559</v>
      </c>
      <c r="D130" s="168">
        <v>1714506.087328</v>
      </c>
      <c r="E130" s="168">
        <v>1731482.7265260001</v>
      </c>
      <c r="F130" s="22">
        <f t="shared" si="26"/>
        <v>-16976.639198000077</v>
      </c>
      <c r="G130" s="22">
        <f t="shared" si="27"/>
        <v>3445988.8138540001</v>
      </c>
      <c r="H130" s="22">
        <v>368776.47220399999</v>
      </c>
      <c r="I130" s="22">
        <v>229628.99887800001</v>
      </c>
      <c r="J130" s="22">
        <f t="shared" si="28"/>
        <v>139147.47332599998</v>
      </c>
      <c r="K130" s="22">
        <f t="shared" si="29"/>
        <v>598405.47108200006</v>
      </c>
      <c r="L130" s="66">
        <v>60592</v>
      </c>
      <c r="M130" s="66">
        <v>127843</v>
      </c>
      <c r="N130" s="66">
        <f t="shared" si="30"/>
        <v>-67251</v>
      </c>
      <c r="O130" s="66">
        <v>0</v>
      </c>
      <c r="P130" s="66">
        <v>0</v>
      </c>
      <c r="Q130" s="66">
        <f t="shared" si="31"/>
        <v>0</v>
      </c>
    </row>
    <row r="131" spans="1:17" s="185" customFormat="1" x14ac:dyDescent="0.4">
      <c r="A131" s="256">
        <v>8</v>
      </c>
      <c r="B131" s="117">
        <v>125</v>
      </c>
      <c r="C131" s="117" t="s">
        <v>534</v>
      </c>
      <c r="D131" s="161">
        <v>1479757.986359</v>
      </c>
      <c r="E131" s="161">
        <v>1395984.7472930001</v>
      </c>
      <c r="F131" s="290">
        <f t="shared" si="26"/>
        <v>83773.239065999864</v>
      </c>
      <c r="G131" s="118">
        <f t="shared" si="27"/>
        <v>2875742.7336520003</v>
      </c>
      <c r="H131" s="118">
        <v>368450.97016999999</v>
      </c>
      <c r="I131" s="118">
        <v>279191.82895499998</v>
      </c>
      <c r="J131" s="118">
        <f t="shared" si="28"/>
        <v>89259.141215000011</v>
      </c>
      <c r="K131" s="118">
        <f t="shared" si="29"/>
        <v>647642.7991249999</v>
      </c>
      <c r="L131" s="119">
        <v>162418</v>
      </c>
      <c r="M131" s="119">
        <v>17969</v>
      </c>
      <c r="N131" s="119">
        <f t="shared" si="30"/>
        <v>144449</v>
      </c>
      <c r="O131" s="119">
        <v>71558</v>
      </c>
      <c r="P131" s="119">
        <v>1311</v>
      </c>
      <c r="Q131" s="119">
        <f t="shared" si="31"/>
        <v>70247</v>
      </c>
    </row>
    <row r="132" spans="1:17" x14ac:dyDescent="0.4">
      <c r="A132" s="256">
        <v>185</v>
      </c>
      <c r="B132" s="167">
        <v>126</v>
      </c>
      <c r="C132" s="71" t="s">
        <v>566</v>
      </c>
      <c r="D132" s="168">
        <v>1522689.2323080001</v>
      </c>
      <c r="E132" s="168">
        <v>1270439.5124299999</v>
      </c>
      <c r="F132" s="22">
        <f t="shared" si="26"/>
        <v>252249.71987800021</v>
      </c>
      <c r="G132" s="22">
        <f t="shared" si="27"/>
        <v>2793128.744738</v>
      </c>
      <c r="H132" s="22">
        <v>348501.975752</v>
      </c>
      <c r="I132" s="22">
        <v>129083.85741900001</v>
      </c>
      <c r="J132" s="22">
        <f t="shared" si="28"/>
        <v>219418.11833299999</v>
      </c>
      <c r="K132" s="22">
        <f t="shared" si="29"/>
        <v>477585.83317100001</v>
      </c>
      <c r="L132" s="66">
        <v>324670</v>
      </c>
      <c r="M132" s="66">
        <v>87672</v>
      </c>
      <c r="N132" s="66">
        <f t="shared" si="30"/>
        <v>236998</v>
      </c>
      <c r="O132" s="66">
        <v>179834</v>
      </c>
      <c r="P132" s="66">
        <v>197</v>
      </c>
      <c r="Q132" s="66">
        <f t="shared" si="31"/>
        <v>179637</v>
      </c>
    </row>
    <row r="133" spans="1:17" s="185" customFormat="1" x14ac:dyDescent="0.4">
      <c r="A133" s="256">
        <v>4</v>
      </c>
      <c r="B133" s="117">
        <v>127</v>
      </c>
      <c r="C133" s="117" t="s">
        <v>532</v>
      </c>
      <c r="D133" s="161">
        <v>1369867.753736</v>
      </c>
      <c r="E133" s="161">
        <v>1136184.7942870001</v>
      </c>
      <c r="F133" s="290">
        <f t="shared" si="26"/>
        <v>233682.95944899996</v>
      </c>
      <c r="G133" s="118">
        <f t="shared" si="27"/>
        <v>2506052.5480230004</v>
      </c>
      <c r="H133" s="118">
        <v>348237.13542900002</v>
      </c>
      <c r="I133" s="118">
        <v>192584.683705</v>
      </c>
      <c r="J133" s="118">
        <f t="shared" si="28"/>
        <v>155652.45172400001</v>
      </c>
      <c r="K133" s="118">
        <f t="shared" si="29"/>
        <v>540821.81913399999</v>
      </c>
      <c r="L133" s="119">
        <v>512993</v>
      </c>
      <c r="M133" s="119">
        <v>301624</v>
      </c>
      <c r="N133" s="119">
        <f t="shared" si="30"/>
        <v>211369</v>
      </c>
      <c r="O133" s="119">
        <v>186809</v>
      </c>
      <c r="P133" s="119">
        <v>26068</v>
      </c>
      <c r="Q133" s="119">
        <f t="shared" si="31"/>
        <v>160741</v>
      </c>
    </row>
    <row r="134" spans="1:17" x14ac:dyDescent="0.4">
      <c r="A134" s="256">
        <v>54</v>
      </c>
      <c r="B134" s="167">
        <v>128</v>
      </c>
      <c r="C134" s="71" t="s">
        <v>527</v>
      </c>
      <c r="D134" s="168">
        <v>1147302.1549190001</v>
      </c>
      <c r="E134" s="168">
        <v>903069.29178900004</v>
      </c>
      <c r="F134" s="22">
        <f t="shared" si="26"/>
        <v>244232.86313000007</v>
      </c>
      <c r="G134" s="22">
        <f t="shared" si="27"/>
        <v>2050371.4467080003</v>
      </c>
      <c r="H134" s="22">
        <v>344710.65403099998</v>
      </c>
      <c r="I134" s="22">
        <v>184259.17954899999</v>
      </c>
      <c r="J134" s="22">
        <f t="shared" si="28"/>
        <v>160451.47448199999</v>
      </c>
      <c r="K134" s="22">
        <f t="shared" si="29"/>
        <v>528969.83357999998</v>
      </c>
      <c r="L134" s="66">
        <v>292591</v>
      </c>
      <c r="M134" s="66">
        <v>118033</v>
      </c>
      <c r="N134" s="66">
        <f t="shared" si="30"/>
        <v>174558</v>
      </c>
      <c r="O134" s="66">
        <v>92026</v>
      </c>
      <c r="P134" s="66">
        <v>7414</v>
      </c>
      <c r="Q134" s="66">
        <f t="shared" si="31"/>
        <v>84612</v>
      </c>
    </row>
    <row r="135" spans="1:17" s="185" customFormat="1" x14ac:dyDescent="0.4">
      <c r="A135" s="256">
        <v>147</v>
      </c>
      <c r="B135" s="117">
        <v>129</v>
      </c>
      <c r="C135" s="117" t="s">
        <v>550</v>
      </c>
      <c r="D135" s="161">
        <v>1667284.1156240001</v>
      </c>
      <c r="E135" s="161">
        <v>965831.98531200003</v>
      </c>
      <c r="F135" s="290">
        <f t="shared" si="26"/>
        <v>701452.13031200005</v>
      </c>
      <c r="G135" s="118">
        <f t="shared" si="27"/>
        <v>2633116.1009360002</v>
      </c>
      <c r="H135" s="118">
        <v>318305.35049500002</v>
      </c>
      <c r="I135" s="118">
        <v>315892.64130100003</v>
      </c>
      <c r="J135" s="118">
        <f t="shared" si="28"/>
        <v>2412.7091939999955</v>
      </c>
      <c r="K135" s="118">
        <f t="shared" si="29"/>
        <v>634197.99179600005</v>
      </c>
      <c r="L135" s="119">
        <v>792193</v>
      </c>
      <c r="M135" s="119">
        <v>0</v>
      </c>
      <c r="N135" s="119">
        <f t="shared" si="30"/>
        <v>792193</v>
      </c>
      <c r="O135" s="119">
        <v>395169</v>
      </c>
      <c r="P135" s="119">
        <v>0</v>
      </c>
      <c r="Q135" s="119">
        <f t="shared" si="31"/>
        <v>395169</v>
      </c>
    </row>
    <row r="136" spans="1:17" x14ac:dyDescent="0.4">
      <c r="A136" s="256">
        <v>133</v>
      </c>
      <c r="B136" s="167">
        <v>130</v>
      </c>
      <c r="C136" s="71" t="s">
        <v>545</v>
      </c>
      <c r="D136" s="168">
        <v>658395.40584000002</v>
      </c>
      <c r="E136" s="168">
        <v>403635.49508399999</v>
      </c>
      <c r="F136" s="22">
        <f t="shared" si="26"/>
        <v>254759.91075600003</v>
      </c>
      <c r="G136" s="22">
        <f t="shared" si="27"/>
        <v>1062030.900924</v>
      </c>
      <c r="H136" s="22">
        <v>277953.135909</v>
      </c>
      <c r="I136" s="22">
        <v>8062.2601409999997</v>
      </c>
      <c r="J136" s="22">
        <f t="shared" si="28"/>
        <v>269890.87576800003</v>
      </c>
      <c r="K136" s="22">
        <f t="shared" si="29"/>
        <v>286015.39604999998</v>
      </c>
      <c r="L136" s="66">
        <v>156709</v>
      </c>
      <c r="M136" s="66">
        <v>28235</v>
      </c>
      <c r="N136" s="66">
        <f t="shared" si="30"/>
        <v>128474</v>
      </c>
      <c r="O136" s="66">
        <v>135231</v>
      </c>
      <c r="P136" s="66">
        <v>58</v>
      </c>
      <c r="Q136" s="66">
        <f t="shared" si="31"/>
        <v>135173</v>
      </c>
    </row>
    <row r="137" spans="1:17" s="185" customFormat="1" x14ac:dyDescent="0.4">
      <c r="A137" s="256">
        <v>15</v>
      </c>
      <c r="B137" s="117">
        <v>131</v>
      </c>
      <c r="C137" s="117" t="s">
        <v>536</v>
      </c>
      <c r="D137" s="161">
        <v>1291049.3199149999</v>
      </c>
      <c r="E137" s="161">
        <v>933681.10550499998</v>
      </c>
      <c r="F137" s="290">
        <f t="shared" si="26"/>
        <v>357368.2144099999</v>
      </c>
      <c r="G137" s="118">
        <f t="shared" si="27"/>
        <v>2224730.4254199998</v>
      </c>
      <c r="H137" s="118">
        <v>270312.28040599998</v>
      </c>
      <c r="I137" s="118">
        <v>117772.633976</v>
      </c>
      <c r="J137" s="118">
        <f t="shared" si="28"/>
        <v>152539.64642999996</v>
      </c>
      <c r="K137" s="118">
        <f t="shared" si="29"/>
        <v>388084.91438199999</v>
      </c>
      <c r="L137" s="119">
        <v>409556</v>
      </c>
      <c r="M137" s="119">
        <v>49730</v>
      </c>
      <c r="N137" s="119">
        <f t="shared" si="30"/>
        <v>359826</v>
      </c>
      <c r="O137" s="119">
        <v>154135</v>
      </c>
      <c r="P137" s="119">
        <v>10553</v>
      </c>
      <c r="Q137" s="119">
        <f t="shared" si="31"/>
        <v>143582</v>
      </c>
    </row>
    <row r="138" spans="1:17" x14ac:dyDescent="0.4">
      <c r="A138" s="256">
        <v>167</v>
      </c>
      <c r="B138" s="167">
        <v>132</v>
      </c>
      <c r="C138" s="71" t="s">
        <v>557</v>
      </c>
      <c r="D138" s="168">
        <v>1583263.3996560001</v>
      </c>
      <c r="E138" s="168">
        <v>1480372.925577</v>
      </c>
      <c r="F138" s="22">
        <f t="shared" si="26"/>
        <v>102890.47407900007</v>
      </c>
      <c r="G138" s="22">
        <f t="shared" si="27"/>
        <v>3063636.3252330003</v>
      </c>
      <c r="H138" s="22">
        <v>262493.58310699998</v>
      </c>
      <c r="I138" s="22">
        <v>235501.32600599999</v>
      </c>
      <c r="J138" s="22">
        <f t="shared" si="28"/>
        <v>26992.257100999996</v>
      </c>
      <c r="K138" s="22">
        <f t="shared" si="29"/>
        <v>497994.90911299997</v>
      </c>
      <c r="L138" s="66">
        <v>403702</v>
      </c>
      <c r="M138" s="66">
        <v>252722</v>
      </c>
      <c r="N138" s="66">
        <f t="shared" si="30"/>
        <v>150980</v>
      </c>
      <c r="O138" s="66">
        <v>8854</v>
      </c>
      <c r="P138" s="66">
        <v>37722</v>
      </c>
      <c r="Q138" s="66">
        <f t="shared" si="31"/>
        <v>-28868</v>
      </c>
    </row>
    <row r="139" spans="1:17" s="185" customFormat="1" x14ac:dyDescent="0.4">
      <c r="A139" s="256">
        <v>33</v>
      </c>
      <c r="B139" s="117">
        <v>133</v>
      </c>
      <c r="C139" s="117" t="s">
        <v>523</v>
      </c>
      <c r="D139" s="161">
        <v>1529163.3973040001</v>
      </c>
      <c r="E139" s="161">
        <v>1581704.3528819999</v>
      </c>
      <c r="F139" s="290">
        <f t="shared" si="26"/>
        <v>-52540.955577999819</v>
      </c>
      <c r="G139" s="118">
        <f t="shared" si="27"/>
        <v>3110867.750186</v>
      </c>
      <c r="H139" s="118">
        <v>257704.42047099999</v>
      </c>
      <c r="I139" s="118">
        <v>234585.89986100001</v>
      </c>
      <c r="J139" s="118">
        <f t="shared" si="28"/>
        <v>23118.520609999978</v>
      </c>
      <c r="K139" s="118">
        <f t="shared" si="29"/>
        <v>492290.32033200003</v>
      </c>
      <c r="L139" s="119">
        <v>60061</v>
      </c>
      <c r="M139" s="119">
        <v>94785</v>
      </c>
      <c r="N139" s="119">
        <f t="shared" si="30"/>
        <v>-34724</v>
      </c>
      <c r="O139" s="119">
        <v>6654</v>
      </c>
      <c r="P139" s="119">
        <v>0</v>
      </c>
      <c r="Q139" s="119">
        <f t="shared" si="31"/>
        <v>6654</v>
      </c>
    </row>
    <row r="140" spans="1:17" x14ac:dyDescent="0.4">
      <c r="A140" s="256">
        <v>36</v>
      </c>
      <c r="B140" s="167">
        <v>134</v>
      </c>
      <c r="C140" s="71" t="s">
        <v>514</v>
      </c>
      <c r="D140" s="168">
        <v>1231537.108242</v>
      </c>
      <c r="E140" s="168">
        <v>1143448.0766739999</v>
      </c>
      <c r="F140" s="22">
        <f t="shared" ref="F140:F171" si="32">D140-E140</f>
        <v>88089.031568000093</v>
      </c>
      <c r="G140" s="22">
        <f t="shared" ref="G140:G173" si="33">D140+E140</f>
        <v>2374985.1849159999</v>
      </c>
      <c r="H140" s="22">
        <v>241407.45268700001</v>
      </c>
      <c r="I140" s="22">
        <v>65227.864199000003</v>
      </c>
      <c r="J140" s="22">
        <f t="shared" ref="J140:J171" si="34">H140-I140</f>
        <v>176179.58848800001</v>
      </c>
      <c r="K140" s="22">
        <f t="shared" ref="K140:K173" si="35">H140+I140</f>
        <v>306635.31688599999</v>
      </c>
      <c r="L140" s="66">
        <v>1092605</v>
      </c>
      <c r="M140" s="66">
        <v>761424</v>
      </c>
      <c r="N140" s="66">
        <f t="shared" si="30"/>
        <v>331181</v>
      </c>
      <c r="O140" s="66">
        <v>433702</v>
      </c>
      <c r="P140" s="66">
        <v>13395</v>
      </c>
      <c r="Q140" s="66">
        <f t="shared" si="31"/>
        <v>420307</v>
      </c>
    </row>
    <row r="141" spans="1:17" s="185" customFormat="1" x14ac:dyDescent="0.4">
      <c r="A141" s="256">
        <v>156</v>
      </c>
      <c r="B141" s="117">
        <v>135</v>
      </c>
      <c r="C141" s="117" t="s">
        <v>555</v>
      </c>
      <c r="D141" s="161">
        <v>676486.84838400001</v>
      </c>
      <c r="E141" s="161">
        <v>422596.04334799998</v>
      </c>
      <c r="F141" s="290">
        <f t="shared" si="32"/>
        <v>253890.80503600003</v>
      </c>
      <c r="G141" s="118">
        <f t="shared" si="33"/>
        <v>1099082.891732</v>
      </c>
      <c r="H141" s="118">
        <v>203032.369347</v>
      </c>
      <c r="I141" s="118">
        <v>105888.77872</v>
      </c>
      <c r="J141" s="118">
        <f t="shared" si="34"/>
        <v>97143.590626999998</v>
      </c>
      <c r="K141" s="118">
        <f t="shared" si="35"/>
        <v>308921.14806699997</v>
      </c>
      <c r="L141" s="119">
        <v>294891</v>
      </c>
      <c r="M141" s="119">
        <v>70851</v>
      </c>
      <c r="N141" s="119">
        <f t="shared" si="30"/>
        <v>224040</v>
      </c>
      <c r="O141" s="119">
        <v>31628</v>
      </c>
      <c r="P141" s="119">
        <v>6548</v>
      </c>
      <c r="Q141" s="119">
        <f t="shared" si="31"/>
        <v>25080</v>
      </c>
    </row>
    <row r="142" spans="1:17" x14ac:dyDescent="0.4">
      <c r="A142" s="256">
        <v>44</v>
      </c>
      <c r="B142" s="167">
        <v>136</v>
      </c>
      <c r="C142" s="71" t="s">
        <v>513</v>
      </c>
      <c r="D142" s="168">
        <v>759827.031494</v>
      </c>
      <c r="E142" s="168">
        <v>566303.44834600005</v>
      </c>
      <c r="F142" s="22">
        <f t="shared" si="32"/>
        <v>193523.58314799995</v>
      </c>
      <c r="G142" s="22">
        <f t="shared" si="33"/>
        <v>1326130.4798400002</v>
      </c>
      <c r="H142" s="22">
        <v>187393.97694600001</v>
      </c>
      <c r="I142" s="22">
        <v>176526.96346</v>
      </c>
      <c r="J142" s="22">
        <f t="shared" si="34"/>
        <v>10867.013486000011</v>
      </c>
      <c r="K142" s="22">
        <f t="shared" si="35"/>
        <v>363920.94040600001</v>
      </c>
      <c r="L142" s="66">
        <v>1758130</v>
      </c>
      <c r="M142" s="66">
        <v>38376</v>
      </c>
      <c r="N142" s="66">
        <f t="shared" si="30"/>
        <v>1719754</v>
      </c>
      <c r="O142" s="66">
        <v>15235</v>
      </c>
      <c r="P142" s="66">
        <v>4168</v>
      </c>
      <c r="Q142" s="66">
        <f t="shared" si="31"/>
        <v>11067</v>
      </c>
    </row>
    <row r="143" spans="1:17" s="185" customFormat="1" x14ac:dyDescent="0.4">
      <c r="A143" s="256">
        <v>142</v>
      </c>
      <c r="B143" s="117">
        <v>137</v>
      </c>
      <c r="C143" s="117" t="s">
        <v>549</v>
      </c>
      <c r="D143" s="161">
        <v>454199.279461</v>
      </c>
      <c r="E143" s="161">
        <v>462144.40749999997</v>
      </c>
      <c r="F143" s="290">
        <f t="shared" si="32"/>
        <v>-7945.1280389999738</v>
      </c>
      <c r="G143" s="118">
        <f t="shared" si="33"/>
        <v>916343.68696099997</v>
      </c>
      <c r="H143" s="118">
        <v>174872.71071799999</v>
      </c>
      <c r="I143" s="118">
        <v>184107.067886</v>
      </c>
      <c r="J143" s="118">
        <f t="shared" si="34"/>
        <v>-9234.3571680000168</v>
      </c>
      <c r="K143" s="118">
        <f t="shared" si="35"/>
        <v>358979.77860399999</v>
      </c>
      <c r="L143" s="119">
        <v>104</v>
      </c>
      <c r="M143" s="119">
        <v>12394</v>
      </c>
      <c r="N143" s="119">
        <v>0</v>
      </c>
      <c r="O143" s="119">
        <v>0</v>
      </c>
      <c r="P143" s="119">
        <v>8512</v>
      </c>
      <c r="Q143" s="119">
        <v>0</v>
      </c>
    </row>
    <row r="144" spans="1:17" x14ac:dyDescent="0.4">
      <c r="A144" s="256">
        <v>264</v>
      </c>
      <c r="B144" s="167">
        <v>138</v>
      </c>
      <c r="C144" s="71" t="s">
        <v>576</v>
      </c>
      <c r="D144" s="168">
        <v>1107422.161387</v>
      </c>
      <c r="E144" s="168">
        <v>808360.36760400003</v>
      </c>
      <c r="F144" s="22">
        <f t="shared" si="32"/>
        <v>299061.79378299997</v>
      </c>
      <c r="G144" s="22">
        <f t="shared" si="33"/>
        <v>1915782.528991</v>
      </c>
      <c r="H144" s="22">
        <v>171549.27875999999</v>
      </c>
      <c r="I144" s="22">
        <v>136729.14496000001</v>
      </c>
      <c r="J144" s="22">
        <f t="shared" si="34"/>
        <v>34820.133799999981</v>
      </c>
      <c r="K144" s="22">
        <f t="shared" si="35"/>
        <v>308278.42371999996</v>
      </c>
      <c r="L144" s="66">
        <v>510228</v>
      </c>
      <c r="M144" s="66">
        <v>123977</v>
      </c>
      <c r="N144" s="66">
        <f t="shared" ref="N144:N173" si="36">L144-M144</f>
        <v>386251</v>
      </c>
      <c r="O144" s="66">
        <v>161576</v>
      </c>
      <c r="P144" s="66">
        <v>0</v>
      </c>
      <c r="Q144" s="66">
        <f t="shared" ref="Q144:Q173" si="37">O144-P144</f>
        <v>161576</v>
      </c>
    </row>
    <row r="145" spans="1:17" s="185" customFormat="1" x14ac:dyDescent="0.4">
      <c r="A145" s="256">
        <v>177</v>
      </c>
      <c r="B145" s="117">
        <v>139</v>
      </c>
      <c r="C145" s="117" t="s">
        <v>562</v>
      </c>
      <c r="D145" s="161">
        <v>655970.50482399995</v>
      </c>
      <c r="E145" s="161">
        <v>529303.14291499997</v>
      </c>
      <c r="F145" s="290">
        <f t="shared" si="32"/>
        <v>126667.36190899997</v>
      </c>
      <c r="G145" s="118">
        <f t="shared" si="33"/>
        <v>1185273.6477389999</v>
      </c>
      <c r="H145" s="118">
        <v>169323.591759</v>
      </c>
      <c r="I145" s="118">
        <v>112899.032179</v>
      </c>
      <c r="J145" s="118">
        <f t="shared" si="34"/>
        <v>56424.559580000001</v>
      </c>
      <c r="K145" s="118">
        <f t="shared" si="35"/>
        <v>282222.623938</v>
      </c>
      <c r="L145" s="119">
        <v>206597</v>
      </c>
      <c r="M145" s="119">
        <v>103114</v>
      </c>
      <c r="N145" s="119">
        <f t="shared" si="36"/>
        <v>103483</v>
      </c>
      <c r="O145" s="119">
        <v>28220</v>
      </c>
      <c r="P145" s="119">
        <v>52326</v>
      </c>
      <c r="Q145" s="119">
        <f t="shared" si="37"/>
        <v>-24106</v>
      </c>
    </row>
    <row r="146" spans="1:17" x14ac:dyDescent="0.4">
      <c r="A146" s="256">
        <v>226</v>
      </c>
      <c r="B146" s="167">
        <v>140</v>
      </c>
      <c r="C146" s="71" t="s">
        <v>570</v>
      </c>
      <c r="D146" s="168">
        <v>1156845.5788960001</v>
      </c>
      <c r="E146" s="168">
        <v>1107776.318216</v>
      </c>
      <c r="F146" s="22">
        <f t="shared" si="32"/>
        <v>49069.260680000065</v>
      </c>
      <c r="G146" s="22">
        <f t="shared" si="33"/>
        <v>2264621.8971119998</v>
      </c>
      <c r="H146" s="22">
        <v>164681.02802999999</v>
      </c>
      <c r="I146" s="22">
        <v>59769.677363000003</v>
      </c>
      <c r="J146" s="22">
        <f t="shared" si="34"/>
        <v>104911.35066699999</v>
      </c>
      <c r="K146" s="22">
        <f t="shared" si="35"/>
        <v>224450.70539299998</v>
      </c>
      <c r="L146" s="66">
        <v>6488</v>
      </c>
      <c r="M146" s="66">
        <v>0</v>
      </c>
      <c r="N146" s="66">
        <f t="shared" si="36"/>
        <v>6488</v>
      </c>
      <c r="O146" s="66">
        <v>0</v>
      </c>
      <c r="P146" s="66">
        <v>0</v>
      </c>
      <c r="Q146" s="66">
        <f t="shared" si="37"/>
        <v>0</v>
      </c>
    </row>
    <row r="147" spans="1:17" s="185" customFormat="1" x14ac:dyDescent="0.4">
      <c r="A147" s="256">
        <v>244</v>
      </c>
      <c r="B147" s="117">
        <v>141</v>
      </c>
      <c r="C147" s="117" t="s">
        <v>604</v>
      </c>
      <c r="D147" s="161">
        <v>1886860.15338</v>
      </c>
      <c r="E147" s="161">
        <v>1488857.299383</v>
      </c>
      <c r="F147" s="290">
        <f t="shared" si="32"/>
        <v>398002.85399700003</v>
      </c>
      <c r="G147" s="118">
        <f t="shared" si="33"/>
        <v>3375717.452763</v>
      </c>
      <c r="H147" s="118">
        <v>153465.21866899999</v>
      </c>
      <c r="I147" s="118">
        <v>209960.57866200001</v>
      </c>
      <c r="J147" s="118">
        <f t="shared" si="34"/>
        <v>-56495.35999300002</v>
      </c>
      <c r="K147" s="118">
        <f t="shared" si="35"/>
        <v>363425.79733099998</v>
      </c>
      <c r="L147" s="119">
        <v>833297</v>
      </c>
      <c r="M147" s="119">
        <v>256430</v>
      </c>
      <c r="N147" s="119">
        <f t="shared" si="36"/>
        <v>576867</v>
      </c>
      <c r="O147" s="119">
        <v>6160</v>
      </c>
      <c r="P147" s="119">
        <v>5669</v>
      </c>
      <c r="Q147" s="119">
        <f t="shared" si="37"/>
        <v>491</v>
      </c>
    </row>
    <row r="148" spans="1:17" x14ac:dyDescent="0.4">
      <c r="A148" s="256">
        <v>60</v>
      </c>
      <c r="B148" s="167">
        <v>142</v>
      </c>
      <c r="C148" s="71" t="s">
        <v>521</v>
      </c>
      <c r="D148" s="168">
        <v>976857.03671699995</v>
      </c>
      <c r="E148" s="168">
        <v>890900.19977599999</v>
      </c>
      <c r="F148" s="22">
        <f t="shared" si="32"/>
        <v>85956.836940999958</v>
      </c>
      <c r="G148" s="22">
        <f t="shared" si="33"/>
        <v>1867757.2364929998</v>
      </c>
      <c r="H148" s="22">
        <v>130007.39810000001</v>
      </c>
      <c r="I148" s="22">
        <v>91028.459084000002</v>
      </c>
      <c r="J148" s="22">
        <f t="shared" si="34"/>
        <v>38978.939016000004</v>
      </c>
      <c r="K148" s="22">
        <f t="shared" si="35"/>
        <v>221035.85718400002</v>
      </c>
      <c r="L148" s="66">
        <v>266235</v>
      </c>
      <c r="M148" s="66">
        <v>131503</v>
      </c>
      <c r="N148" s="66">
        <f t="shared" si="36"/>
        <v>134732</v>
      </c>
      <c r="O148" s="66">
        <v>41377</v>
      </c>
      <c r="P148" s="66">
        <v>14048</v>
      </c>
      <c r="Q148" s="66">
        <f t="shared" si="37"/>
        <v>27329</v>
      </c>
    </row>
    <row r="149" spans="1:17" s="185" customFormat="1" x14ac:dyDescent="0.4">
      <c r="A149" s="256">
        <v>239</v>
      </c>
      <c r="B149" s="117">
        <v>143</v>
      </c>
      <c r="C149" s="117" t="s">
        <v>571</v>
      </c>
      <c r="D149" s="161">
        <v>503468.54604300001</v>
      </c>
      <c r="E149" s="161">
        <v>502297.31157800002</v>
      </c>
      <c r="F149" s="290">
        <f t="shared" si="32"/>
        <v>1171.2344649999868</v>
      </c>
      <c r="G149" s="118">
        <f t="shared" si="33"/>
        <v>1005765.857621</v>
      </c>
      <c r="H149" s="118">
        <v>127868.44525800001</v>
      </c>
      <c r="I149" s="118">
        <v>109302.668337</v>
      </c>
      <c r="J149" s="118">
        <f t="shared" si="34"/>
        <v>18565.776921000011</v>
      </c>
      <c r="K149" s="118">
        <f t="shared" si="35"/>
        <v>237171.113595</v>
      </c>
      <c r="L149" s="119">
        <v>141801</v>
      </c>
      <c r="M149" s="119">
        <v>126622</v>
      </c>
      <c r="N149" s="119">
        <f t="shared" si="36"/>
        <v>15179</v>
      </c>
      <c r="O149" s="119">
        <v>85222</v>
      </c>
      <c r="P149" s="119">
        <v>53131</v>
      </c>
      <c r="Q149" s="119">
        <f t="shared" si="37"/>
        <v>32091</v>
      </c>
    </row>
    <row r="150" spans="1:17" x14ac:dyDescent="0.4">
      <c r="A150" s="256">
        <v>43</v>
      </c>
      <c r="B150" s="167">
        <v>144</v>
      </c>
      <c r="C150" s="71" t="s">
        <v>526</v>
      </c>
      <c r="D150" s="168">
        <v>938181.68123900006</v>
      </c>
      <c r="E150" s="168">
        <v>1226556.8956879999</v>
      </c>
      <c r="F150" s="22">
        <f t="shared" si="32"/>
        <v>-288375.21444899985</v>
      </c>
      <c r="G150" s="22">
        <f t="shared" si="33"/>
        <v>2164738.5769269997</v>
      </c>
      <c r="H150" s="22">
        <v>125240.79566</v>
      </c>
      <c r="I150" s="22">
        <v>208240.05048000001</v>
      </c>
      <c r="J150" s="22">
        <f t="shared" si="34"/>
        <v>-82999.254820000002</v>
      </c>
      <c r="K150" s="22">
        <f t="shared" si="35"/>
        <v>333480.84614000004</v>
      </c>
      <c r="L150" s="66">
        <v>350925</v>
      </c>
      <c r="M150" s="66">
        <v>474431</v>
      </c>
      <c r="N150" s="66">
        <f t="shared" si="36"/>
        <v>-123506</v>
      </c>
      <c r="O150" s="66">
        <v>43200</v>
      </c>
      <c r="P150" s="66">
        <v>73822</v>
      </c>
      <c r="Q150" s="66">
        <f t="shared" si="37"/>
        <v>-30622</v>
      </c>
    </row>
    <row r="151" spans="1:17" s="185" customFormat="1" x14ac:dyDescent="0.4">
      <c r="A151" s="256">
        <v>103</v>
      </c>
      <c r="B151" s="117">
        <v>145</v>
      </c>
      <c r="C151" s="117" t="s">
        <v>538</v>
      </c>
      <c r="D151" s="161">
        <v>1169842.578825</v>
      </c>
      <c r="E151" s="161">
        <v>1047512.838175</v>
      </c>
      <c r="F151" s="290">
        <f t="shared" si="32"/>
        <v>122329.74064999993</v>
      </c>
      <c r="G151" s="118">
        <f t="shared" si="33"/>
        <v>2217355.4169999999</v>
      </c>
      <c r="H151" s="118">
        <v>94758.209778999997</v>
      </c>
      <c r="I151" s="118">
        <v>30202.606681000001</v>
      </c>
      <c r="J151" s="118">
        <f t="shared" si="34"/>
        <v>64555.603097999992</v>
      </c>
      <c r="K151" s="118">
        <f t="shared" si="35"/>
        <v>124960.81646</v>
      </c>
      <c r="L151" s="119">
        <v>112132</v>
      </c>
      <c r="M151" s="119">
        <v>30670</v>
      </c>
      <c r="N151" s="119">
        <f t="shared" si="36"/>
        <v>81462</v>
      </c>
      <c r="O151" s="119">
        <v>47427</v>
      </c>
      <c r="P151" s="119">
        <v>2106</v>
      </c>
      <c r="Q151" s="119">
        <f t="shared" si="37"/>
        <v>45321</v>
      </c>
    </row>
    <row r="152" spans="1:17" x14ac:dyDescent="0.4">
      <c r="A152" s="256">
        <v>119</v>
      </c>
      <c r="B152" s="167">
        <v>146</v>
      </c>
      <c r="C152" s="71" t="s">
        <v>540</v>
      </c>
      <c r="D152" s="168">
        <v>463792.194364</v>
      </c>
      <c r="E152" s="168">
        <v>342220.59058700001</v>
      </c>
      <c r="F152" s="22">
        <f t="shared" si="32"/>
        <v>121571.60377699998</v>
      </c>
      <c r="G152" s="22">
        <f t="shared" si="33"/>
        <v>806012.78495100001</v>
      </c>
      <c r="H152" s="22">
        <v>88483.283397000007</v>
      </c>
      <c r="I152" s="22">
        <v>6109.4684150000003</v>
      </c>
      <c r="J152" s="22">
        <f t="shared" si="34"/>
        <v>82373.814982000011</v>
      </c>
      <c r="K152" s="22">
        <f t="shared" si="35"/>
        <v>94592.751812000002</v>
      </c>
      <c r="L152" s="66">
        <v>261314</v>
      </c>
      <c r="M152" s="66">
        <v>134611</v>
      </c>
      <c r="N152" s="66">
        <f t="shared" si="36"/>
        <v>126703</v>
      </c>
      <c r="O152" s="66">
        <v>46033</v>
      </c>
      <c r="P152" s="66">
        <v>14045</v>
      </c>
      <c r="Q152" s="66">
        <f t="shared" si="37"/>
        <v>31988</v>
      </c>
    </row>
    <row r="153" spans="1:17" s="185" customFormat="1" x14ac:dyDescent="0.4">
      <c r="A153" s="256">
        <v>49</v>
      </c>
      <c r="B153" s="117">
        <v>147</v>
      </c>
      <c r="C153" s="117" t="s">
        <v>524</v>
      </c>
      <c r="D153" s="161">
        <v>779389.22276799998</v>
      </c>
      <c r="E153" s="161">
        <v>712064.61121200002</v>
      </c>
      <c r="F153" s="290">
        <f t="shared" si="32"/>
        <v>67324.61155599996</v>
      </c>
      <c r="G153" s="118">
        <f t="shared" si="33"/>
        <v>1491453.8339800001</v>
      </c>
      <c r="H153" s="118">
        <v>87120.689427000005</v>
      </c>
      <c r="I153" s="118">
        <v>92864.083006999994</v>
      </c>
      <c r="J153" s="118">
        <f t="shared" si="34"/>
        <v>-5743.393579999989</v>
      </c>
      <c r="K153" s="118">
        <f t="shared" si="35"/>
        <v>179984.77243399998</v>
      </c>
      <c r="L153" s="119">
        <v>381381</v>
      </c>
      <c r="M153" s="119">
        <v>388338</v>
      </c>
      <c r="N153" s="119">
        <f t="shared" si="36"/>
        <v>-6957</v>
      </c>
      <c r="O153" s="119">
        <v>244990</v>
      </c>
      <c r="P153" s="119">
        <v>4405</v>
      </c>
      <c r="Q153" s="119">
        <f t="shared" si="37"/>
        <v>240585</v>
      </c>
    </row>
    <row r="154" spans="1:17" x14ac:dyDescent="0.4">
      <c r="A154" s="256">
        <v>26</v>
      </c>
      <c r="B154" s="167">
        <v>148</v>
      </c>
      <c r="C154" s="71" t="s">
        <v>512</v>
      </c>
      <c r="D154" s="168">
        <v>619014.61762899999</v>
      </c>
      <c r="E154" s="168">
        <v>551950.02805600001</v>
      </c>
      <c r="F154" s="22">
        <f t="shared" si="32"/>
        <v>67064.589572999976</v>
      </c>
      <c r="G154" s="22">
        <f t="shared" si="33"/>
        <v>1170964.6456849999</v>
      </c>
      <c r="H154" s="22">
        <v>67342.145145000002</v>
      </c>
      <c r="I154" s="22">
        <v>2757.7685190000002</v>
      </c>
      <c r="J154" s="22">
        <f t="shared" si="34"/>
        <v>64584.376626000005</v>
      </c>
      <c r="K154" s="22">
        <f t="shared" si="35"/>
        <v>70099.913664000007</v>
      </c>
      <c r="L154" s="66">
        <v>184423</v>
      </c>
      <c r="M154" s="66">
        <v>63967</v>
      </c>
      <c r="N154" s="66">
        <f t="shared" si="36"/>
        <v>120456</v>
      </c>
      <c r="O154" s="66">
        <v>2299</v>
      </c>
      <c r="P154" s="66">
        <v>4306</v>
      </c>
      <c r="Q154" s="66">
        <f t="shared" si="37"/>
        <v>-2007</v>
      </c>
    </row>
    <row r="155" spans="1:17" s="185" customFormat="1" x14ac:dyDescent="0.4">
      <c r="A155" s="256">
        <v>194</v>
      </c>
      <c r="B155" s="117">
        <v>149</v>
      </c>
      <c r="C155" s="117" t="s">
        <v>567</v>
      </c>
      <c r="D155" s="161">
        <v>423499.62260900001</v>
      </c>
      <c r="E155" s="161">
        <v>408875.50936700002</v>
      </c>
      <c r="F155" s="290">
        <f t="shared" si="32"/>
        <v>14624.113241999992</v>
      </c>
      <c r="G155" s="118">
        <f t="shared" si="33"/>
        <v>832375.13197600003</v>
      </c>
      <c r="H155" s="118">
        <v>60420.217826</v>
      </c>
      <c r="I155" s="118">
        <v>56031.733604000001</v>
      </c>
      <c r="J155" s="118">
        <f t="shared" si="34"/>
        <v>4388.4842219999991</v>
      </c>
      <c r="K155" s="118">
        <f t="shared" si="35"/>
        <v>116451.95143</v>
      </c>
      <c r="L155" s="119">
        <v>4792</v>
      </c>
      <c r="M155" s="119">
        <v>7058</v>
      </c>
      <c r="N155" s="119">
        <f t="shared" si="36"/>
        <v>-2266</v>
      </c>
      <c r="O155" s="119">
        <v>636</v>
      </c>
      <c r="P155" s="119">
        <v>0</v>
      </c>
      <c r="Q155" s="119">
        <f t="shared" si="37"/>
        <v>636</v>
      </c>
    </row>
    <row r="156" spans="1:17" x14ac:dyDescent="0.4">
      <c r="A156" s="256">
        <v>152</v>
      </c>
      <c r="B156" s="167">
        <v>150</v>
      </c>
      <c r="C156" s="71" t="s">
        <v>553</v>
      </c>
      <c r="D156" s="168">
        <v>286918.63111399999</v>
      </c>
      <c r="E156" s="168">
        <v>158469.00236700001</v>
      </c>
      <c r="F156" s="22">
        <f t="shared" si="32"/>
        <v>128449.62874699998</v>
      </c>
      <c r="G156" s="22">
        <f t="shared" si="33"/>
        <v>445387.63348099997</v>
      </c>
      <c r="H156" s="22">
        <v>59425.189554999997</v>
      </c>
      <c r="I156" s="22">
        <v>14704.47334</v>
      </c>
      <c r="J156" s="22">
        <f t="shared" si="34"/>
        <v>44720.716214999993</v>
      </c>
      <c r="K156" s="22">
        <f t="shared" si="35"/>
        <v>74129.662895000001</v>
      </c>
      <c r="L156" s="66">
        <v>426011</v>
      </c>
      <c r="M156" s="66">
        <v>177440</v>
      </c>
      <c r="N156" s="66">
        <f t="shared" si="36"/>
        <v>248571</v>
      </c>
      <c r="O156" s="66">
        <v>71163</v>
      </c>
      <c r="P156" s="66">
        <v>13896</v>
      </c>
      <c r="Q156" s="66">
        <f t="shared" si="37"/>
        <v>57267</v>
      </c>
    </row>
    <row r="157" spans="1:17" s="185" customFormat="1" x14ac:dyDescent="0.4">
      <c r="A157" s="256">
        <v>122</v>
      </c>
      <c r="B157" s="117">
        <v>151</v>
      </c>
      <c r="C157" s="117" t="s">
        <v>541</v>
      </c>
      <c r="D157" s="161">
        <v>404814.428144</v>
      </c>
      <c r="E157" s="161">
        <v>438574.43968700001</v>
      </c>
      <c r="F157" s="290">
        <f t="shared" si="32"/>
        <v>-33760.011543000001</v>
      </c>
      <c r="G157" s="118">
        <f t="shared" si="33"/>
        <v>843388.86783100001</v>
      </c>
      <c r="H157" s="118">
        <v>59059.926552999998</v>
      </c>
      <c r="I157" s="118">
        <v>126727.443164</v>
      </c>
      <c r="J157" s="118">
        <f t="shared" si="34"/>
        <v>-67667.516610999999</v>
      </c>
      <c r="K157" s="118">
        <f t="shared" si="35"/>
        <v>185787.36971699999</v>
      </c>
      <c r="L157" s="119">
        <v>317033</v>
      </c>
      <c r="M157" s="119">
        <v>346488</v>
      </c>
      <c r="N157" s="119">
        <f t="shared" si="36"/>
        <v>-29455</v>
      </c>
      <c r="O157" s="119">
        <v>39214</v>
      </c>
      <c r="P157" s="119">
        <v>111952</v>
      </c>
      <c r="Q157" s="119">
        <f t="shared" si="37"/>
        <v>-72738</v>
      </c>
    </row>
    <row r="158" spans="1:17" x14ac:dyDescent="0.4">
      <c r="A158" s="256">
        <v>61</v>
      </c>
      <c r="B158" s="167">
        <v>152</v>
      </c>
      <c r="C158" s="71" t="s">
        <v>529</v>
      </c>
      <c r="D158" s="168">
        <v>278689.99644399999</v>
      </c>
      <c r="E158" s="168">
        <v>317532.01955899998</v>
      </c>
      <c r="F158" s="22">
        <f t="shared" si="32"/>
        <v>-38842.023114999989</v>
      </c>
      <c r="G158" s="22">
        <f t="shared" si="33"/>
        <v>596222.01600299997</v>
      </c>
      <c r="H158" s="22">
        <v>58967.863058000003</v>
      </c>
      <c r="I158" s="22">
        <v>39034.907954000002</v>
      </c>
      <c r="J158" s="22">
        <f t="shared" si="34"/>
        <v>19932.955104000001</v>
      </c>
      <c r="K158" s="22">
        <f t="shared" si="35"/>
        <v>98002.771012000012</v>
      </c>
      <c r="L158" s="66">
        <v>206</v>
      </c>
      <c r="M158" s="66">
        <v>35731</v>
      </c>
      <c r="N158" s="66">
        <f t="shared" si="36"/>
        <v>-35525</v>
      </c>
      <c r="O158" s="66">
        <v>0</v>
      </c>
      <c r="P158" s="66">
        <v>63</v>
      </c>
      <c r="Q158" s="66">
        <f t="shared" si="37"/>
        <v>-63</v>
      </c>
    </row>
    <row r="159" spans="1:17" s="185" customFormat="1" x14ac:dyDescent="0.4">
      <c r="A159" s="256">
        <v>184</v>
      </c>
      <c r="B159" s="117">
        <v>153</v>
      </c>
      <c r="C159" s="117" t="s">
        <v>565</v>
      </c>
      <c r="D159" s="161">
        <v>546187.91150000005</v>
      </c>
      <c r="E159" s="161">
        <v>473578.299054</v>
      </c>
      <c r="F159" s="290">
        <f t="shared" si="32"/>
        <v>72609.612446000043</v>
      </c>
      <c r="G159" s="118">
        <f t="shared" si="33"/>
        <v>1019766.210554</v>
      </c>
      <c r="H159" s="118">
        <v>57402.117256999998</v>
      </c>
      <c r="I159" s="118">
        <v>37164.686769</v>
      </c>
      <c r="J159" s="118">
        <f t="shared" si="34"/>
        <v>20237.430487999998</v>
      </c>
      <c r="K159" s="118">
        <f t="shared" si="35"/>
        <v>94566.804025999998</v>
      </c>
      <c r="L159" s="119">
        <v>0</v>
      </c>
      <c r="M159" s="119">
        <v>0</v>
      </c>
      <c r="N159" s="119">
        <f t="shared" si="36"/>
        <v>0</v>
      </c>
      <c r="O159" s="119">
        <v>0</v>
      </c>
      <c r="P159" s="119">
        <v>0</v>
      </c>
      <c r="Q159" s="119">
        <f t="shared" si="37"/>
        <v>0</v>
      </c>
    </row>
    <row r="160" spans="1:17" x14ac:dyDescent="0.4">
      <c r="A160" s="256">
        <v>64</v>
      </c>
      <c r="B160" s="167">
        <v>154</v>
      </c>
      <c r="C160" s="71" t="s">
        <v>535</v>
      </c>
      <c r="D160" s="168">
        <v>304704.01946799998</v>
      </c>
      <c r="E160" s="168">
        <v>275112.88881099998</v>
      </c>
      <c r="F160" s="22">
        <f t="shared" si="32"/>
        <v>29591.130657000002</v>
      </c>
      <c r="G160" s="22">
        <f t="shared" si="33"/>
        <v>579816.90827899997</v>
      </c>
      <c r="H160" s="22">
        <v>55718.727397000002</v>
      </c>
      <c r="I160" s="22">
        <v>50984.161013999998</v>
      </c>
      <c r="J160" s="22">
        <f t="shared" si="34"/>
        <v>4734.5663830000049</v>
      </c>
      <c r="K160" s="22">
        <f t="shared" si="35"/>
        <v>106702.88841099999</v>
      </c>
      <c r="L160" s="66">
        <v>84530</v>
      </c>
      <c r="M160" s="66">
        <v>42521</v>
      </c>
      <c r="N160" s="66">
        <f t="shared" si="36"/>
        <v>42009</v>
      </c>
      <c r="O160" s="66">
        <v>27883</v>
      </c>
      <c r="P160" s="66">
        <v>77</v>
      </c>
      <c r="Q160" s="66">
        <f t="shared" si="37"/>
        <v>27806</v>
      </c>
    </row>
    <row r="161" spans="1:17" s="185" customFormat="1" x14ac:dyDescent="0.4">
      <c r="A161" s="256">
        <v>38</v>
      </c>
      <c r="B161" s="117">
        <v>155</v>
      </c>
      <c r="C161" s="117" t="s">
        <v>530</v>
      </c>
      <c r="D161" s="161">
        <v>214667.17360800001</v>
      </c>
      <c r="E161" s="161">
        <v>135733.84183799999</v>
      </c>
      <c r="F161" s="290">
        <f t="shared" si="32"/>
        <v>78933.331770000019</v>
      </c>
      <c r="G161" s="118">
        <f t="shared" si="33"/>
        <v>350401.01544600003</v>
      </c>
      <c r="H161" s="118">
        <v>45262.002158000003</v>
      </c>
      <c r="I161" s="118">
        <v>3260.3209099999999</v>
      </c>
      <c r="J161" s="118">
        <f t="shared" si="34"/>
        <v>42001.681248000001</v>
      </c>
      <c r="K161" s="118">
        <f t="shared" si="35"/>
        <v>48522.323068000005</v>
      </c>
      <c r="L161" s="119">
        <v>220269</v>
      </c>
      <c r="M161" s="119">
        <v>91997</v>
      </c>
      <c r="N161" s="119">
        <f t="shared" si="36"/>
        <v>128272</v>
      </c>
      <c r="O161" s="119">
        <v>59928</v>
      </c>
      <c r="P161" s="119">
        <v>8017</v>
      </c>
      <c r="Q161" s="119">
        <f t="shared" si="37"/>
        <v>51911</v>
      </c>
    </row>
    <row r="162" spans="1:17" x14ac:dyDescent="0.4">
      <c r="A162" s="256">
        <v>181</v>
      </c>
      <c r="B162" s="167">
        <v>156</v>
      </c>
      <c r="C162" s="71" t="s">
        <v>563</v>
      </c>
      <c r="D162" s="168">
        <v>227992.665435</v>
      </c>
      <c r="E162" s="168">
        <v>225581.30213200001</v>
      </c>
      <c r="F162" s="22">
        <f t="shared" si="32"/>
        <v>2411.363302999991</v>
      </c>
      <c r="G162" s="22">
        <f t="shared" si="33"/>
        <v>453573.96756700001</v>
      </c>
      <c r="H162" s="22">
        <v>43709.053704999998</v>
      </c>
      <c r="I162" s="22">
        <v>69925.724638</v>
      </c>
      <c r="J162" s="22">
        <f t="shared" si="34"/>
        <v>-26216.670933000001</v>
      </c>
      <c r="K162" s="22">
        <f t="shared" si="35"/>
        <v>113634.778343</v>
      </c>
      <c r="L162" s="66">
        <v>0</v>
      </c>
      <c r="M162" s="66">
        <v>0</v>
      </c>
      <c r="N162" s="66">
        <f t="shared" si="36"/>
        <v>0</v>
      </c>
      <c r="O162" s="66">
        <v>0</v>
      </c>
      <c r="P162" s="66">
        <v>0</v>
      </c>
      <c r="Q162" s="66">
        <f t="shared" si="37"/>
        <v>0</v>
      </c>
    </row>
    <row r="163" spans="1:17" s="185" customFormat="1" x14ac:dyDescent="0.4">
      <c r="A163" s="256">
        <v>19</v>
      </c>
      <c r="B163" s="117">
        <v>157</v>
      </c>
      <c r="C163" s="117" t="s">
        <v>517</v>
      </c>
      <c r="D163" s="161">
        <v>420857.78929799999</v>
      </c>
      <c r="E163" s="161">
        <v>342440.66920100001</v>
      </c>
      <c r="F163" s="290">
        <f t="shared" si="32"/>
        <v>78417.120096999977</v>
      </c>
      <c r="G163" s="118">
        <f t="shared" si="33"/>
        <v>763298.45849899994</v>
      </c>
      <c r="H163" s="118">
        <v>41975.476988000002</v>
      </c>
      <c r="I163" s="118">
        <v>32156.710940000001</v>
      </c>
      <c r="J163" s="118">
        <f t="shared" si="34"/>
        <v>9818.7660480000013</v>
      </c>
      <c r="K163" s="118">
        <f t="shared" si="35"/>
        <v>74132.187927999999</v>
      </c>
      <c r="L163" s="119">
        <v>287157</v>
      </c>
      <c r="M163" s="119">
        <v>65458</v>
      </c>
      <c r="N163" s="119">
        <f t="shared" si="36"/>
        <v>221699</v>
      </c>
      <c r="O163" s="119">
        <v>21699</v>
      </c>
      <c r="P163" s="119">
        <v>12074</v>
      </c>
      <c r="Q163" s="119">
        <f t="shared" si="37"/>
        <v>9625</v>
      </c>
    </row>
    <row r="164" spans="1:17" x14ac:dyDescent="0.4">
      <c r="A164" s="256">
        <v>209</v>
      </c>
      <c r="B164" s="167">
        <v>158</v>
      </c>
      <c r="C164" s="71" t="s">
        <v>568</v>
      </c>
      <c r="D164" s="168">
        <v>200204.453591</v>
      </c>
      <c r="E164" s="168">
        <v>176867.39047400001</v>
      </c>
      <c r="F164" s="22">
        <f t="shared" si="32"/>
        <v>23337.063116999983</v>
      </c>
      <c r="G164" s="22">
        <f t="shared" si="33"/>
        <v>377071.84406500001</v>
      </c>
      <c r="H164" s="22">
        <v>41309.734056000001</v>
      </c>
      <c r="I164" s="22">
        <v>5651.891995</v>
      </c>
      <c r="J164" s="22">
        <f t="shared" si="34"/>
        <v>35657.842061000003</v>
      </c>
      <c r="K164" s="22">
        <f t="shared" si="35"/>
        <v>46961.626050999999</v>
      </c>
      <c r="L164" s="66">
        <v>154839</v>
      </c>
      <c r="M164" s="66">
        <v>123504</v>
      </c>
      <c r="N164" s="66">
        <f t="shared" si="36"/>
        <v>31335</v>
      </c>
      <c r="O164" s="66">
        <v>25060</v>
      </c>
      <c r="P164" s="66">
        <v>6106</v>
      </c>
      <c r="Q164" s="66">
        <f t="shared" si="37"/>
        <v>18954</v>
      </c>
    </row>
    <row r="165" spans="1:17" s="185" customFormat="1" x14ac:dyDescent="0.4">
      <c r="A165" s="256">
        <v>45</v>
      </c>
      <c r="B165" s="117">
        <v>159</v>
      </c>
      <c r="C165" s="117" t="s">
        <v>522</v>
      </c>
      <c r="D165" s="161">
        <v>464124.87395799998</v>
      </c>
      <c r="E165" s="161">
        <v>439205.71346300002</v>
      </c>
      <c r="F165" s="290">
        <f t="shared" si="32"/>
        <v>24919.16049499996</v>
      </c>
      <c r="G165" s="118">
        <f t="shared" si="33"/>
        <v>903330.587421</v>
      </c>
      <c r="H165" s="118">
        <v>29608.343217000001</v>
      </c>
      <c r="I165" s="118">
        <v>25636.612133999999</v>
      </c>
      <c r="J165" s="118">
        <f t="shared" si="34"/>
        <v>3971.7310830000024</v>
      </c>
      <c r="K165" s="118">
        <f t="shared" si="35"/>
        <v>55244.955350999997</v>
      </c>
      <c r="L165" s="119">
        <v>51483</v>
      </c>
      <c r="M165" s="119">
        <v>44765</v>
      </c>
      <c r="N165" s="119">
        <f t="shared" si="36"/>
        <v>6718</v>
      </c>
      <c r="O165" s="119">
        <v>6023</v>
      </c>
      <c r="P165" s="119">
        <v>0</v>
      </c>
      <c r="Q165" s="119">
        <f t="shared" si="37"/>
        <v>6023</v>
      </c>
    </row>
    <row r="166" spans="1:17" x14ac:dyDescent="0.4">
      <c r="A166" s="256">
        <v>240</v>
      </c>
      <c r="B166" s="167">
        <v>160</v>
      </c>
      <c r="C166" s="71" t="s">
        <v>573</v>
      </c>
      <c r="D166" s="168">
        <v>395534.59390400001</v>
      </c>
      <c r="E166" s="168">
        <v>282316.37218000001</v>
      </c>
      <c r="F166" s="22">
        <f t="shared" si="32"/>
        <v>113218.221724</v>
      </c>
      <c r="G166" s="22">
        <f t="shared" si="33"/>
        <v>677850.96608399996</v>
      </c>
      <c r="H166" s="22">
        <v>22238.825905999998</v>
      </c>
      <c r="I166" s="22">
        <v>7463.5033000000003</v>
      </c>
      <c r="J166" s="22">
        <f t="shared" si="34"/>
        <v>14775.322605999998</v>
      </c>
      <c r="K166" s="22">
        <f t="shared" si="35"/>
        <v>29702.329205999999</v>
      </c>
      <c r="L166" s="66">
        <v>151654</v>
      </c>
      <c r="M166" s="66">
        <v>63543</v>
      </c>
      <c r="N166" s="66">
        <f t="shared" si="36"/>
        <v>88111</v>
      </c>
      <c r="O166" s="66">
        <v>7191</v>
      </c>
      <c r="P166" s="66">
        <v>0</v>
      </c>
      <c r="Q166" s="66">
        <f t="shared" si="37"/>
        <v>7191</v>
      </c>
    </row>
    <row r="167" spans="1:17" s="185" customFormat="1" x14ac:dyDescent="0.4">
      <c r="A167" s="256">
        <v>129</v>
      </c>
      <c r="B167" s="117">
        <v>161</v>
      </c>
      <c r="C167" s="117" t="s">
        <v>544</v>
      </c>
      <c r="D167" s="161">
        <v>157980.19925999999</v>
      </c>
      <c r="E167" s="161">
        <v>210592.71289</v>
      </c>
      <c r="F167" s="290">
        <f t="shared" si="32"/>
        <v>-52612.513630000001</v>
      </c>
      <c r="G167" s="118">
        <f t="shared" si="33"/>
        <v>368572.91214999999</v>
      </c>
      <c r="H167" s="118">
        <v>19148.967692999999</v>
      </c>
      <c r="I167" s="118">
        <v>0</v>
      </c>
      <c r="J167" s="118">
        <f t="shared" si="34"/>
        <v>19148.967692999999</v>
      </c>
      <c r="K167" s="118">
        <f t="shared" si="35"/>
        <v>19148.967692999999</v>
      </c>
      <c r="L167" s="119">
        <v>247813</v>
      </c>
      <c r="M167" s="119">
        <v>255686</v>
      </c>
      <c r="N167" s="119">
        <f t="shared" si="36"/>
        <v>-7873</v>
      </c>
      <c r="O167" s="119">
        <v>72915</v>
      </c>
      <c r="P167" s="119">
        <v>18611</v>
      </c>
      <c r="Q167" s="119">
        <f t="shared" si="37"/>
        <v>54304</v>
      </c>
    </row>
    <row r="168" spans="1:17" x14ac:dyDescent="0.4">
      <c r="A168" s="256">
        <v>140</v>
      </c>
      <c r="B168" s="167">
        <v>162</v>
      </c>
      <c r="C168" s="71" t="s">
        <v>546</v>
      </c>
      <c r="D168" s="168">
        <v>1833329.2200579999</v>
      </c>
      <c r="E168" s="168">
        <v>1780886.004186</v>
      </c>
      <c r="F168" s="22">
        <f t="shared" si="32"/>
        <v>52443.215871999972</v>
      </c>
      <c r="G168" s="22">
        <f t="shared" si="33"/>
        <v>3614215.2242439999</v>
      </c>
      <c r="H168" s="22">
        <v>17243.277862999999</v>
      </c>
      <c r="I168" s="22">
        <v>0</v>
      </c>
      <c r="J168" s="22">
        <f t="shared" si="34"/>
        <v>17243.277862999999</v>
      </c>
      <c r="K168" s="22">
        <f t="shared" si="35"/>
        <v>17243.277862999999</v>
      </c>
      <c r="L168" s="66">
        <v>65899</v>
      </c>
      <c r="M168" s="66">
        <v>58542</v>
      </c>
      <c r="N168" s="66">
        <f t="shared" si="36"/>
        <v>7357</v>
      </c>
      <c r="O168" s="66">
        <v>66</v>
      </c>
      <c r="P168" s="66">
        <v>341</v>
      </c>
      <c r="Q168" s="66">
        <f t="shared" si="37"/>
        <v>-275</v>
      </c>
    </row>
    <row r="169" spans="1:17" s="185" customFormat="1" x14ac:dyDescent="0.4">
      <c r="A169" s="256">
        <v>170</v>
      </c>
      <c r="B169" s="117">
        <v>163</v>
      </c>
      <c r="C169" s="117" t="s">
        <v>560</v>
      </c>
      <c r="D169" s="161">
        <v>173299.944949</v>
      </c>
      <c r="E169" s="161">
        <v>120641.18150200001</v>
      </c>
      <c r="F169" s="290">
        <f t="shared" si="32"/>
        <v>52658.76344699999</v>
      </c>
      <c r="G169" s="118">
        <f t="shared" si="33"/>
        <v>293941.12645099999</v>
      </c>
      <c r="H169" s="118">
        <v>14918.548144</v>
      </c>
      <c r="I169" s="118">
        <v>497.163026</v>
      </c>
      <c r="J169" s="118">
        <f t="shared" si="34"/>
        <v>14421.385118</v>
      </c>
      <c r="K169" s="118">
        <f t="shared" si="35"/>
        <v>15415.71117</v>
      </c>
      <c r="L169" s="119">
        <v>246125</v>
      </c>
      <c r="M169" s="119">
        <v>166455</v>
      </c>
      <c r="N169" s="119">
        <f t="shared" si="36"/>
        <v>79670</v>
      </c>
      <c r="O169" s="119">
        <v>45652</v>
      </c>
      <c r="P169" s="119">
        <v>12608</v>
      </c>
      <c r="Q169" s="119">
        <f t="shared" si="37"/>
        <v>33044</v>
      </c>
    </row>
    <row r="170" spans="1:17" x14ac:dyDescent="0.4">
      <c r="A170" s="256">
        <v>18</v>
      </c>
      <c r="B170" s="167">
        <v>164</v>
      </c>
      <c r="C170" s="71" t="s">
        <v>531</v>
      </c>
      <c r="D170" s="168">
        <v>147307.68479</v>
      </c>
      <c r="E170" s="168">
        <v>130643.029864</v>
      </c>
      <c r="F170" s="22">
        <f t="shared" si="32"/>
        <v>16664.654926000003</v>
      </c>
      <c r="G170" s="22">
        <f t="shared" si="33"/>
        <v>277950.71465400001</v>
      </c>
      <c r="H170" s="22">
        <v>12840.461901000001</v>
      </c>
      <c r="I170" s="22">
        <v>12490.295083999999</v>
      </c>
      <c r="J170" s="22">
        <f t="shared" si="34"/>
        <v>350.16681700000117</v>
      </c>
      <c r="K170" s="22">
        <f t="shared" si="35"/>
        <v>25330.756985</v>
      </c>
      <c r="L170" s="66">
        <v>57993</v>
      </c>
      <c r="M170" s="66">
        <v>43270</v>
      </c>
      <c r="N170" s="66">
        <f t="shared" si="36"/>
        <v>14723</v>
      </c>
      <c r="O170" s="66">
        <v>10260</v>
      </c>
      <c r="P170" s="66">
        <v>0</v>
      </c>
      <c r="Q170" s="66">
        <f t="shared" si="37"/>
        <v>10260</v>
      </c>
    </row>
    <row r="171" spans="1:17" s="185" customFormat="1" x14ac:dyDescent="0.4">
      <c r="A171" s="256">
        <v>46</v>
      </c>
      <c r="B171" s="117">
        <v>165</v>
      </c>
      <c r="C171" s="117" t="s">
        <v>528</v>
      </c>
      <c r="D171" s="161">
        <v>413583.05048799998</v>
      </c>
      <c r="E171" s="161">
        <v>397448.94263399998</v>
      </c>
      <c r="F171" s="290">
        <f t="shared" si="32"/>
        <v>16134.107854000002</v>
      </c>
      <c r="G171" s="118">
        <f t="shared" si="33"/>
        <v>811031.99312200001</v>
      </c>
      <c r="H171" s="118">
        <v>11373.189098999999</v>
      </c>
      <c r="I171" s="118">
        <v>1494</v>
      </c>
      <c r="J171" s="118">
        <f t="shared" si="34"/>
        <v>9879.1890989999993</v>
      </c>
      <c r="K171" s="118">
        <f t="shared" si="35"/>
        <v>12867.189098999999</v>
      </c>
      <c r="L171" s="119">
        <v>87062</v>
      </c>
      <c r="M171" s="119">
        <v>67757</v>
      </c>
      <c r="N171" s="119">
        <f t="shared" si="36"/>
        <v>19305</v>
      </c>
      <c r="O171" s="119">
        <v>16870</v>
      </c>
      <c r="P171" s="119">
        <v>2220</v>
      </c>
      <c r="Q171" s="119">
        <f t="shared" si="37"/>
        <v>14650</v>
      </c>
    </row>
    <row r="172" spans="1:17" x14ac:dyDescent="0.4">
      <c r="A172" s="256">
        <v>12</v>
      </c>
      <c r="B172" s="167">
        <v>166</v>
      </c>
      <c r="C172" s="71" t="s">
        <v>537</v>
      </c>
      <c r="D172" s="168">
        <v>925833.49515099998</v>
      </c>
      <c r="E172" s="168">
        <v>1064864.687287</v>
      </c>
      <c r="F172" s="22">
        <f t="shared" ref="F172:F173" si="38">D172-E172</f>
        <v>-139031.19213600003</v>
      </c>
      <c r="G172" s="22">
        <f t="shared" si="33"/>
        <v>1990698.1824380001</v>
      </c>
      <c r="H172" s="22">
        <v>1415.1125939999999</v>
      </c>
      <c r="I172" s="22">
        <v>118673.496677</v>
      </c>
      <c r="J172" s="22">
        <f t="shared" ref="J172:J173" si="39">H172-I172</f>
        <v>-117258.384083</v>
      </c>
      <c r="K172" s="22">
        <f t="shared" si="35"/>
        <v>120088.60927100001</v>
      </c>
      <c r="L172" s="66">
        <v>7836</v>
      </c>
      <c r="M172" s="66">
        <v>44528</v>
      </c>
      <c r="N172" s="66">
        <f t="shared" si="36"/>
        <v>-36692</v>
      </c>
      <c r="O172" s="66">
        <v>3162</v>
      </c>
      <c r="P172" s="66">
        <v>299</v>
      </c>
      <c r="Q172" s="66">
        <f t="shared" si="37"/>
        <v>2863</v>
      </c>
    </row>
    <row r="173" spans="1:17" s="185" customFormat="1" x14ac:dyDescent="0.4">
      <c r="A173" s="256">
        <v>182</v>
      </c>
      <c r="B173" s="117">
        <v>167</v>
      </c>
      <c r="C173" s="117" t="s">
        <v>564</v>
      </c>
      <c r="D173" s="161">
        <v>23119.801199000001</v>
      </c>
      <c r="E173" s="161">
        <v>22063.259289000001</v>
      </c>
      <c r="F173" s="290">
        <f t="shared" si="38"/>
        <v>1056.5419099999999</v>
      </c>
      <c r="G173" s="118">
        <f t="shared" si="33"/>
        <v>45183.060488000003</v>
      </c>
      <c r="H173" s="118">
        <v>0</v>
      </c>
      <c r="I173" s="118">
        <v>0</v>
      </c>
      <c r="J173" s="118">
        <f t="shared" si="39"/>
        <v>0</v>
      </c>
      <c r="K173" s="118">
        <f t="shared" si="35"/>
        <v>0</v>
      </c>
      <c r="L173" s="119">
        <v>0</v>
      </c>
      <c r="M173" s="119">
        <v>0</v>
      </c>
      <c r="N173" s="119">
        <f t="shared" si="36"/>
        <v>0</v>
      </c>
      <c r="O173" s="119">
        <v>0</v>
      </c>
      <c r="P173" s="119">
        <v>0</v>
      </c>
      <c r="Q173" s="119">
        <f t="shared" si="37"/>
        <v>0</v>
      </c>
    </row>
    <row r="174" spans="1:17" s="128" customFormat="1" x14ac:dyDescent="0.35">
      <c r="A174" s="258"/>
      <c r="B174" s="421" t="s">
        <v>197</v>
      </c>
      <c r="C174" s="421"/>
      <c r="D174" s="127">
        <f>SUM(D108:D173)</f>
        <v>116151743.79362398</v>
      </c>
      <c r="E174" s="127">
        <f>SUM(E108:E173)</f>
        <v>77599880.418790013</v>
      </c>
      <c r="F174" s="127">
        <f t="shared" ref="F174:Q174" si="40">SUM(F108:F173)</f>
        <v>38551863.374834009</v>
      </c>
      <c r="G174" s="127">
        <f t="shared" si="40"/>
        <v>193751624.212414</v>
      </c>
      <c r="H174" s="127">
        <f t="shared" si="40"/>
        <v>26449377.982385997</v>
      </c>
      <c r="I174" s="127">
        <f t="shared" si="40"/>
        <v>10815285.974804003</v>
      </c>
      <c r="J174" s="127">
        <f t="shared" si="40"/>
        <v>15634092.007582001</v>
      </c>
      <c r="K174" s="127">
        <f t="shared" si="40"/>
        <v>37264663.957190014</v>
      </c>
      <c r="L174" s="127">
        <f t="shared" si="40"/>
        <v>101505915</v>
      </c>
      <c r="M174" s="127">
        <f t="shared" si="40"/>
        <v>32024119</v>
      </c>
      <c r="N174" s="127">
        <f t="shared" si="40"/>
        <v>69494086</v>
      </c>
      <c r="O174" s="127">
        <f t="shared" si="40"/>
        <v>34908795</v>
      </c>
      <c r="P174" s="127">
        <f t="shared" si="40"/>
        <v>3074959</v>
      </c>
      <c r="Q174" s="127">
        <f t="shared" si="40"/>
        <v>31842348</v>
      </c>
    </row>
    <row r="175" spans="1:17" s="128" customFormat="1" x14ac:dyDescent="0.35">
      <c r="A175" s="258"/>
      <c r="B175" s="421" t="s">
        <v>164</v>
      </c>
      <c r="C175" s="421"/>
      <c r="D175" s="127">
        <f t="shared" ref="D175:Q175" si="41">D174+D107+D86</f>
        <v>265001207.08641493</v>
      </c>
      <c r="E175" s="127">
        <f t="shared" si="41"/>
        <v>293954750.31218106</v>
      </c>
      <c r="F175" s="127">
        <f t="shared" si="41"/>
        <v>-28953543.225765944</v>
      </c>
      <c r="G175" s="127">
        <f t="shared" si="41"/>
        <v>558955957.39859605</v>
      </c>
      <c r="H175" s="127">
        <f t="shared" si="41"/>
        <v>51380968.408801004</v>
      </c>
      <c r="I175" s="127">
        <f t="shared" si="41"/>
        <v>47093965.653160997</v>
      </c>
      <c r="J175" s="127">
        <f t="shared" si="41"/>
        <v>4287002.7556400038</v>
      </c>
      <c r="K175" s="127">
        <f t="shared" si="41"/>
        <v>98474934.061962008</v>
      </c>
      <c r="L175" s="127">
        <f t="shared" si="41"/>
        <v>2153886861.4455633</v>
      </c>
      <c r="M175" s="127">
        <f t="shared" si="41"/>
        <v>1636189390.88657</v>
      </c>
      <c r="N175" s="127">
        <f t="shared" si="41"/>
        <v>517709760.55899304</v>
      </c>
      <c r="O175" s="127">
        <f t="shared" si="41"/>
        <v>203864612</v>
      </c>
      <c r="P175" s="127">
        <f t="shared" si="41"/>
        <v>81385770</v>
      </c>
      <c r="Q175" s="127">
        <f t="shared" si="41"/>
        <v>122487354</v>
      </c>
    </row>
    <row r="177" spans="8:17" x14ac:dyDescent="0.4">
      <c r="H177" s="24"/>
      <c r="O177" s="189"/>
      <c r="P177" s="189"/>
      <c r="Q177" s="189"/>
    </row>
    <row r="178" spans="8:17" x14ac:dyDescent="0.4">
      <c r="H178" s="25"/>
    </row>
  </sheetData>
  <sheetProtection algorithmName="SHA-512" hashValue="kIKpSOFoFFpA1vRwC8BVLTlgC8pFioDPDv+kLskH7iBbY5cCw/kyo0y/BXHXMWlJqHX5xLdmU7ShVo363OYS0A==" saltValue="gOy4OcXIjfB0MObL2SwI/w==" spinCount="100000" sheet="1" objects="1" scenarios="1"/>
  <sortState ref="A108:Q173">
    <sortCondition descending="1" ref="H108:H173"/>
  </sortState>
  <mergeCells count="13">
    <mergeCell ref="A2:A4"/>
    <mergeCell ref="B175:C175"/>
    <mergeCell ref="B174:C174"/>
    <mergeCell ref="B86:C86"/>
    <mergeCell ref="B107:C107"/>
    <mergeCell ref="B2:B4"/>
    <mergeCell ref="C2:C4"/>
    <mergeCell ref="B1:J1"/>
    <mergeCell ref="D2:K2"/>
    <mergeCell ref="L2:Q2"/>
    <mergeCell ref="D3:F3"/>
    <mergeCell ref="H3:I3"/>
    <mergeCell ref="L3:M3"/>
  </mergeCells>
  <printOptions horizontalCentered="1" verticalCentered="1"/>
  <pageMargins left="0.25" right="0.25" top="0.75" bottom="0.75" header="0.3" footer="0.3"/>
  <pageSetup paperSize="9" scale="74" fitToHeight="0" orientation="landscape" r:id="rId1"/>
  <rowBreaks count="5" manualBreakCount="5">
    <brk id="41" min="1" max="16" man="1"/>
    <brk id="71" min="1" max="16" man="1"/>
    <brk id="86" min="1" max="16" man="1"/>
    <brk id="120" min="1" max="16" man="1"/>
    <brk id="150" min="1"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79"/>
  <sheetViews>
    <sheetView rightToLeft="1" view="pageBreakPreview" zoomScale="130" zoomScaleNormal="110" zoomScaleSheetLayoutView="130" workbookViewId="0">
      <pane xSplit="4" ySplit="3" topLeftCell="E163" activePane="bottomRight" state="frozen"/>
      <selection activeCell="C1" sqref="C1"/>
      <selection pane="topRight" activeCell="D1" sqref="D1"/>
      <selection pane="bottomLeft" activeCell="C4" sqref="C4"/>
      <selection pane="bottomRight" activeCell="J174" sqref="J174"/>
    </sheetView>
  </sheetViews>
  <sheetFormatPr defaultColWidth="9.140625" defaultRowHeight="18" x14ac:dyDescent="0.45"/>
  <cols>
    <col min="1" max="1" width="31.42578125" style="2" hidden="1" customWidth="1"/>
    <col min="2" max="2" width="9.140625" style="2" hidden="1" customWidth="1"/>
    <col min="3" max="3" width="3.7109375" style="2" hidden="1" customWidth="1"/>
    <col min="4" max="4" width="4.140625" style="4" customWidth="1"/>
    <col min="5" max="5" width="28.42578125" style="3" bestFit="1" customWidth="1"/>
    <col min="6" max="6" width="12.28515625" style="9" customWidth="1"/>
    <col min="7" max="7" width="9.85546875" style="172" customWidth="1"/>
    <col min="8" max="8" width="10.5703125" style="172" customWidth="1"/>
    <col min="9" max="9" width="13.7109375" style="173" bestFit="1" customWidth="1"/>
    <col min="10" max="10" width="13.140625" style="173" bestFit="1" customWidth="1"/>
    <col min="11" max="11" width="10" style="174" customWidth="1"/>
    <col min="12" max="12" width="11.28515625" style="174" customWidth="1"/>
    <col min="13" max="13" width="10.85546875" style="174" customWidth="1"/>
    <col min="14" max="14" width="15.42578125" style="244" hidden="1" customWidth="1"/>
    <col min="15" max="15" width="8.85546875" style="240" hidden="1" customWidth="1"/>
    <col min="16" max="16" width="11.5703125" style="240" hidden="1" customWidth="1"/>
    <col min="17" max="17" width="11.42578125" style="240" hidden="1" customWidth="1"/>
    <col min="18" max="18" width="13.42578125" style="240" hidden="1" customWidth="1"/>
    <col min="19" max="19" width="14.42578125" style="240" hidden="1" customWidth="1"/>
    <col min="20" max="20" width="11.42578125" style="240" hidden="1" customWidth="1"/>
    <col min="21" max="22" width="9.140625" style="2" hidden="1" customWidth="1"/>
    <col min="23" max="24" width="0" style="2" hidden="1" customWidth="1"/>
    <col min="25" max="16384" width="9.140625" style="2"/>
  </cols>
  <sheetData>
    <row r="1" spans="1:20" ht="34.5" customHeight="1" x14ac:dyDescent="0.45">
      <c r="C1" s="143"/>
      <c r="D1" s="425" t="s">
        <v>244</v>
      </c>
      <c r="E1" s="425"/>
      <c r="F1" s="425"/>
      <c r="G1" s="425"/>
      <c r="H1" s="425"/>
      <c r="I1" s="425"/>
      <c r="J1" s="175" t="s">
        <v>601</v>
      </c>
      <c r="K1" s="175" t="s">
        <v>316</v>
      </c>
      <c r="L1" s="145"/>
      <c r="M1" s="146"/>
      <c r="N1" s="144"/>
      <c r="O1" s="234"/>
      <c r="P1" s="234"/>
      <c r="Q1" s="234"/>
      <c r="R1" s="235"/>
      <c r="S1" s="235"/>
      <c r="T1" s="234"/>
    </row>
    <row r="2" spans="1:20" ht="21" customHeight="1" x14ac:dyDescent="0.45">
      <c r="C2" s="430" t="s">
        <v>162</v>
      </c>
      <c r="D2" s="432" t="s">
        <v>48</v>
      </c>
      <c r="E2" s="418" t="s">
        <v>58</v>
      </c>
      <c r="F2" s="426" t="s">
        <v>256</v>
      </c>
      <c r="G2" s="427"/>
      <c r="H2" s="210" t="s">
        <v>601</v>
      </c>
      <c r="I2" s="428" t="s">
        <v>257</v>
      </c>
      <c r="J2" s="429"/>
      <c r="K2" s="211" t="s">
        <v>601</v>
      </c>
      <c r="L2" s="141"/>
      <c r="M2" s="142"/>
      <c r="N2" s="26"/>
      <c r="O2" s="234" t="s">
        <v>171</v>
      </c>
      <c r="P2" s="234"/>
      <c r="Q2" s="234"/>
      <c r="R2" s="235" t="s">
        <v>172</v>
      </c>
      <c r="S2" s="235"/>
      <c r="T2" s="234"/>
    </row>
    <row r="3" spans="1:20" ht="78.75" x14ac:dyDescent="0.45">
      <c r="C3" s="430"/>
      <c r="D3" s="432"/>
      <c r="E3" s="418"/>
      <c r="F3" s="363" t="s">
        <v>581</v>
      </c>
      <c r="G3" s="364" t="s">
        <v>68</v>
      </c>
      <c r="H3" s="364" t="s">
        <v>69</v>
      </c>
      <c r="I3" s="289" t="s">
        <v>283</v>
      </c>
      <c r="J3" s="289" t="s">
        <v>284</v>
      </c>
      <c r="K3" s="365" t="s">
        <v>67</v>
      </c>
      <c r="L3" s="365" t="s">
        <v>68</v>
      </c>
      <c r="M3" s="365" t="s">
        <v>69</v>
      </c>
      <c r="N3" s="242" t="s">
        <v>50</v>
      </c>
      <c r="O3" s="236" t="s">
        <v>67</v>
      </c>
      <c r="P3" s="237" t="s">
        <v>68</v>
      </c>
      <c r="Q3" s="237" t="s">
        <v>69</v>
      </c>
      <c r="R3" s="237" t="s">
        <v>67</v>
      </c>
      <c r="S3" s="237" t="s">
        <v>68</v>
      </c>
      <c r="T3" s="237" t="s">
        <v>69</v>
      </c>
    </row>
    <row r="4" spans="1:20" x14ac:dyDescent="0.45">
      <c r="A4" s="2" t="s">
        <v>442</v>
      </c>
      <c r="B4" s="2">
        <v>11148</v>
      </c>
      <c r="C4" s="387">
        <v>131</v>
      </c>
      <c r="D4" s="122">
        <v>1</v>
      </c>
      <c r="E4" s="122" t="s">
        <v>442</v>
      </c>
      <c r="F4" s="355">
        <v>2.0913237955860833</v>
      </c>
      <c r="G4" s="355">
        <v>3.4329596860031932</v>
      </c>
      <c r="H4" s="355">
        <v>0.77305082490686539</v>
      </c>
      <c r="I4" s="356">
        <v>41279.751582999997</v>
      </c>
      <c r="J4" s="356">
        <v>45275.791211999996</v>
      </c>
      <c r="K4" s="355">
        <v>0.23033741837590185</v>
      </c>
      <c r="L4" s="355">
        <v>2.8215664741932055E-2</v>
      </c>
      <c r="M4" s="355">
        <v>1.9318195236577042E-2</v>
      </c>
      <c r="N4" s="243">
        <v>180602.04574199999</v>
      </c>
      <c r="O4" s="238">
        <f t="shared" ref="O4:O35" si="0">$N4/$N$85*F4</f>
        <v>1.9611121407777041E-4</v>
      </c>
      <c r="P4" s="238">
        <f t="shared" ref="P4:P35" si="1">$N4/$N$85*G4</f>
        <v>3.2192140371713933E-4</v>
      </c>
      <c r="Q4" s="238">
        <f t="shared" ref="Q4:Q35" si="2">$N4/$N$85*H4</f>
        <v>7.2491852355087384E-5</v>
      </c>
      <c r="R4" s="238">
        <f t="shared" ref="R4:R35" si="3">$N4/$N$85*K4</f>
        <v>2.1599596801115293E-5</v>
      </c>
      <c r="S4" s="238">
        <f t="shared" ref="S4:S35" si="4">$N4/$N$85*L4</f>
        <v>2.6458878726624564E-6</v>
      </c>
      <c r="T4" s="238">
        <f t="shared" ref="T4:T35" si="5">$N4/$N$85*M4</f>
        <v>1.8115390498747767E-6</v>
      </c>
    </row>
    <row r="5" spans="1:20" x14ac:dyDescent="0.45">
      <c r="A5" s="2" t="s">
        <v>478</v>
      </c>
      <c r="B5" s="2">
        <v>11499</v>
      </c>
      <c r="C5" s="387">
        <v>249</v>
      </c>
      <c r="D5" s="169">
        <v>2</v>
      </c>
      <c r="E5" s="169" t="s">
        <v>478</v>
      </c>
      <c r="F5" s="357">
        <v>1.474076694045829</v>
      </c>
      <c r="G5" s="357">
        <v>1.3850314671994084</v>
      </c>
      <c r="H5" s="357">
        <v>0.34313005034179017</v>
      </c>
      <c r="I5" s="358">
        <v>32225.255945000001</v>
      </c>
      <c r="J5" s="358">
        <v>44327.882856999997</v>
      </c>
      <c r="K5" s="357">
        <v>4.7492099938043271E-2</v>
      </c>
      <c r="L5" s="357">
        <v>0</v>
      </c>
      <c r="M5" s="357">
        <v>0</v>
      </c>
      <c r="N5" s="243">
        <v>134279.69279999999</v>
      </c>
      <c r="O5" s="238">
        <f t="shared" si="0"/>
        <v>1.0277533539815389E-4</v>
      </c>
      <c r="P5" s="238">
        <f t="shared" si="1"/>
        <v>9.6566938581549012E-5</v>
      </c>
      <c r="Q5" s="238">
        <f t="shared" si="2"/>
        <v>2.3923657535261537E-5</v>
      </c>
      <c r="R5" s="238">
        <f t="shared" si="3"/>
        <v>3.3112364638900465E-6</v>
      </c>
      <c r="S5" s="238">
        <f t="shared" si="4"/>
        <v>0</v>
      </c>
      <c r="T5" s="238">
        <f t="shared" si="5"/>
        <v>0</v>
      </c>
    </row>
    <row r="6" spans="1:20" x14ac:dyDescent="0.45">
      <c r="A6" s="2" t="s">
        <v>446</v>
      </c>
      <c r="B6" s="2">
        <v>11198</v>
      </c>
      <c r="C6" s="387">
        <v>150</v>
      </c>
      <c r="D6" s="122">
        <v>3</v>
      </c>
      <c r="E6" s="122" t="s">
        <v>446</v>
      </c>
      <c r="F6" s="355">
        <v>1.4309577983193276</v>
      </c>
      <c r="G6" s="355">
        <v>0.13025210084033614</v>
      </c>
      <c r="H6" s="355">
        <v>0</v>
      </c>
      <c r="I6" s="356">
        <v>198.648009</v>
      </c>
      <c r="J6" s="356">
        <v>906.02652799999998</v>
      </c>
      <c r="K6" s="355">
        <v>0.3024354221014493</v>
      </c>
      <c r="L6" s="355">
        <v>0.11231884057971014</v>
      </c>
      <c r="M6" s="355">
        <v>0</v>
      </c>
      <c r="N6" s="243">
        <v>1265.9937179999999</v>
      </c>
      <c r="O6" s="238">
        <f t="shared" si="0"/>
        <v>9.4062574305892537E-7</v>
      </c>
      <c r="P6" s="238">
        <f t="shared" si="1"/>
        <v>8.5619910860981568E-8</v>
      </c>
      <c r="Q6" s="238">
        <f t="shared" si="2"/>
        <v>0</v>
      </c>
      <c r="R6" s="238">
        <f t="shared" si="3"/>
        <v>1.9880288850980653E-7</v>
      </c>
      <c r="S6" s="238">
        <f t="shared" si="4"/>
        <v>7.3831662264179756E-8</v>
      </c>
      <c r="T6" s="238">
        <f t="shared" si="5"/>
        <v>0</v>
      </c>
    </row>
    <row r="7" spans="1:20" x14ac:dyDescent="0.45">
      <c r="A7" s="2" t="s">
        <v>462</v>
      </c>
      <c r="B7" s="2">
        <v>11380</v>
      </c>
      <c r="C7" s="387">
        <v>212</v>
      </c>
      <c r="D7" s="169">
        <v>4</v>
      </c>
      <c r="E7" s="169" t="s">
        <v>462</v>
      </c>
      <c r="F7" s="357">
        <v>1.2293441640361227</v>
      </c>
      <c r="G7" s="357">
        <v>0.12185870257110844</v>
      </c>
      <c r="H7" s="357">
        <v>1.1911896634516954E-4</v>
      </c>
      <c r="I7" s="358">
        <v>49228.478252000001</v>
      </c>
      <c r="J7" s="358">
        <v>68052.133331999998</v>
      </c>
      <c r="K7" s="357">
        <v>0.10030230265033181</v>
      </c>
      <c r="L7" s="357">
        <v>3.1812889310232935E-6</v>
      </c>
      <c r="M7" s="357">
        <v>0</v>
      </c>
      <c r="N7" s="243">
        <v>325703.40499299997</v>
      </c>
      <c r="O7" s="238">
        <f t="shared" si="0"/>
        <v>2.0789989337969216E-4</v>
      </c>
      <c r="P7" s="238">
        <f t="shared" si="1"/>
        <v>2.0608070557511219E-5</v>
      </c>
      <c r="Q7" s="238">
        <f t="shared" si="2"/>
        <v>2.014474150294352E-8</v>
      </c>
      <c r="R7" s="238">
        <f t="shared" si="3"/>
        <v>1.696257129352498E-5</v>
      </c>
      <c r="S7" s="238">
        <f t="shared" si="4"/>
        <v>5.38002008646867E-10</v>
      </c>
      <c r="T7" s="238">
        <f t="shared" si="5"/>
        <v>0</v>
      </c>
    </row>
    <row r="8" spans="1:20" x14ac:dyDescent="0.45">
      <c r="A8" s="2" t="s">
        <v>487</v>
      </c>
      <c r="B8" s="2">
        <v>11621</v>
      </c>
      <c r="C8" s="387">
        <v>271</v>
      </c>
      <c r="D8" s="122">
        <v>5</v>
      </c>
      <c r="E8" s="122" t="s">
        <v>487</v>
      </c>
      <c r="F8" s="355">
        <v>0.94219856792634493</v>
      </c>
      <c r="G8" s="355">
        <v>2.7925083457709192</v>
      </c>
      <c r="H8" s="355">
        <v>0.78123874804110172</v>
      </c>
      <c r="I8" s="356">
        <v>216776.56228300001</v>
      </c>
      <c r="J8" s="356">
        <v>355605.09573399997</v>
      </c>
      <c r="K8" s="355">
        <v>0.17816168806900565</v>
      </c>
      <c r="L8" s="355">
        <v>0.47521198184752256</v>
      </c>
      <c r="M8" s="355">
        <v>1.3626649600002819E-2</v>
      </c>
      <c r="N8" s="243">
        <v>1576645.006755</v>
      </c>
      <c r="O8" s="238">
        <f t="shared" si="0"/>
        <v>7.7132044554351726E-4</v>
      </c>
      <c r="P8" s="238">
        <f t="shared" si="1"/>
        <v>2.2860560976912833E-3</v>
      </c>
      <c r="Q8" s="238">
        <f t="shared" si="2"/>
        <v>6.3955246773632162E-4</v>
      </c>
      <c r="R8" s="238">
        <f t="shared" si="3"/>
        <v>1.45850097100671E-4</v>
      </c>
      <c r="S8" s="238">
        <f t="shared" si="4"/>
        <v>3.8902703744599912E-4</v>
      </c>
      <c r="T8" s="238">
        <f t="shared" si="5"/>
        <v>1.1155306109063425E-5</v>
      </c>
    </row>
    <row r="9" spans="1:20" x14ac:dyDescent="0.45">
      <c r="A9" s="2" t="s">
        <v>471</v>
      </c>
      <c r="B9" s="2">
        <v>11442</v>
      </c>
      <c r="C9" s="387">
        <v>230</v>
      </c>
      <c r="D9" s="169">
        <v>6</v>
      </c>
      <c r="E9" s="169" t="s">
        <v>471</v>
      </c>
      <c r="F9" s="357">
        <v>0.9114313574831171</v>
      </c>
      <c r="G9" s="357">
        <v>4.016352701778434</v>
      </c>
      <c r="H9" s="357">
        <v>2.0699549550187415</v>
      </c>
      <c r="I9" s="358">
        <v>194870.969426</v>
      </c>
      <c r="J9" s="358">
        <v>305355.53120999999</v>
      </c>
      <c r="K9" s="357">
        <v>5.6214275214744765E-2</v>
      </c>
      <c r="L9" s="357">
        <v>0.31621483750905055</v>
      </c>
      <c r="M9" s="357">
        <v>9.3930449924304535E-2</v>
      </c>
      <c r="N9" s="243">
        <v>1526865.3081129999</v>
      </c>
      <c r="O9" s="238">
        <f t="shared" si="0"/>
        <v>7.2257540964596704E-4</v>
      </c>
      <c r="P9" s="238">
        <f t="shared" si="1"/>
        <v>3.1841319425132855E-3</v>
      </c>
      <c r="Q9" s="238">
        <f t="shared" si="2"/>
        <v>1.6410435490190735E-3</v>
      </c>
      <c r="R9" s="238">
        <f t="shared" si="3"/>
        <v>4.4566222796430102E-5</v>
      </c>
      <c r="S9" s="238">
        <f t="shared" si="4"/>
        <v>2.5069256600979687E-4</v>
      </c>
      <c r="T9" s="238">
        <f t="shared" si="5"/>
        <v>7.4467301102860693E-5</v>
      </c>
    </row>
    <row r="10" spans="1:20" x14ac:dyDescent="0.45">
      <c r="A10" s="2" t="s">
        <v>483</v>
      </c>
      <c r="B10" s="2">
        <v>11551</v>
      </c>
      <c r="C10" s="387">
        <v>262</v>
      </c>
      <c r="D10" s="122">
        <v>7</v>
      </c>
      <c r="E10" s="122" t="s">
        <v>483</v>
      </c>
      <c r="F10" s="355">
        <v>0.84743043092925963</v>
      </c>
      <c r="G10" s="355">
        <v>5.4273538949311479</v>
      </c>
      <c r="H10" s="355">
        <v>4.0595759264364313</v>
      </c>
      <c r="I10" s="356">
        <v>252597.43866399999</v>
      </c>
      <c r="J10" s="356">
        <v>294573.643484</v>
      </c>
      <c r="K10" s="355">
        <v>0.10966255305528526</v>
      </c>
      <c r="L10" s="355">
        <v>0.34912316428407653</v>
      </c>
      <c r="M10" s="355">
        <v>0.27796573014788922</v>
      </c>
      <c r="N10" s="243">
        <v>3091298.7777180001</v>
      </c>
      <c r="O10" s="238">
        <f t="shared" si="0"/>
        <v>1.3602023517270509E-3</v>
      </c>
      <c r="P10" s="238">
        <f t="shared" si="1"/>
        <v>8.7113930089165806E-3</v>
      </c>
      <c r="Q10" s="238">
        <f t="shared" si="2"/>
        <v>6.515985879924459E-3</v>
      </c>
      <c r="R10" s="238">
        <f t="shared" si="3"/>
        <v>1.7601829851522418E-4</v>
      </c>
      <c r="S10" s="238">
        <f t="shared" si="4"/>
        <v>5.6037419919043659E-4</v>
      </c>
      <c r="T10" s="238">
        <f t="shared" si="5"/>
        <v>4.4616009296726244E-4</v>
      </c>
    </row>
    <row r="11" spans="1:20" x14ac:dyDescent="0.45">
      <c r="A11" s="2" t="s">
        <v>465</v>
      </c>
      <c r="B11" s="2">
        <v>11411</v>
      </c>
      <c r="C11" s="387">
        <v>220</v>
      </c>
      <c r="D11" s="169">
        <v>8</v>
      </c>
      <c r="E11" s="169" t="s">
        <v>465</v>
      </c>
      <c r="F11" s="357">
        <v>0.78257638114021499</v>
      </c>
      <c r="G11" s="357">
        <v>1.9784976987580822</v>
      </c>
      <c r="H11" s="357">
        <v>1.1659448750673567</v>
      </c>
      <c r="I11" s="358">
        <v>214160.649294</v>
      </c>
      <c r="J11" s="358">
        <v>226159.510599</v>
      </c>
      <c r="K11" s="357">
        <v>0.16394191043424641</v>
      </c>
      <c r="L11" s="357">
        <v>3.7921043423580325E-2</v>
      </c>
      <c r="M11" s="357">
        <v>5.1002862664753186E-2</v>
      </c>
      <c r="N11" s="243">
        <v>985425</v>
      </c>
      <c r="O11" s="238">
        <f t="shared" si="0"/>
        <v>4.0041357831468208E-4</v>
      </c>
      <c r="P11" s="238">
        <f t="shared" si="1"/>
        <v>1.0123195158187955E-3</v>
      </c>
      <c r="Q11" s="238">
        <f t="shared" si="2"/>
        <v>5.9656816995060503E-4</v>
      </c>
      <c r="R11" s="238">
        <f t="shared" si="3"/>
        <v>8.3882632513234667E-5</v>
      </c>
      <c r="S11" s="238">
        <f t="shared" si="4"/>
        <v>1.940270759071336E-5</v>
      </c>
      <c r="T11" s="238">
        <f t="shared" si="5"/>
        <v>2.6096160369842608E-5</v>
      </c>
    </row>
    <row r="12" spans="1:20" x14ac:dyDescent="0.45">
      <c r="A12" s="2" t="s">
        <v>489</v>
      </c>
      <c r="B12" s="2">
        <v>11661</v>
      </c>
      <c r="C12" s="387">
        <v>277</v>
      </c>
      <c r="D12" s="122">
        <v>9</v>
      </c>
      <c r="E12" s="122" t="s">
        <v>602</v>
      </c>
      <c r="F12" s="355">
        <v>0.58922089324502558</v>
      </c>
      <c r="G12" s="355">
        <v>2.2120381537112159</v>
      </c>
      <c r="H12" s="355">
        <v>0.17986797035146998</v>
      </c>
      <c r="I12" s="356">
        <v>46942.344633000001</v>
      </c>
      <c r="J12" s="356">
        <v>84675.567486999993</v>
      </c>
      <c r="K12" s="355">
        <v>2.8603623492873115E-2</v>
      </c>
      <c r="L12" s="355">
        <v>0.22695832271449748</v>
      </c>
      <c r="M12" s="355">
        <v>3.306974690677799E-2</v>
      </c>
      <c r="N12" s="243">
        <v>628245.62084300001</v>
      </c>
      <c r="O12" s="238">
        <f t="shared" si="0"/>
        <v>1.9220562442954153E-4</v>
      </c>
      <c r="P12" s="238">
        <f t="shared" si="1"/>
        <v>7.2157348707461814E-4</v>
      </c>
      <c r="Q12" s="238">
        <f t="shared" si="2"/>
        <v>5.8673471956979722E-5</v>
      </c>
      <c r="R12" s="238">
        <f t="shared" si="3"/>
        <v>9.3305878617392277E-6</v>
      </c>
      <c r="S12" s="238">
        <f t="shared" si="4"/>
        <v>7.403448627997148E-5</v>
      </c>
      <c r="T12" s="238">
        <f t="shared" si="5"/>
        <v>1.0787450728263573E-5</v>
      </c>
    </row>
    <row r="13" spans="1:20" x14ac:dyDescent="0.45">
      <c r="A13" s="2" t="s">
        <v>445</v>
      </c>
      <c r="B13" s="2">
        <v>11168</v>
      </c>
      <c r="C13" s="387">
        <v>139</v>
      </c>
      <c r="D13" s="169">
        <v>10</v>
      </c>
      <c r="E13" s="169" t="s">
        <v>445</v>
      </c>
      <c r="F13" s="357">
        <v>0.52905197108512625</v>
      </c>
      <c r="G13" s="357">
        <v>2.6086431968572867</v>
      </c>
      <c r="H13" s="357">
        <v>0.43623168681745117</v>
      </c>
      <c r="I13" s="358">
        <v>95088.459654999999</v>
      </c>
      <c r="J13" s="358">
        <v>143733.96424900001</v>
      </c>
      <c r="K13" s="357">
        <v>8.666661003264825E-2</v>
      </c>
      <c r="L13" s="357">
        <v>0.31549114366728392</v>
      </c>
      <c r="M13" s="357">
        <v>0.11546315556358666</v>
      </c>
      <c r="N13" s="243">
        <v>763852.03581399994</v>
      </c>
      <c r="O13" s="238">
        <f t="shared" si="0"/>
        <v>2.0982926584940331E-4</v>
      </c>
      <c r="P13" s="238">
        <f t="shared" si="1"/>
        <v>1.0346236603880478E-3</v>
      </c>
      <c r="Q13" s="238">
        <f t="shared" si="2"/>
        <v>1.7301546839984167E-4</v>
      </c>
      <c r="R13" s="238">
        <f t="shared" si="3"/>
        <v>3.4373165871602157E-5</v>
      </c>
      <c r="S13" s="238">
        <f t="shared" si="4"/>
        <v>1.2512811344774885E-4</v>
      </c>
      <c r="T13" s="238">
        <f t="shared" si="5"/>
        <v>4.5794270674146192E-5</v>
      </c>
    </row>
    <row r="14" spans="1:20" x14ac:dyDescent="0.45">
      <c r="A14" s="2" t="s">
        <v>457</v>
      </c>
      <c r="B14" s="2">
        <v>11340</v>
      </c>
      <c r="C14" s="387">
        <v>201</v>
      </c>
      <c r="D14" s="122">
        <v>11</v>
      </c>
      <c r="E14" s="122" t="s">
        <v>457</v>
      </c>
      <c r="F14" s="355">
        <v>0.52490770810338094</v>
      </c>
      <c r="G14" s="355">
        <v>1.6303204478577795</v>
      </c>
      <c r="H14" s="355">
        <v>0</v>
      </c>
      <c r="I14" s="356">
        <v>268700.48880799999</v>
      </c>
      <c r="J14" s="356">
        <v>328434.31431799999</v>
      </c>
      <c r="K14" s="355">
        <v>1.5268607169222102E-2</v>
      </c>
      <c r="L14" s="355">
        <v>8.1815273394039816E-3</v>
      </c>
      <c r="M14" s="355">
        <v>0</v>
      </c>
      <c r="N14" s="243">
        <v>1064641.6487759999</v>
      </c>
      <c r="O14" s="238">
        <f t="shared" si="0"/>
        <v>2.9016490629511381E-4</v>
      </c>
      <c r="P14" s="238">
        <f t="shared" si="1"/>
        <v>9.0122848775253781E-4</v>
      </c>
      <c r="Q14" s="238">
        <f t="shared" si="2"/>
        <v>0</v>
      </c>
      <c r="R14" s="238">
        <f t="shared" si="3"/>
        <v>8.440367516267565E-6</v>
      </c>
      <c r="S14" s="238">
        <f t="shared" si="4"/>
        <v>4.5226848018042605E-6</v>
      </c>
      <c r="T14" s="238">
        <f t="shared" si="5"/>
        <v>0</v>
      </c>
    </row>
    <row r="15" spans="1:20" x14ac:dyDescent="0.45">
      <c r="A15" s="2" t="s">
        <v>469</v>
      </c>
      <c r="B15" s="2">
        <v>11421</v>
      </c>
      <c r="C15" s="387">
        <v>225</v>
      </c>
      <c r="D15" s="169">
        <v>12</v>
      </c>
      <c r="E15" s="169" t="s">
        <v>469</v>
      </c>
      <c r="F15" s="357">
        <v>0.47277260924479181</v>
      </c>
      <c r="G15" s="357">
        <v>2.0394496498427048</v>
      </c>
      <c r="H15" s="357">
        <v>1.0374401046731616</v>
      </c>
      <c r="I15" s="358">
        <v>234372.474877</v>
      </c>
      <c r="J15" s="358">
        <v>316126.76211800001</v>
      </c>
      <c r="K15" s="357">
        <v>3.7635827299946863E-2</v>
      </c>
      <c r="L15" s="357">
        <v>8.6314711023326357E-2</v>
      </c>
      <c r="M15" s="357">
        <v>7.7320683749168645E-2</v>
      </c>
      <c r="N15" s="243">
        <v>1971020.9569900001</v>
      </c>
      <c r="O15" s="238">
        <f t="shared" si="0"/>
        <v>4.8384029358046498E-4</v>
      </c>
      <c r="P15" s="238">
        <f t="shared" si="1"/>
        <v>2.0871935006952632E-3</v>
      </c>
      <c r="Q15" s="238">
        <f t="shared" si="2"/>
        <v>1.0617267477044314E-3</v>
      </c>
      <c r="R15" s="238">
        <f t="shared" si="3"/>
        <v>3.8516888190790571E-5</v>
      </c>
      <c r="S15" s="238">
        <f t="shared" si="4"/>
        <v>8.8335352567380754E-5</v>
      </c>
      <c r="T15" s="238">
        <f t="shared" si="5"/>
        <v>7.9130773639361744E-5</v>
      </c>
    </row>
    <row r="16" spans="1:20" x14ac:dyDescent="0.45">
      <c r="A16" s="2" t="s">
        <v>421</v>
      </c>
      <c r="B16" s="2">
        <v>10766</v>
      </c>
      <c r="C16" s="387">
        <v>56</v>
      </c>
      <c r="D16" s="122">
        <v>13</v>
      </c>
      <c r="E16" s="122" t="s">
        <v>421</v>
      </c>
      <c r="F16" s="355">
        <v>0.45998977933456087</v>
      </c>
      <c r="G16" s="355">
        <v>4.7499332321940715</v>
      </c>
      <c r="H16" s="355">
        <v>1.4470364595407825</v>
      </c>
      <c r="I16" s="356">
        <v>568751.57101700001</v>
      </c>
      <c r="J16" s="356">
        <v>848654.38928600005</v>
      </c>
      <c r="K16" s="355">
        <v>2.1543764911388215E-2</v>
      </c>
      <c r="L16" s="355">
        <v>7.951347887983852E-2</v>
      </c>
      <c r="M16" s="355">
        <v>5.3466705783672706E-2</v>
      </c>
      <c r="N16" s="243">
        <v>9704627.5462599993</v>
      </c>
      <c r="O16" s="238">
        <f t="shared" si="0"/>
        <v>2.317851126753266E-3</v>
      </c>
      <c r="P16" s="238">
        <f t="shared" si="1"/>
        <v>2.3934527654442199E-2</v>
      </c>
      <c r="Q16" s="238">
        <f t="shared" si="2"/>
        <v>7.2914991568980257E-3</v>
      </c>
      <c r="R16" s="238">
        <f t="shared" si="3"/>
        <v>1.085572810913471E-4</v>
      </c>
      <c r="S16" s="238">
        <f t="shared" si="4"/>
        <v>4.0066196009903062E-4</v>
      </c>
      <c r="T16" s="238">
        <f t="shared" si="5"/>
        <v>2.6941438660604594E-4</v>
      </c>
    </row>
    <row r="17" spans="1:20" x14ac:dyDescent="0.45">
      <c r="A17" s="2" t="s">
        <v>419</v>
      </c>
      <c r="B17" s="2">
        <v>10720</v>
      </c>
      <c r="C17" s="387">
        <v>53</v>
      </c>
      <c r="D17" s="169">
        <v>14</v>
      </c>
      <c r="E17" s="169" t="s">
        <v>419</v>
      </c>
      <c r="F17" s="357">
        <v>0.42709667364442716</v>
      </c>
      <c r="G17" s="357">
        <v>4.19781450036895</v>
      </c>
      <c r="H17" s="357">
        <v>1.0033976018780215</v>
      </c>
      <c r="I17" s="358">
        <v>763875.67851400003</v>
      </c>
      <c r="J17" s="358">
        <v>851670.40490099997</v>
      </c>
      <c r="K17" s="357">
        <v>1.6007031609804899E-2</v>
      </c>
      <c r="L17" s="357">
        <v>5.7790094967496985E-2</v>
      </c>
      <c r="M17" s="357">
        <v>6.1140839485198661E-2</v>
      </c>
      <c r="N17" s="243">
        <v>3629804.2124999999</v>
      </c>
      <c r="O17" s="238">
        <f t="shared" si="0"/>
        <v>8.0494808821402484E-4</v>
      </c>
      <c r="P17" s="238">
        <f t="shared" si="1"/>
        <v>7.9116110362457467E-3</v>
      </c>
      <c r="Q17" s="238">
        <f t="shared" si="2"/>
        <v>1.8911010813038426E-3</v>
      </c>
      <c r="R17" s="238">
        <f t="shared" si="3"/>
        <v>3.0168414523923419E-5</v>
      </c>
      <c r="S17" s="238">
        <f t="shared" si="4"/>
        <v>1.089168549706887E-4</v>
      </c>
      <c r="T17" s="238">
        <f t="shared" si="5"/>
        <v>1.152319952189199E-4</v>
      </c>
    </row>
    <row r="18" spans="1:20" x14ac:dyDescent="0.45">
      <c r="A18" s="2" t="s">
        <v>424</v>
      </c>
      <c r="B18" s="2">
        <v>10784</v>
      </c>
      <c r="C18" s="387">
        <v>42</v>
      </c>
      <c r="D18" s="122">
        <v>15</v>
      </c>
      <c r="E18" s="122" t="s">
        <v>424</v>
      </c>
      <c r="F18" s="355">
        <v>0.40728192548265701</v>
      </c>
      <c r="G18" s="355">
        <v>1.8828784493615294</v>
      </c>
      <c r="H18" s="355">
        <v>0.98573591740088928</v>
      </c>
      <c r="I18" s="356">
        <v>1737864.427923</v>
      </c>
      <c r="J18" s="356">
        <v>1861456.2208519999</v>
      </c>
      <c r="K18" s="355">
        <v>3.0546641603485497E-2</v>
      </c>
      <c r="L18" s="355">
        <v>6.0551572653962139E-2</v>
      </c>
      <c r="M18" s="355">
        <v>3.69816623488445E-2</v>
      </c>
      <c r="N18" s="243">
        <v>11755072.658319</v>
      </c>
      <c r="O18" s="238">
        <f t="shared" si="0"/>
        <v>2.4858730094152316E-3</v>
      </c>
      <c r="P18" s="238">
        <f t="shared" si="1"/>
        <v>1.1492277030783041E-2</v>
      </c>
      <c r="Q18" s="238">
        <f t="shared" si="2"/>
        <v>6.0165064005089927E-3</v>
      </c>
      <c r="R18" s="238">
        <f t="shared" si="3"/>
        <v>1.8644351035317056E-4</v>
      </c>
      <c r="S18" s="238">
        <f t="shared" si="4"/>
        <v>3.6958065340058781E-4</v>
      </c>
      <c r="T18" s="238">
        <f t="shared" si="5"/>
        <v>2.2572009835043538E-4</v>
      </c>
    </row>
    <row r="19" spans="1:20" x14ac:dyDescent="0.45">
      <c r="A19" s="2" t="s">
        <v>491</v>
      </c>
      <c r="B19" s="2">
        <v>11665</v>
      </c>
      <c r="C19" s="387">
        <v>280</v>
      </c>
      <c r="D19" s="169">
        <v>16</v>
      </c>
      <c r="E19" s="169" t="s">
        <v>491</v>
      </c>
      <c r="F19" s="357">
        <v>0.39922830933115849</v>
      </c>
      <c r="G19" s="357">
        <v>2.618577948478956</v>
      </c>
      <c r="H19" s="357">
        <v>0.93066514535491029</v>
      </c>
      <c r="I19" s="358">
        <v>27783.538128</v>
      </c>
      <c r="J19" s="358">
        <v>39829.274033000002</v>
      </c>
      <c r="K19" s="357">
        <v>2.0183418997247207E-2</v>
      </c>
      <c r="L19" s="357">
        <v>0.14007807494245236</v>
      </c>
      <c r="M19" s="357">
        <v>0.20515041489673067</v>
      </c>
      <c r="N19" s="243">
        <v>429172.11197799997</v>
      </c>
      <c r="O19" s="238">
        <f t="shared" si="0"/>
        <v>8.8963386565785575E-5</v>
      </c>
      <c r="P19" s="238">
        <f t="shared" si="1"/>
        <v>5.8351964737535082E-4</v>
      </c>
      <c r="Q19" s="238">
        <f t="shared" si="2"/>
        <v>2.0738790600351349E-4</v>
      </c>
      <c r="R19" s="238">
        <f t="shared" si="3"/>
        <v>4.4976402336786484E-6</v>
      </c>
      <c r="S19" s="238">
        <f t="shared" si="4"/>
        <v>3.1214770193461996E-5</v>
      </c>
      <c r="T19" s="238">
        <f t="shared" si="5"/>
        <v>4.5715384500576857E-5</v>
      </c>
    </row>
    <row r="20" spans="1:20" x14ac:dyDescent="0.45">
      <c r="A20" s="2" t="s">
        <v>482</v>
      </c>
      <c r="B20" s="2">
        <v>11518</v>
      </c>
      <c r="C20" s="387">
        <v>259</v>
      </c>
      <c r="D20" s="122">
        <v>17</v>
      </c>
      <c r="E20" s="122" t="s">
        <v>482</v>
      </c>
      <c r="F20" s="355">
        <v>0.33187760479700162</v>
      </c>
      <c r="G20" s="355">
        <v>2.567374916099161</v>
      </c>
      <c r="H20" s="355">
        <v>0.24173426501016054</v>
      </c>
      <c r="I20" s="356">
        <v>82336.999158999999</v>
      </c>
      <c r="J20" s="356">
        <v>104709.793085</v>
      </c>
      <c r="K20" s="355">
        <v>1.1373052707930653E-2</v>
      </c>
      <c r="L20" s="355">
        <v>0</v>
      </c>
      <c r="M20" s="355">
        <v>0</v>
      </c>
      <c r="N20" s="243">
        <v>1706389.9597410001</v>
      </c>
      <c r="O20" s="238">
        <f t="shared" si="0"/>
        <v>2.9404562229216094E-4</v>
      </c>
      <c r="P20" s="238">
        <f t="shared" si="1"/>
        <v>2.2747101459992297E-3</v>
      </c>
      <c r="Q20" s="238">
        <f t="shared" si="2"/>
        <v>2.1417806250508708E-4</v>
      </c>
      <c r="R20" s="238">
        <f t="shared" si="3"/>
        <v>1.0076595445211036E-5</v>
      </c>
      <c r="S20" s="238">
        <f t="shared" si="4"/>
        <v>0</v>
      </c>
      <c r="T20" s="238">
        <f t="shared" si="5"/>
        <v>0</v>
      </c>
    </row>
    <row r="21" spans="1:20" x14ac:dyDescent="0.45">
      <c r="A21" s="2" t="s">
        <v>427</v>
      </c>
      <c r="B21" s="2">
        <v>10883</v>
      </c>
      <c r="C21" s="387">
        <v>16</v>
      </c>
      <c r="D21" s="169">
        <v>18</v>
      </c>
      <c r="E21" s="169" t="s">
        <v>427</v>
      </c>
      <c r="F21" s="357">
        <v>0.31508500104287868</v>
      </c>
      <c r="G21" s="357">
        <v>1.8069279202384174</v>
      </c>
      <c r="H21" s="357">
        <v>1.1098249779916911</v>
      </c>
      <c r="I21" s="358">
        <v>2787609.9081990002</v>
      </c>
      <c r="J21" s="358">
        <v>3790709.954132</v>
      </c>
      <c r="K21" s="357">
        <v>3.6652316749516904E-2</v>
      </c>
      <c r="L21" s="357">
        <v>2.8693094572045063E-2</v>
      </c>
      <c r="M21" s="357">
        <v>2.5202126021965112E-2</v>
      </c>
      <c r="N21" s="243">
        <v>23245334.364695001</v>
      </c>
      <c r="O21" s="238">
        <f t="shared" si="0"/>
        <v>3.802962223778546E-3</v>
      </c>
      <c r="P21" s="238">
        <f t="shared" si="1"/>
        <v>2.1808967735732668E-2</v>
      </c>
      <c r="Q21" s="238">
        <f t="shared" si="2"/>
        <v>1.3395186861763343E-2</v>
      </c>
      <c r="R21" s="238">
        <f t="shared" si="3"/>
        <v>4.4238023248021821E-4</v>
      </c>
      <c r="S21" s="238">
        <f t="shared" si="4"/>
        <v>3.4631529390363806E-4</v>
      </c>
      <c r="T21" s="238">
        <f t="shared" si="5"/>
        <v>3.0418056366763316E-4</v>
      </c>
    </row>
    <row r="22" spans="1:20" x14ac:dyDescent="0.45">
      <c r="A22" s="2" t="s">
        <v>466</v>
      </c>
      <c r="B22" s="2">
        <v>11409</v>
      </c>
      <c r="C22" s="387">
        <v>219</v>
      </c>
      <c r="D22" s="122">
        <v>19</v>
      </c>
      <c r="E22" s="122" t="s">
        <v>466</v>
      </c>
      <c r="F22" s="355">
        <v>0.30218717613612966</v>
      </c>
      <c r="G22" s="355">
        <v>6.5392428068179749</v>
      </c>
      <c r="H22" s="355">
        <v>3.5921030835241208</v>
      </c>
      <c r="I22" s="356">
        <v>466142.22356499999</v>
      </c>
      <c r="J22" s="356">
        <v>1026054.402189</v>
      </c>
      <c r="K22" s="355">
        <v>2.6445881546343229E-2</v>
      </c>
      <c r="L22" s="355">
        <v>0.35828977884980501</v>
      </c>
      <c r="M22" s="355">
        <v>9.5340146433841158E-2</v>
      </c>
      <c r="N22" s="243">
        <v>10239020.343746001</v>
      </c>
      <c r="O22" s="238">
        <f t="shared" si="0"/>
        <v>1.6065450935358917E-3</v>
      </c>
      <c r="P22" s="238">
        <f t="shared" si="1"/>
        <v>3.4765169657632065E-2</v>
      </c>
      <c r="Q22" s="238">
        <f t="shared" si="2"/>
        <v>1.9097023434611771E-2</v>
      </c>
      <c r="R22" s="238">
        <f t="shared" si="3"/>
        <v>1.4059663876461032E-4</v>
      </c>
      <c r="S22" s="238">
        <f t="shared" si="4"/>
        <v>1.9048084489724111E-3</v>
      </c>
      <c r="T22" s="238">
        <f t="shared" si="5"/>
        <v>5.0686546804779541E-4</v>
      </c>
    </row>
    <row r="23" spans="1:20" x14ac:dyDescent="0.45">
      <c r="A23" s="2" t="s">
        <v>443</v>
      </c>
      <c r="B23" s="2">
        <v>11158</v>
      </c>
      <c r="C23" s="387">
        <v>136</v>
      </c>
      <c r="D23" s="169">
        <v>20</v>
      </c>
      <c r="E23" s="169" t="s">
        <v>443</v>
      </c>
      <c r="F23" s="357">
        <v>0.27270480037397971</v>
      </c>
      <c r="G23" s="357">
        <v>1.2642341497861111</v>
      </c>
      <c r="H23" s="357">
        <v>1.2060024926320159</v>
      </c>
      <c r="I23" s="358">
        <v>1029995.1672</v>
      </c>
      <c r="J23" s="358">
        <v>1682097.106014</v>
      </c>
      <c r="K23" s="357">
        <v>5.4567125708274614E-2</v>
      </c>
      <c r="L23" s="357">
        <v>2.5849309147909453E-2</v>
      </c>
      <c r="M23" s="357">
        <v>9.1694420347023537E-3</v>
      </c>
      <c r="N23" s="243">
        <v>7988219.8372480003</v>
      </c>
      <c r="O23" s="238">
        <f t="shared" si="0"/>
        <v>1.1311007098772094E-3</v>
      </c>
      <c r="P23" s="238">
        <f t="shared" si="1"/>
        <v>5.2436779342096345E-3</v>
      </c>
      <c r="Q23" s="238">
        <f t="shared" si="2"/>
        <v>5.0021498472306121E-3</v>
      </c>
      <c r="R23" s="238">
        <f t="shared" si="3"/>
        <v>2.2632866946216572E-4</v>
      </c>
      <c r="S23" s="238">
        <f t="shared" si="4"/>
        <v>1.0721546480641124E-4</v>
      </c>
      <c r="T23" s="238">
        <f t="shared" si="5"/>
        <v>3.8032195914433796E-5</v>
      </c>
    </row>
    <row r="24" spans="1:20" x14ac:dyDescent="0.45">
      <c r="A24" s="2" t="s">
        <v>477</v>
      </c>
      <c r="B24" s="2">
        <v>11500</v>
      </c>
      <c r="C24" s="387">
        <v>247</v>
      </c>
      <c r="D24" s="122">
        <v>21</v>
      </c>
      <c r="E24" s="122" t="s">
        <v>477</v>
      </c>
      <c r="F24" s="355">
        <v>0.26967762032328113</v>
      </c>
      <c r="G24" s="355">
        <v>2.1055201957604512</v>
      </c>
      <c r="H24" s="355">
        <v>0.38892344004003032</v>
      </c>
      <c r="I24" s="356">
        <v>467286.62759799999</v>
      </c>
      <c r="J24" s="356">
        <v>829109.39673699997</v>
      </c>
      <c r="K24" s="355">
        <v>2.8477091449722332E-2</v>
      </c>
      <c r="L24" s="355">
        <v>0</v>
      </c>
      <c r="M24" s="355">
        <v>9.8811249151789828E-3</v>
      </c>
      <c r="N24" s="243">
        <v>5163314.2813550001</v>
      </c>
      <c r="O24" s="238">
        <f t="shared" si="0"/>
        <v>7.2298943613746365E-4</v>
      </c>
      <c r="P24" s="238">
        <f t="shared" si="1"/>
        <v>5.6447726633157107E-3</v>
      </c>
      <c r="Q24" s="238">
        <f t="shared" si="2"/>
        <v>1.042680287218885E-3</v>
      </c>
      <c r="R24" s="238">
        <f t="shared" si="3"/>
        <v>7.634536475584707E-5</v>
      </c>
      <c r="S24" s="238">
        <f t="shared" si="4"/>
        <v>0</v>
      </c>
      <c r="T24" s="238">
        <f t="shared" si="5"/>
        <v>2.6490699978237542E-5</v>
      </c>
    </row>
    <row r="25" spans="1:20" x14ac:dyDescent="0.45">
      <c r="A25" s="2" t="s">
        <v>436</v>
      </c>
      <c r="B25" s="2">
        <v>11049</v>
      </c>
      <c r="C25" s="387">
        <v>115</v>
      </c>
      <c r="D25" s="169">
        <v>22</v>
      </c>
      <c r="E25" s="169" t="s">
        <v>436</v>
      </c>
      <c r="F25" s="357">
        <v>0.2414671743736326</v>
      </c>
      <c r="G25" s="357">
        <v>2.038848602334121</v>
      </c>
      <c r="H25" s="357">
        <v>1.5024002262025042</v>
      </c>
      <c r="I25" s="358">
        <v>3843143.9398449999</v>
      </c>
      <c r="J25" s="358">
        <v>4314538.7267140001</v>
      </c>
      <c r="K25" s="357">
        <v>2.5056012463966659E-2</v>
      </c>
      <c r="L25" s="357">
        <v>0.17003805117948056</v>
      </c>
      <c r="M25" s="357">
        <v>0.15590898341249121</v>
      </c>
      <c r="N25" s="243">
        <v>28289788.265767999</v>
      </c>
      <c r="O25" s="238">
        <f t="shared" si="0"/>
        <v>3.5468782485595907E-3</v>
      </c>
      <c r="P25" s="238">
        <f t="shared" si="1"/>
        <v>2.9948367841234311E-2</v>
      </c>
      <c r="Q25" s="238">
        <f t="shared" si="2"/>
        <v>2.2068551126138335E-2</v>
      </c>
      <c r="R25" s="238">
        <f t="shared" si="3"/>
        <v>3.6804433494785498E-4</v>
      </c>
      <c r="S25" s="238">
        <f t="shared" si="4"/>
        <v>2.4976656422158348E-3</v>
      </c>
      <c r="T25" s="238">
        <f t="shared" si="5"/>
        <v>2.2901257011652336E-3</v>
      </c>
    </row>
    <row r="26" spans="1:20" x14ac:dyDescent="0.45">
      <c r="A26" s="2" t="s">
        <v>456</v>
      </c>
      <c r="B26" s="2">
        <v>11323</v>
      </c>
      <c r="C26" s="387">
        <v>197</v>
      </c>
      <c r="D26" s="122">
        <v>23</v>
      </c>
      <c r="E26" s="122" t="s">
        <v>456</v>
      </c>
      <c r="F26" s="355">
        <v>0.23834361268530596</v>
      </c>
      <c r="G26" s="355">
        <v>5.8293937924573598</v>
      </c>
      <c r="H26" s="355">
        <v>1.7423535559436774</v>
      </c>
      <c r="I26" s="356">
        <v>50111.776253999997</v>
      </c>
      <c r="J26" s="356">
        <v>61818.636519</v>
      </c>
      <c r="K26" s="355">
        <v>7.901166307687689E-3</v>
      </c>
      <c r="L26" s="355">
        <v>0.17014402530201275</v>
      </c>
      <c r="M26" s="355">
        <v>0</v>
      </c>
      <c r="N26" s="243">
        <v>517055.81219000003</v>
      </c>
      <c r="O26" s="238">
        <f t="shared" si="0"/>
        <v>6.3988131131113371E-5</v>
      </c>
      <c r="P26" s="238">
        <f t="shared" si="1"/>
        <v>1.5650178756800234E-3</v>
      </c>
      <c r="Q26" s="238">
        <f t="shared" si="2"/>
        <v>4.677698158485584E-4</v>
      </c>
      <c r="R26" s="238">
        <f t="shared" si="3"/>
        <v>2.1212268291518772E-6</v>
      </c>
      <c r="S26" s="238">
        <f t="shared" si="4"/>
        <v>4.5678581773346869E-5</v>
      </c>
      <c r="T26" s="238">
        <f t="shared" si="5"/>
        <v>0</v>
      </c>
    </row>
    <row r="27" spans="1:20" x14ac:dyDescent="0.45">
      <c r="A27" s="2" t="s">
        <v>418</v>
      </c>
      <c r="B27" s="2">
        <v>10639</v>
      </c>
      <c r="C27" s="387">
        <v>11</v>
      </c>
      <c r="D27" s="169">
        <v>24</v>
      </c>
      <c r="E27" s="169" t="s">
        <v>418</v>
      </c>
      <c r="F27" s="357">
        <v>0.20213463828227382</v>
      </c>
      <c r="G27" s="357">
        <v>1.274429937576143</v>
      </c>
      <c r="H27" s="357">
        <v>1.1786874818065183</v>
      </c>
      <c r="I27" s="358">
        <v>3961757.9578519999</v>
      </c>
      <c r="J27" s="358">
        <v>4335731.9016089998</v>
      </c>
      <c r="K27" s="357">
        <v>1.9549022916239191E-2</v>
      </c>
      <c r="L27" s="357">
        <v>5.1681057525463647E-2</v>
      </c>
      <c r="M27" s="357">
        <v>3.5811587523232415E-2</v>
      </c>
      <c r="N27" s="243">
        <v>23030035.547401</v>
      </c>
      <c r="O27" s="238">
        <f t="shared" si="0"/>
        <v>2.4170956338097471E-3</v>
      </c>
      <c r="P27" s="238">
        <f t="shared" si="1"/>
        <v>1.5239441710183427E-2</v>
      </c>
      <c r="Q27" s="238">
        <f t="shared" si="2"/>
        <v>1.4094567809413315E-2</v>
      </c>
      <c r="R27" s="238">
        <f t="shared" si="3"/>
        <v>2.3376427878779934E-4</v>
      </c>
      <c r="S27" s="238">
        <f t="shared" si="4"/>
        <v>6.1799432080030209E-4</v>
      </c>
      <c r="T27" s="238">
        <f t="shared" si="5"/>
        <v>4.2822958290465127E-4</v>
      </c>
    </row>
    <row r="28" spans="1:20" x14ac:dyDescent="0.45">
      <c r="A28" s="2" t="s">
        <v>464</v>
      </c>
      <c r="B28" s="2">
        <v>11394</v>
      </c>
      <c r="C28" s="387">
        <v>217</v>
      </c>
      <c r="D28" s="122">
        <v>25</v>
      </c>
      <c r="E28" s="122" t="s">
        <v>464</v>
      </c>
      <c r="F28" s="355">
        <v>0.19395564319069011</v>
      </c>
      <c r="G28" s="355">
        <v>1.1355982694267395</v>
      </c>
      <c r="H28" s="355">
        <v>1.0537179894598412</v>
      </c>
      <c r="I28" s="356">
        <v>372044.16006899998</v>
      </c>
      <c r="J28" s="356">
        <v>482724.89204399998</v>
      </c>
      <c r="K28" s="355">
        <v>1.7868591322449758E-2</v>
      </c>
      <c r="L28" s="355">
        <v>1.6523088316492827E-2</v>
      </c>
      <c r="M28" s="355">
        <v>2.4663459494918032E-2</v>
      </c>
      <c r="N28" s="243">
        <v>4560359.9309679996</v>
      </c>
      <c r="O28" s="238">
        <f t="shared" si="0"/>
        <v>4.5926148429377759E-4</v>
      </c>
      <c r="P28" s="238">
        <f t="shared" si="1"/>
        <v>2.6889475253144028E-3</v>
      </c>
      <c r="Q28" s="238">
        <f t="shared" si="2"/>
        <v>2.4950657784707886E-3</v>
      </c>
      <c r="R28" s="238">
        <f t="shared" si="3"/>
        <v>4.2310476962606339E-5</v>
      </c>
      <c r="S28" s="238">
        <f t="shared" si="4"/>
        <v>3.9124502595106314E-5</v>
      </c>
      <c r="T28" s="238">
        <f t="shared" si="5"/>
        <v>5.8399832194205597E-5</v>
      </c>
    </row>
    <row r="29" spans="1:20" x14ac:dyDescent="0.45">
      <c r="A29" s="2" t="s">
        <v>486</v>
      </c>
      <c r="B29" s="2">
        <v>11588</v>
      </c>
      <c r="C29" s="387">
        <v>253</v>
      </c>
      <c r="D29" s="169">
        <v>26</v>
      </c>
      <c r="E29" s="169" t="s">
        <v>486</v>
      </c>
      <c r="F29" s="357">
        <v>0.18398613275823059</v>
      </c>
      <c r="G29" s="357">
        <v>5.2237103341753102</v>
      </c>
      <c r="H29" s="357">
        <v>0</v>
      </c>
      <c r="I29" s="358">
        <v>308255.29189699999</v>
      </c>
      <c r="J29" s="358">
        <v>576231.80616499996</v>
      </c>
      <c r="K29" s="357">
        <v>1.7648087796049237E-2</v>
      </c>
      <c r="L29" s="357">
        <v>0.58195660925084325</v>
      </c>
      <c r="M29" s="357">
        <v>0</v>
      </c>
      <c r="N29" s="243">
        <v>9610489.3034579996</v>
      </c>
      <c r="O29" s="238">
        <f t="shared" si="0"/>
        <v>9.1809807027438018E-4</v>
      </c>
      <c r="P29" s="238">
        <f t="shared" si="1"/>
        <v>2.6066520914273347E-2</v>
      </c>
      <c r="Q29" s="238">
        <f t="shared" si="2"/>
        <v>0</v>
      </c>
      <c r="R29" s="238">
        <f t="shared" si="3"/>
        <v>8.8064655236147515E-5</v>
      </c>
      <c r="S29" s="238">
        <f t="shared" si="4"/>
        <v>2.9039864685819327E-3</v>
      </c>
      <c r="T29" s="238">
        <f t="shared" si="5"/>
        <v>0</v>
      </c>
    </row>
    <row r="30" spans="1:20" x14ac:dyDescent="0.45">
      <c r="A30" s="2" t="s">
        <v>452</v>
      </c>
      <c r="B30" s="2">
        <v>11310</v>
      </c>
      <c r="C30" s="387">
        <v>183</v>
      </c>
      <c r="D30" s="122">
        <v>27</v>
      </c>
      <c r="E30" s="122" t="s">
        <v>452</v>
      </c>
      <c r="F30" s="355">
        <v>0.18031742363410111</v>
      </c>
      <c r="G30" s="355">
        <v>1.1170343450910614</v>
      </c>
      <c r="H30" s="355">
        <v>0.67149143795941568</v>
      </c>
      <c r="I30" s="356">
        <v>9491538.4502009992</v>
      </c>
      <c r="J30" s="356">
        <v>13305513.646249</v>
      </c>
      <c r="K30" s="355">
        <v>2.9482505252497751E-2</v>
      </c>
      <c r="L30" s="355">
        <v>1.3704389784181042E-2</v>
      </c>
      <c r="M30" s="355">
        <v>1.7800536516600966E-2</v>
      </c>
      <c r="N30" s="243">
        <v>59228959</v>
      </c>
      <c r="O30" s="238">
        <f t="shared" si="0"/>
        <v>5.5453667885877623E-3</v>
      </c>
      <c r="P30" s="238">
        <f t="shared" si="1"/>
        <v>3.4352560247030907E-2</v>
      </c>
      <c r="Q30" s="238">
        <f t="shared" si="2"/>
        <v>2.0650618469556344E-2</v>
      </c>
      <c r="R30" s="238">
        <f t="shared" si="3"/>
        <v>9.0668612148829693E-4</v>
      </c>
      <c r="S30" s="238">
        <f t="shared" si="4"/>
        <v>4.2145604365593234E-4</v>
      </c>
      <c r="T30" s="238">
        <f t="shared" si="5"/>
        <v>5.474263220314493E-4</v>
      </c>
    </row>
    <row r="31" spans="1:20" x14ac:dyDescent="0.45">
      <c r="A31" s="2" t="s">
        <v>428</v>
      </c>
      <c r="B31" s="2">
        <v>10895</v>
      </c>
      <c r="C31" s="387">
        <v>102</v>
      </c>
      <c r="D31" s="169">
        <v>28</v>
      </c>
      <c r="E31" s="169" t="s">
        <v>428</v>
      </c>
      <c r="F31" s="357">
        <v>0.17837029307685712</v>
      </c>
      <c r="G31" s="357">
        <v>0.11635473483188034</v>
      </c>
      <c r="H31" s="357">
        <v>0.66803326949569053</v>
      </c>
      <c r="I31" s="358">
        <v>63773.998017999998</v>
      </c>
      <c r="J31" s="358">
        <v>169843.42913199999</v>
      </c>
      <c r="K31" s="357">
        <v>0.12057132918682842</v>
      </c>
      <c r="L31" s="357">
        <v>0</v>
      </c>
      <c r="M31" s="357">
        <v>3.4666676258824161E-4</v>
      </c>
      <c r="N31" s="243">
        <v>591383</v>
      </c>
      <c r="O31" s="238">
        <f t="shared" si="0"/>
        <v>5.477089602950908E-5</v>
      </c>
      <c r="P31" s="238">
        <f t="shared" si="1"/>
        <v>3.5728220064492739E-5</v>
      </c>
      <c r="Q31" s="238">
        <f t="shared" si="2"/>
        <v>2.05128220157355E-4</v>
      </c>
      <c r="R31" s="238">
        <f t="shared" si="3"/>
        <v>3.7022979674008907E-5</v>
      </c>
      <c r="S31" s="238">
        <f t="shared" si="4"/>
        <v>0</v>
      </c>
      <c r="T31" s="238">
        <f t="shared" si="5"/>
        <v>1.0644849477500025E-7</v>
      </c>
    </row>
    <row r="32" spans="1:20" x14ac:dyDescent="0.45">
      <c r="A32" s="2" t="s">
        <v>447</v>
      </c>
      <c r="B32" s="2">
        <v>11217</v>
      </c>
      <c r="C32" s="387">
        <v>154</v>
      </c>
      <c r="D32" s="122">
        <v>29</v>
      </c>
      <c r="E32" s="122" t="s">
        <v>447</v>
      </c>
      <c r="F32" s="355">
        <v>0.16929564497409771</v>
      </c>
      <c r="G32" s="355">
        <v>2.8093950639627709</v>
      </c>
      <c r="H32" s="355">
        <v>2.3022006633707188</v>
      </c>
      <c r="I32" s="356">
        <v>702044.90013800003</v>
      </c>
      <c r="J32" s="356">
        <v>895997.54777399998</v>
      </c>
      <c r="K32" s="355">
        <v>5.868712879449775E-3</v>
      </c>
      <c r="L32" s="355">
        <v>5.8225470703745508E-2</v>
      </c>
      <c r="M32" s="355">
        <v>8.5152631449107466E-2</v>
      </c>
      <c r="N32" s="243">
        <v>7976684.2938430002</v>
      </c>
      <c r="O32" s="238">
        <f t="shared" si="0"/>
        <v>7.0117540466918624E-4</v>
      </c>
      <c r="P32" s="238">
        <f t="shared" si="1"/>
        <v>1.1635731806043222E-2</v>
      </c>
      <c r="Q32" s="238">
        <f t="shared" si="2"/>
        <v>9.5350738763280828E-3</v>
      </c>
      <c r="R32" s="238">
        <f t="shared" si="3"/>
        <v>2.4306574033638352E-5</v>
      </c>
      <c r="S32" s="238">
        <f t="shared" si="4"/>
        <v>2.4115368111801716E-4</v>
      </c>
      <c r="T32" s="238">
        <f t="shared" si="5"/>
        <v>3.5267848044235977E-4</v>
      </c>
    </row>
    <row r="33" spans="1:20" x14ac:dyDescent="0.45">
      <c r="A33" s="2" t="s">
        <v>467</v>
      </c>
      <c r="B33" s="2">
        <v>11420</v>
      </c>
      <c r="C33" s="387">
        <v>223</v>
      </c>
      <c r="D33" s="169">
        <v>30</v>
      </c>
      <c r="E33" s="169" t="s">
        <v>467</v>
      </c>
      <c r="F33" s="357">
        <v>0.16599156190971123</v>
      </c>
      <c r="G33" s="357">
        <v>1.0662930995526232</v>
      </c>
      <c r="H33" s="357">
        <v>1.7202163074095833</v>
      </c>
      <c r="I33" s="358">
        <v>13108.757591</v>
      </c>
      <c r="J33" s="358">
        <v>20994.276464999999</v>
      </c>
      <c r="K33" s="357">
        <v>3.563521907920001E-2</v>
      </c>
      <c r="L33" s="357">
        <v>8.0331288725597038E-3</v>
      </c>
      <c r="M33" s="357">
        <v>2.3933327106101649E-2</v>
      </c>
      <c r="N33" s="243">
        <v>100266.30057599999</v>
      </c>
      <c r="O33" s="238">
        <f t="shared" si="0"/>
        <v>8.6417059966411234E-6</v>
      </c>
      <c r="P33" s="238">
        <f t="shared" si="1"/>
        <v>5.5512408983735577E-5</v>
      </c>
      <c r="Q33" s="238">
        <f t="shared" si="2"/>
        <v>8.9556381108981797E-5</v>
      </c>
      <c r="R33" s="238">
        <f t="shared" si="3"/>
        <v>1.8552092821190963E-6</v>
      </c>
      <c r="S33" s="238">
        <f t="shared" si="4"/>
        <v>4.1821365586974916E-7</v>
      </c>
      <c r="T33" s="238">
        <f t="shared" si="5"/>
        <v>1.2459957240770562E-6</v>
      </c>
    </row>
    <row r="34" spans="1:20" x14ac:dyDescent="0.45">
      <c r="A34" s="2" t="s">
        <v>490</v>
      </c>
      <c r="B34" s="2">
        <v>11660</v>
      </c>
      <c r="C34" s="387">
        <v>279</v>
      </c>
      <c r="D34" s="122">
        <v>31</v>
      </c>
      <c r="E34" s="122" t="s">
        <v>490</v>
      </c>
      <c r="F34" s="355">
        <v>0.15983639821720916</v>
      </c>
      <c r="G34" s="355">
        <v>3.2296004183137375</v>
      </c>
      <c r="H34" s="355">
        <v>0</v>
      </c>
      <c r="I34" s="356">
        <v>96472.329375000001</v>
      </c>
      <c r="J34" s="356">
        <v>141861.20096300001</v>
      </c>
      <c r="K34" s="355">
        <v>1.0213552474620753E-2</v>
      </c>
      <c r="L34" s="355">
        <v>0.27528676322704659</v>
      </c>
      <c r="M34" s="355">
        <v>0</v>
      </c>
      <c r="N34" s="243">
        <v>1516190.4500899999</v>
      </c>
      <c r="O34" s="238">
        <f t="shared" si="0"/>
        <v>1.2583108033071945E-4</v>
      </c>
      <c r="P34" s="238">
        <f t="shared" si="1"/>
        <v>2.5425004204655977E-3</v>
      </c>
      <c r="Q34" s="238">
        <f t="shared" si="2"/>
        <v>0</v>
      </c>
      <c r="R34" s="238">
        <f t="shared" si="3"/>
        <v>8.0406112514467946E-6</v>
      </c>
      <c r="S34" s="238">
        <f t="shared" si="4"/>
        <v>2.1671929049935689E-4</v>
      </c>
      <c r="T34" s="238">
        <f t="shared" si="5"/>
        <v>0</v>
      </c>
    </row>
    <row r="35" spans="1:20" x14ac:dyDescent="0.45">
      <c r="A35" s="2" t="s">
        <v>485</v>
      </c>
      <c r="B35" s="2">
        <v>11569</v>
      </c>
      <c r="C35" s="387">
        <v>263</v>
      </c>
      <c r="D35" s="169">
        <v>32</v>
      </c>
      <c r="E35" s="169" t="s">
        <v>485</v>
      </c>
      <c r="F35" s="357">
        <v>0.15644736774395882</v>
      </c>
      <c r="G35" s="357">
        <v>2.0745303908742616</v>
      </c>
      <c r="H35" s="357">
        <v>0</v>
      </c>
      <c r="I35" s="358">
        <v>589944.04980899999</v>
      </c>
      <c r="J35" s="358">
        <v>845036.87735299999</v>
      </c>
      <c r="K35" s="357">
        <v>1.1308336630223953E-2</v>
      </c>
      <c r="L35" s="357">
        <v>0</v>
      </c>
      <c r="M35" s="357">
        <v>0</v>
      </c>
      <c r="N35" s="243">
        <v>4803828</v>
      </c>
      <c r="O35" s="238">
        <f t="shared" si="0"/>
        <v>3.902241951623277E-4</v>
      </c>
      <c r="P35" s="238">
        <f t="shared" si="1"/>
        <v>5.1744683454411E-3</v>
      </c>
      <c r="Q35" s="238">
        <f t="shared" si="2"/>
        <v>0</v>
      </c>
      <c r="R35" s="238">
        <f t="shared" si="3"/>
        <v>2.8206205216413494E-5</v>
      </c>
      <c r="S35" s="238">
        <f t="shared" si="4"/>
        <v>0</v>
      </c>
      <c r="T35" s="238">
        <f t="shared" si="5"/>
        <v>0</v>
      </c>
    </row>
    <row r="36" spans="1:20" x14ac:dyDescent="0.45">
      <c r="A36" s="2" t="s">
        <v>472</v>
      </c>
      <c r="B36" s="2">
        <v>11416</v>
      </c>
      <c r="C36" s="387">
        <v>231</v>
      </c>
      <c r="D36" s="122">
        <v>33</v>
      </c>
      <c r="E36" s="122" t="s">
        <v>472</v>
      </c>
      <c r="F36" s="355">
        <v>0.14693388845325656</v>
      </c>
      <c r="G36" s="355">
        <v>3.7288384008511311</v>
      </c>
      <c r="H36" s="355">
        <v>0.14812938192518091</v>
      </c>
      <c r="I36" s="356">
        <v>3475775.7948449999</v>
      </c>
      <c r="J36" s="356">
        <v>5294937.0657059997</v>
      </c>
      <c r="K36" s="355">
        <v>1.6630122408216177E-2</v>
      </c>
      <c r="L36" s="355">
        <v>0</v>
      </c>
      <c r="M36" s="355">
        <v>0</v>
      </c>
      <c r="N36" s="243">
        <v>42090484.925067998</v>
      </c>
      <c r="O36" s="238">
        <f t="shared" ref="O36:O67" si="6">$N36/$N$85*F36</f>
        <v>3.2111780393826372E-3</v>
      </c>
      <c r="P36" s="238">
        <f t="shared" ref="P36:P67" si="7">$N36/$N$85*G36</f>
        <v>8.1492187481508382E-2</v>
      </c>
      <c r="Q36" s="238">
        <f t="shared" ref="Q36:Q67" si="8">$N36/$N$85*H36</f>
        <v>3.2373050440081905E-3</v>
      </c>
      <c r="R36" s="238">
        <f t="shared" ref="R36:R67" si="9">$N36/$N$85*K36</f>
        <v>3.6344429751137717E-4</v>
      </c>
      <c r="S36" s="238">
        <f t="shared" ref="S36:S67" si="10">$N36/$N$85*L36</f>
        <v>0</v>
      </c>
      <c r="T36" s="238">
        <f t="shared" ref="T36:T67" si="11">$N36/$N$85*M36</f>
        <v>0</v>
      </c>
    </row>
    <row r="37" spans="1:20" x14ac:dyDescent="0.45">
      <c r="A37" s="2" t="s">
        <v>422</v>
      </c>
      <c r="B37" s="2">
        <v>10765</v>
      </c>
      <c r="C37" s="387">
        <v>5</v>
      </c>
      <c r="D37" s="169">
        <v>34</v>
      </c>
      <c r="E37" s="169" t="s">
        <v>422</v>
      </c>
      <c r="F37" s="357">
        <v>0.1402100161525508</v>
      </c>
      <c r="G37" s="357">
        <v>1.0270128612738525</v>
      </c>
      <c r="H37" s="357">
        <v>1.0069811012255745</v>
      </c>
      <c r="I37" s="358">
        <v>15203679.463695999</v>
      </c>
      <c r="J37" s="358">
        <v>14697863.209720001</v>
      </c>
      <c r="K37" s="357">
        <v>1.8312706746432407E-2</v>
      </c>
      <c r="L37" s="357">
        <v>5.1163720090368126E-2</v>
      </c>
      <c r="M37" s="357">
        <v>4.0104799309478689E-2</v>
      </c>
      <c r="N37" s="243">
        <v>98399392.644038007</v>
      </c>
      <c r="O37" s="238">
        <f t="shared" si="6"/>
        <v>7.1635771263833335E-3</v>
      </c>
      <c r="P37" s="238">
        <f t="shared" si="7"/>
        <v>5.247189925089403E-2</v>
      </c>
      <c r="Q37" s="238">
        <f t="shared" si="8"/>
        <v>5.1448441283904606E-2</v>
      </c>
      <c r="R37" s="238">
        <f t="shared" si="9"/>
        <v>9.356285005215182E-4</v>
      </c>
      <c r="S37" s="238">
        <f t="shared" si="10"/>
        <v>2.6140447380111984E-3</v>
      </c>
      <c r="T37" s="238">
        <f t="shared" si="11"/>
        <v>2.0490249618044069E-3</v>
      </c>
    </row>
    <row r="38" spans="1:20" x14ac:dyDescent="0.45">
      <c r="A38" s="2" t="s">
        <v>433</v>
      </c>
      <c r="B38" s="2">
        <v>10923</v>
      </c>
      <c r="C38" s="387">
        <v>108</v>
      </c>
      <c r="D38" s="122">
        <v>35</v>
      </c>
      <c r="E38" s="122" t="s">
        <v>433</v>
      </c>
      <c r="F38" s="355">
        <v>0.14012790925746288</v>
      </c>
      <c r="G38" s="355">
        <v>1.4986773847983603</v>
      </c>
      <c r="H38" s="355">
        <v>0.78190935699644881</v>
      </c>
      <c r="I38" s="356">
        <v>106153.138897</v>
      </c>
      <c r="J38" s="356">
        <v>150310.38884299999</v>
      </c>
      <c r="K38" s="355">
        <v>5.4399629691303953E-3</v>
      </c>
      <c r="L38" s="355">
        <v>7.8022267145802182E-2</v>
      </c>
      <c r="M38" s="355">
        <v>4.4899304942666932E-2</v>
      </c>
      <c r="N38" s="243">
        <v>1516453.513427</v>
      </c>
      <c r="O38" s="238">
        <f t="shared" si="6"/>
        <v>1.1033472777419839E-4</v>
      </c>
      <c r="P38" s="238">
        <f t="shared" si="7"/>
        <v>1.1800373112629465E-3</v>
      </c>
      <c r="Q38" s="238">
        <f t="shared" si="8"/>
        <v>6.1566433485988128E-4</v>
      </c>
      <c r="R38" s="238">
        <f t="shared" si="9"/>
        <v>4.2833496658964533E-6</v>
      </c>
      <c r="S38" s="238">
        <f t="shared" si="10"/>
        <v>6.1433626259569667E-5</v>
      </c>
      <c r="T38" s="238">
        <f t="shared" si="11"/>
        <v>3.5353075731671495E-5</v>
      </c>
    </row>
    <row r="39" spans="1:20" x14ac:dyDescent="0.45">
      <c r="A39" s="2" t="s">
        <v>454</v>
      </c>
      <c r="B39" s="2">
        <v>11338</v>
      </c>
      <c r="C39" s="387">
        <v>195</v>
      </c>
      <c r="D39" s="169">
        <v>36</v>
      </c>
      <c r="E39" s="169" t="s">
        <v>454</v>
      </c>
      <c r="F39" s="357">
        <v>0.13600847829835444</v>
      </c>
      <c r="G39" s="357">
        <v>1.2522653300254507</v>
      </c>
      <c r="H39" s="357">
        <v>0.60123445989344382</v>
      </c>
      <c r="I39" s="358">
        <v>3848523.8476209999</v>
      </c>
      <c r="J39" s="358">
        <v>5208119.0641160002</v>
      </c>
      <c r="K39" s="357">
        <v>7.6971827311140802E-3</v>
      </c>
      <c r="L39" s="357">
        <v>5.5412668780525115E-2</v>
      </c>
      <c r="M39" s="357">
        <v>3.2575171017762868E-2</v>
      </c>
      <c r="N39" s="243">
        <v>30001886.962126002</v>
      </c>
      <c r="O39" s="238">
        <f t="shared" si="6"/>
        <v>2.1187174132624087E-3</v>
      </c>
      <c r="P39" s="238">
        <f t="shared" si="7"/>
        <v>1.9507580659269979E-2</v>
      </c>
      <c r="Q39" s="238">
        <f t="shared" si="8"/>
        <v>9.3659302388141713E-3</v>
      </c>
      <c r="R39" s="238">
        <f t="shared" si="9"/>
        <v>1.199054300842907E-4</v>
      </c>
      <c r="S39" s="238">
        <f t="shared" si="10"/>
        <v>8.6320932142993669E-4</v>
      </c>
      <c r="T39" s="238">
        <f t="shared" si="11"/>
        <v>5.0745058645487522E-4</v>
      </c>
    </row>
    <row r="40" spans="1:20" x14ac:dyDescent="0.45">
      <c r="A40" s="2" t="s">
        <v>492</v>
      </c>
      <c r="B40" s="2">
        <v>11673</v>
      </c>
      <c r="C40" s="387">
        <v>283</v>
      </c>
      <c r="D40" s="122">
        <v>37</v>
      </c>
      <c r="E40" s="122" t="s">
        <v>492</v>
      </c>
      <c r="F40" s="355">
        <v>0.12713503410859381</v>
      </c>
      <c r="G40" s="355">
        <v>0</v>
      </c>
      <c r="H40" s="355">
        <v>0</v>
      </c>
      <c r="I40" s="356">
        <v>110745.338388</v>
      </c>
      <c r="J40" s="356">
        <v>87491.636998999995</v>
      </c>
      <c r="K40" s="355">
        <v>4.6079982152781335E-2</v>
      </c>
      <c r="L40" s="355">
        <v>0</v>
      </c>
      <c r="M40" s="355">
        <v>0</v>
      </c>
      <c r="N40" s="243">
        <v>999956.65388799994</v>
      </c>
      <c r="O40" s="238">
        <f t="shared" si="6"/>
        <v>6.6009265823594335E-5</v>
      </c>
      <c r="P40" s="238">
        <f t="shared" si="7"/>
        <v>0</v>
      </c>
      <c r="Q40" s="238">
        <f t="shared" si="8"/>
        <v>0</v>
      </c>
      <c r="R40" s="238">
        <f t="shared" si="9"/>
        <v>2.3925000786732938E-5</v>
      </c>
      <c r="S40" s="238">
        <f t="shared" si="10"/>
        <v>0</v>
      </c>
      <c r="T40" s="238">
        <f t="shared" si="11"/>
        <v>0</v>
      </c>
    </row>
    <row r="41" spans="1:20" x14ac:dyDescent="0.45">
      <c r="A41" s="2" t="s">
        <v>481</v>
      </c>
      <c r="B41" s="2">
        <v>11521</v>
      </c>
      <c r="C41" s="387">
        <v>255</v>
      </c>
      <c r="D41" s="169">
        <v>38</v>
      </c>
      <c r="E41" s="169" t="s">
        <v>481</v>
      </c>
      <c r="F41" s="357">
        <v>0.12009631585714105</v>
      </c>
      <c r="G41" s="357">
        <v>0.92622820170923914</v>
      </c>
      <c r="H41" s="357">
        <v>0.95360100831849359</v>
      </c>
      <c r="I41" s="358">
        <v>349952.10070000001</v>
      </c>
      <c r="J41" s="358">
        <v>460715.91407900001</v>
      </c>
      <c r="K41" s="357">
        <v>2.6638783442136778E-2</v>
      </c>
      <c r="L41" s="357">
        <v>2.8854719225273832E-2</v>
      </c>
      <c r="M41" s="357">
        <v>3.4363444171747727E-2</v>
      </c>
      <c r="N41" s="243">
        <v>3038579.3255810002</v>
      </c>
      <c r="O41" s="238">
        <f t="shared" si="6"/>
        <v>1.8947798057145036E-4</v>
      </c>
      <c r="P41" s="238">
        <f t="shared" si="7"/>
        <v>1.4613258363142137E-3</v>
      </c>
      <c r="Q41" s="238">
        <f t="shared" si="8"/>
        <v>1.5045123744013933E-3</v>
      </c>
      <c r="R41" s="238">
        <f t="shared" si="9"/>
        <v>4.2028457371668315E-5</v>
      </c>
      <c r="S41" s="238">
        <f t="shared" si="10"/>
        <v>4.5524576584553045E-5</v>
      </c>
      <c r="T41" s="238">
        <f t="shared" si="11"/>
        <v>5.4215784728048982E-5</v>
      </c>
    </row>
    <row r="42" spans="1:20" x14ac:dyDescent="0.45">
      <c r="A42" s="2" t="s">
        <v>459</v>
      </c>
      <c r="B42" s="2">
        <v>11379</v>
      </c>
      <c r="C42" s="387">
        <v>208</v>
      </c>
      <c r="D42" s="122">
        <v>39</v>
      </c>
      <c r="E42" s="122" t="s">
        <v>459</v>
      </c>
      <c r="F42" s="355">
        <v>0.11863941867231181</v>
      </c>
      <c r="G42" s="355">
        <v>8.6691060939293055E-5</v>
      </c>
      <c r="H42" s="355">
        <v>0.48076400293186772</v>
      </c>
      <c r="I42" s="356">
        <v>17483232.816537999</v>
      </c>
      <c r="J42" s="356">
        <v>20996998.133992001</v>
      </c>
      <c r="K42" s="355">
        <v>5.1173521735908938E-2</v>
      </c>
      <c r="L42" s="355">
        <v>0</v>
      </c>
      <c r="M42" s="355">
        <v>1.0680782444003931E-2</v>
      </c>
      <c r="N42" s="243">
        <v>33819922</v>
      </c>
      <c r="O42" s="238">
        <f t="shared" si="6"/>
        <v>2.0833397274290003E-3</v>
      </c>
      <c r="P42" s="238">
        <f t="shared" si="7"/>
        <v>1.5223180734444029E-6</v>
      </c>
      <c r="Q42" s="238">
        <f t="shared" si="8"/>
        <v>8.4423436833604912E-3</v>
      </c>
      <c r="R42" s="238">
        <f t="shared" si="9"/>
        <v>8.9862064411608343E-4</v>
      </c>
      <c r="S42" s="238">
        <f t="shared" si="10"/>
        <v>0</v>
      </c>
      <c r="T42" s="238">
        <f t="shared" si="11"/>
        <v>1.8755737877542992E-4</v>
      </c>
    </row>
    <row r="43" spans="1:20" x14ac:dyDescent="0.45">
      <c r="A43" s="2" t="s">
        <v>458</v>
      </c>
      <c r="B43" s="2">
        <v>11367</v>
      </c>
      <c r="C43" s="387">
        <v>207</v>
      </c>
      <c r="D43" s="169">
        <v>40</v>
      </c>
      <c r="E43" s="169" t="s">
        <v>458</v>
      </c>
      <c r="F43" s="357">
        <v>0.11372188086349926</v>
      </c>
      <c r="G43" s="357">
        <v>1.4166101688106929</v>
      </c>
      <c r="H43" s="357">
        <v>0.31660677814411142</v>
      </c>
      <c r="I43" s="358">
        <v>263290.95873000001</v>
      </c>
      <c r="J43" s="358">
        <v>373178.15287599998</v>
      </c>
      <c r="K43" s="357">
        <v>1.909742505201924E-4</v>
      </c>
      <c r="L43" s="357">
        <v>0</v>
      </c>
      <c r="M43" s="357">
        <v>0</v>
      </c>
      <c r="N43" s="243">
        <v>5125500</v>
      </c>
      <c r="O43" s="238">
        <f t="shared" si="6"/>
        <v>3.0264866022319342E-4</v>
      </c>
      <c r="P43" s="238">
        <f t="shared" si="7"/>
        <v>3.7700323490403777E-3</v>
      </c>
      <c r="Q43" s="238">
        <f t="shared" si="8"/>
        <v>8.4258734111081895E-4</v>
      </c>
      <c r="R43" s="238">
        <f t="shared" si="9"/>
        <v>5.0824081186662734E-7</v>
      </c>
      <c r="S43" s="238">
        <f t="shared" si="10"/>
        <v>0</v>
      </c>
      <c r="T43" s="238">
        <f t="shared" si="11"/>
        <v>0</v>
      </c>
    </row>
    <row r="44" spans="1:20" x14ac:dyDescent="0.45">
      <c r="A44" s="2" t="s">
        <v>463</v>
      </c>
      <c r="B44" s="2">
        <v>11391</v>
      </c>
      <c r="C44" s="387">
        <v>215</v>
      </c>
      <c r="D44" s="122">
        <v>41</v>
      </c>
      <c r="E44" s="122" t="s">
        <v>463</v>
      </c>
      <c r="F44" s="355">
        <v>0.11048871753935191</v>
      </c>
      <c r="G44" s="355">
        <v>1.2324045304096427</v>
      </c>
      <c r="H44" s="355">
        <v>0.58080508985194779</v>
      </c>
      <c r="I44" s="356">
        <v>16248.321882</v>
      </c>
      <c r="J44" s="356">
        <v>20612.331617</v>
      </c>
      <c r="K44" s="355">
        <v>2.0879103184941048E-2</v>
      </c>
      <c r="L44" s="355">
        <v>1.3712336467568919E-3</v>
      </c>
      <c r="M44" s="355">
        <v>3.7261783879263366E-4</v>
      </c>
      <c r="N44" s="243">
        <v>273656.00937500002</v>
      </c>
      <c r="O44" s="238">
        <f t="shared" si="6"/>
        <v>1.5699340398976676E-5</v>
      </c>
      <c r="P44" s="238">
        <f t="shared" si="7"/>
        <v>1.7511234326030598E-4</v>
      </c>
      <c r="Q44" s="238">
        <f t="shared" si="8"/>
        <v>8.2526587457188854E-5</v>
      </c>
      <c r="R44" s="238">
        <f t="shared" si="9"/>
        <v>2.9667114925920088E-6</v>
      </c>
      <c r="S44" s="238">
        <f t="shared" si="10"/>
        <v>1.948385705472535E-7</v>
      </c>
      <c r="T44" s="238">
        <f t="shared" si="11"/>
        <v>5.2945263735666713E-8</v>
      </c>
    </row>
    <row r="45" spans="1:20" x14ac:dyDescent="0.45">
      <c r="A45" s="2" t="s">
        <v>423</v>
      </c>
      <c r="B45" s="2">
        <v>10778</v>
      </c>
      <c r="C45" s="387">
        <v>2</v>
      </c>
      <c r="D45" s="169">
        <v>42</v>
      </c>
      <c r="E45" s="169" t="s">
        <v>423</v>
      </c>
      <c r="F45" s="357">
        <v>0.1089396370250033</v>
      </c>
      <c r="G45" s="357">
        <v>0.57830174284045199</v>
      </c>
      <c r="H45" s="357">
        <v>1.3515364465247581</v>
      </c>
      <c r="I45" s="358">
        <v>178290.74804400001</v>
      </c>
      <c r="J45" s="358">
        <v>306483.011314</v>
      </c>
      <c r="K45" s="357">
        <v>3.1861037817170382E-2</v>
      </c>
      <c r="L45" s="357">
        <v>6.3709958830806103E-3</v>
      </c>
      <c r="M45" s="357">
        <v>0.18288608254835317</v>
      </c>
      <c r="N45" s="243">
        <v>1292744.290362</v>
      </c>
      <c r="O45" s="238">
        <f t="shared" si="6"/>
        <v>7.3123511068591605E-5</v>
      </c>
      <c r="P45" s="238">
        <f t="shared" si="7"/>
        <v>3.8817325858974544E-4</v>
      </c>
      <c r="Q45" s="238">
        <f t="shared" si="8"/>
        <v>9.0719129424284158E-4</v>
      </c>
      <c r="R45" s="238">
        <f t="shared" si="9"/>
        <v>2.1386072279146218E-5</v>
      </c>
      <c r="S45" s="238">
        <f t="shared" si="10"/>
        <v>4.2764011400870781E-6</v>
      </c>
      <c r="T45" s="238">
        <f t="shared" si="11"/>
        <v>1.2275855553334084E-4</v>
      </c>
    </row>
    <row r="46" spans="1:20" x14ac:dyDescent="0.45">
      <c r="A46" s="2" t="s">
        <v>404</v>
      </c>
      <c r="B46" s="2">
        <v>10919</v>
      </c>
      <c r="C46" s="387">
        <v>104</v>
      </c>
      <c r="D46" s="122">
        <v>43</v>
      </c>
      <c r="E46" s="122" t="s">
        <v>404</v>
      </c>
      <c r="F46" s="355">
        <v>0.1084962428816317</v>
      </c>
      <c r="G46" s="355">
        <v>1.3549027596227374</v>
      </c>
      <c r="H46" s="355">
        <v>1.2740615553146972</v>
      </c>
      <c r="I46" s="356">
        <v>31913841.782184999</v>
      </c>
      <c r="J46" s="356">
        <v>35778896.602133997</v>
      </c>
      <c r="K46" s="355">
        <v>1.5557632864342351E-2</v>
      </c>
      <c r="L46" s="355">
        <v>0.12777485332113162</v>
      </c>
      <c r="M46" s="355">
        <v>6.1318809493957134E-2</v>
      </c>
      <c r="N46" s="243">
        <v>294240586.76049203</v>
      </c>
      <c r="O46" s="238">
        <f t="shared" si="6"/>
        <v>1.6575848209430605E-2</v>
      </c>
      <c r="P46" s="238">
        <f t="shared" si="7"/>
        <v>0.20699944887997007</v>
      </c>
      <c r="Q46" s="238">
        <f t="shared" si="8"/>
        <v>0.19464868450244613</v>
      </c>
      <c r="R46" s="238">
        <f t="shared" si="9"/>
        <v>2.3768653550402976E-3</v>
      </c>
      <c r="S46" s="238">
        <f t="shared" si="10"/>
        <v>1.9521197392466657E-2</v>
      </c>
      <c r="T46" s="238">
        <f t="shared" si="11"/>
        <v>9.3681702846034973E-3</v>
      </c>
    </row>
    <row r="47" spans="1:20" x14ac:dyDescent="0.45">
      <c r="A47" s="2" t="s">
        <v>439</v>
      </c>
      <c r="B47" s="2">
        <v>11098</v>
      </c>
      <c r="C47" s="387">
        <v>123</v>
      </c>
      <c r="D47" s="169">
        <v>44</v>
      </c>
      <c r="E47" s="169" t="s">
        <v>439</v>
      </c>
      <c r="F47" s="357">
        <v>9.7440566909358123E-2</v>
      </c>
      <c r="G47" s="357">
        <v>1.9380209789542737</v>
      </c>
      <c r="H47" s="357">
        <v>1.301632208406782</v>
      </c>
      <c r="I47" s="358">
        <v>11403884.800135</v>
      </c>
      <c r="J47" s="358">
        <v>18451665.186662</v>
      </c>
      <c r="K47" s="357">
        <v>1.4721501398185694E-2</v>
      </c>
      <c r="L47" s="357">
        <v>0.24783589422288918</v>
      </c>
      <c r="M47" s="357">
        <v>6.4836339293102133E-2</v>
      </c>
      <c r="N47" s="243">
        <v>187718563.72327301</v>
      </c>
      <c r="O47" s="238">
        <f t="shared" si="6"/>
        <v>9.4974170382333759E-3</v>
      </c>
      <c r="P47" s="238">
        <f t="shared" si="7"/>
        <v>0.18889661718713102</v>
      </c>
      <c r="Q47" s="238">
        <f t="shared" si="8"/>
        <v>0.12686855491240637</v>
      </c>
      <c r="R47" s="238">
        <f t="shared" si="9"/>
        <v>1.4348873640848802E-3</v>
      </c>
      <c r="S47" s="238">
        <f t="shared" si="10"/>
        <v>2.415627206549242E-2</v>
      </c>
      <c r="T47" s="238">
        <f t="shared" si="11"/>
        <v>6.3195214583655042E-3</v>
      </c>
    </row>
    <row r="48" spans="1:20" x14ac:dyDescent="0.45">
      <c r="A48" s="2" t="s">
        <v>488</v>
      </c>
      <c r="B48" s="2">
        <v>11626</v>
      </c>
      <c r="C48" s="387">
        <v>272</v>
      </c>
      <c r="D48" s="122">
        <v>45</v>
      </c>
      <c r="E48" s="122" t="s">
        <v>488</v>
      </c>
      <c r="F48" s="355">
        <v>9.4544138790587026E-2</v>
      </c>
      <c r="G48" s="355">
        <v>1.3081070507665078</v>
      </c>
      <c r="H48" s="355">
        <v>8.1011355868204127E-2</v>
      </c>
      <c r="I48" s="356">
        <v>220243.10300100001</v>
      </c>
      <c r="J48" s="356">
        <v>265784.21182000003</v>
      </c>
      <c r="K48" s="355">
        <v>4.3974828650335441E-4</v>
      </c>
      <c r="L48" s="355">
        <v>8.7750269166610523E-2</v>
      </c>
      <c r="M48" s="355">
        <v>0</v>
      </c>
      <c r="N48" s="243">
        <v>3999266.46</v>
      </c>
      <c r="O48" s="238">
        <f t="shared" si="6"/>
        <v>1.9632401854231018E-4</v>
      </c>
      <c r="P48" s="238">
        <f t="shared" si="7"/>
        <v>2.7163273807892501E-3</v>
      </c>
      <c r="Q48" s="238">
        <f t="shared" si="8"/>
        <v>1.6822274902556384E-4</v>
      </c>
      <c r="R48" s="238">
        <f t="shared" si="9"/>
        <v>9.1315180251056623E-7</v>
      </c>
      <c r="S48" s="238">
        <f t="shared" si="10"/>
        <v>1.8221632447376583E-4</v>
      </c>
      <c r="T48" s="238">
        <f t="shared" si="11"/>
        <v>0</v>
      </c>
    </row>
    <row r="49" spans="1:20" x14ac:dyDescent="0.45">
      <c r="A49" s="2" t="s">
        <v>434</v>
      </c>
      <c r="B49" s="2">
        <v>11008</v>
      </c>
      <c r="C49" s="387">
        <v>113</v>
      </c>
      <c r="D49" s="169">
        <v>46</v>
      </c>
      <c r="E49" s="169" t="s">
        <v>434</v>
      </c>
      <c r="F49" s="357">
        <v>9.3300819085506734E-2</v>
      </c>
      <c r="G49" s="357">
        <v>1.3408186537350542</v>
      </c>
      <c r="H49" s="357">
        <v>1.3551494672894835</v>
      </c>
      <c r="I49" s="358">
        <v>5525573.9722379996</v>
      </c>
      <c r="J49" s="358">
        <v>7888471.9835249996</v>
      </c>
      <c r="K49" s="357">
        <v>2.1616362262833005E-2</v>
      </c>
      <c r="L49" s="357">
        <v>4.6108624537938056E-2</v>
      </c>
      <c r="M49" s="357">
        <v>5.4983281883828561E-2</v>
      </c>
      <c r="N49" s="243">
        <v>39199974.998929001</v>
      </c>
      <c r="O49" s="238">
        <f t="shared" si="6"/>
        <v>1.8990208383416131E-3</v>
      </c>
      <c r="P49" s="238">
        <f t="shared" si="7"/>
        <v>2.7290677497123352E-2</v>
      </c>
      <c r="Q49" s="238">
        <f t="shared" si="8"/>
        <v>2.7582363184741044E-2</v>
      </c>
      <c r="R49" s="238">
        <f t="shared" si="9"/>
        <v>4.3997386934663903E-4</v>
      </c>
      <c r="S49" s="238">
        <f t="shared" si="10"/>
        <v>9.3848306674100231E-4</v>
      </c>
      <c r="T49" s="238">
        <f t="shared" si="11"/>
        <v>1.1191155563394296E-3</v>
      </c>
    </row>
    <row r="50" spans="1:20" x14ac:dyDescent="0.45">
      <c r="A50" s="2" t="s">
        <v>420</v>
      </c>
      <c r="B50" s="2">
        <v>10748</v>
      </c>
      <c r="C50" s="387">
        <v>6</v>
      </c>
      <c r="D50" s="122">
        <v>47</v>
      </c>
      <c r="E50" s="122" t="s">
        <v>420</v>
      </c>
      <c r="F50" s="355">
        <v>9.249498570349883E-2</v>
      </c>
      <c r="G50" s="355">
        <v>2.0801390844994057</v>
      </c>
      <c r="H50" s="355">
        <v>1.3416529113684996</v>
      </c>
      <c r="I50" s="356">
        <v>368880.16513699997</v>
      </c>
      <c r="J50" s="356">
        <v>511599.60771700001</v>
      </c>
      <c r="K50" s="355">
        <v>5.7673901979674825E-3</v>
      </c>
      <c r="L50" s="355">
        <v>7.8845715967357705E-2</v>
      </c>
      <c r="M50" s="355">
        <v>8.0846119807273839E-2</v>
      </c>
      <c r="N50" s="243">
        <v>3643154.8692780002</v>
      </c>
      <c r="O50" s="238">
        <f t="shared" si="6"/>
        <v>1.749662592808066E-4</v>
      </c>
      <c r="P50" s="238">
        <f t="shared" si="7"/>
        <v>3.9348528099171897E-3</v>
      </c>
      <c r="Q50" s="238">
        <f t="shared" si="8"/>
        <v>2.537910453955238E-3</v>
      </c>
      <c r="R50" s="238">
        <f t="shared" si="9"/>
        <v>1.0909766416807929E-5</v>
      </c>
      <c r="S50" s="238">
        <f t="shared" si="10"/>
        <v>1.4914689567440737E-4</v>
      </c>
      <c r="T50" s="238">
        <f t="shared" si="11"/>
        <v>1.5293091892992799E-4</v>
      </c>
    </row>
    <row r="51" spans="1:20" x14ac:dyDescent="0.45">
      <c r="A51" s="2" t="s">
        <v>460</v>
      </c>
      <c r="B51" s="2">
        <v>11385</v>
      </c>
      <c r="C51" s="387">
        <v>210</v>
      </c>
      <c r="D51" s="169">
        <v>48</v>
      </c>
      <c r="E51" s="169" t="s">
        <v>460</v>
      </c>
      <c r="F51" s="357">
        <v>9.1726395625027227E-2</v>
      </c>
      <c r="G51" s="357">
        <v>1.7615647608228018</v>
      </c>
      <c r="H51" s="357">
        <v>1.4201845823576422</v>
      </c>
      <c r="I51" s="358">
        <v>3171337.643586</v>
      </c>
      <c r="J51" s="358">
        <v>4602539.0375629999</v>
      </c>
      <c r="K51" s="357">
        <v>7.4494078469863247E-3</v>
      </c>
      <c r="L51" s="357">
        <v>0.11497690688602394</v>
      </c>
      <c r="M51" s="357">
        <v>4.5238251274601536E-2</v>
      </c>
      <c r="N51" s="243">
        <v>50863044.803127997</v>
      </c>
      <c r="O51" s="238">
        <f t="shared" si="6"/>
        <v>2.4224519246015385E-3</v>
      </c>
      <c r="P51" s="238">
        <f t="shared" si="7"/>
        <v>4.6522115211088982E-2</v>
      </c>
      <c r="Q51" s="238">
        <f t="shared" si="8"/>
        <v>3.7506421694422504E-2</v>
      </c>
      <c r="R51" s="238">
        <f t="shared" si="9"/>
        <v>1.9673543534670497E-4</v>
      </c>
      <c r="S51" s="238">
        <f t="shared" si="10"/>
        <v>3.0364872343766852E-3</v>
      </c>
      <c r="T51" s="238">
        <f t="shared" si="11"/>
        <v>1.1947214116398348E-3</v>
      </c>
    </row>
    <row r="52" spans="1:20" x14ac:dyDescent="0.45">
      <c r="A52" s="2" t="s">
        <v>441</v>
      </c>
      <c r="B52" s="2">
        <v>11145</v>
      </c>
      <c r="C52" s="387">
        <v>132</v>
      </c>
      <c r="D52" s="122">
        <v>49</v>
      </c>
      <c r="E52" s="122" t="s">
        <v>441</v>
      </c>
      <c r="F52" s="355">
        <v>8.8300856261891714E-2</v>
      </c>
      <c r="G52" s="355">
        <v>1.6650838475325291</v>
      </c>
      <c r="H52" s="355">
        <v>1.1399446194536071</v>
      </c>
      <c r="I52" s="356">
        <v>8706760.5457160007</v>
      </c>
      <c r="J52" s="356">
        <v>11187722.293236</v>
      </c>
      <c r="K52" s="355">
        <v>1.6198482810447699E-2</v>
      </c>
      <c r="L52" s="355">
        <v>0.11345814291972033</v>
      </c>
      <c r="M52" s="355">
        <v>6.2875686134225436E-2</v>
      </c>
      <c r="N52" s="243">
        <v>79372145.948638007</v>
      </c>
      <c r="O52" s="238">
        <f t="shared" si="6"/>
        <v>3.6390793141443467E-3</v>
      </c>
      <c r="P52" s="238">
        <f t="shared" si="7"/>
        <v>6.8621896121822429E-2</v>
      </c>
      <c r="Q52" s="238">
        <f t="shared" si="8"/>
        <v>4.6979712989647274E-2</v>
      </c>
      <c r="R52" s="238">
        <f t="shared" si="9"/>
        <v>6.6757635442617105E-4</v>
      </c>
      <c r="S52" s="238">
        <f t="shared" si="10"/>
        <v>4.6758683709228815E-3</v>
      </c>
      <c r="T52" s="238">
        <f t="shared" si="11"/>
        <v>2.5912501697046447E-3</v>
      </c>
    </row>
    <row r="53" spans="1:20" x14ac:dyDescent="0.45">
      <c r="A53" s="2" t="s">
        <v>430</v>
      </c>
      <c r="B53" s="2">
        <v>10920</v>
      </c>
      <c r="C53" s="387">
        <v>106</v>
      </c>
      <c r="D53" s="169">
        <v>50</v>
      </c>
      <c r="E53" s="169" t="s">
        <v>430</v>
      </c>
      <c r="F53" s="357">
        <v>8.7908079611823634E-2</v>
      </c>
      <c r="G53" s="357">
        <v>3.8180732858763444</v>
      </c>
      <c r="H53" s="357">
        <v>0</v>
      </c>
      <c r="I53" s="358">
        <v>24730.223496999999</v>
      </c>
      <c r="J53" s="358">
        <v>34143.012738999998</v>
      </c>
      <c r="K53" s="357">
        <v>3.2364348207941339E-2</v>
      </c>
      <c r="L53" s="357">
        <v>1.9102869283460762</v>
      </c>
      <c r="M53" s="357">
        <v>0</v>
      </c>
      <c r="N53" s="243">
        <v>492561.76176700002</v>
      </c>
      <c r="O53" s="238">
        <f t="shared" si="6"/>
        <v>2.2482674385059771E-5</v>
      </c>
      <c r="P53" s="238">
        <f t="shared" si="7"/>
        <v>9.7648019207904001E-4</v>
      </c>
      <c r="Q53" s="238">
        <f t="shared" si="8"/>
        <v>0</v>
      </c>
      <c r="R53" s="238">
        <f t="shared" si="9"/>
        <v>8.2772494366487183E-6</v>
      </c>
      <c r="S53" s="238">
        <f t="shared" si="10"/>
        <v>4.8855985913568161E-4</v>
      </c>
      <c r="T53" s="238">
        <f t="shared" si="11"/>
        <v>0</v>
      </c>
    </row>
    <row r="54" spans="1:20" x14ac:dyDescent="0.45">
      <c r="A54" s="2" t="s">
        <v>432</v>
      </c>
      <c r="B54" s="2">
        <v>10911</v>
      </c>
      <c r="C54" s="387">
        <v>107</v>
      </c>
      <c r="D54" s="122">
        <v>51</v>
      </c>
      <c r="E54" s="122" t="s">
        <v>432</v>
      </c>
      <c r="F54" s="355">
        <v>8.6221214168108004E-2</v>
      </c>
      <c r="G54" s="355">
        <v>1.2217557226931182</v>
      </c>
      <c r="H54" s="355">
        <v>0.85183450740729305</v>
      </c>
      <c r="I54" s="356">
        <v>8856689.7173369993</v>
      </c>
      <c r="J54" s="356">
        <v>7650124.7303499999</v>
      </c>
      <c r="K54" s="355">
        <v>3.2840003574387856E-2</v>
      </c>
      <c r="L54" s="355">
        <v>9.5028979423237819E-2</v>
      </c>
      <c r="M54" s="355">
        <v>3.6946689404283597E-2</v>
      </c>
      <c r="N54" s="243">
        <v>70471261.217605993</v>
      </c>
      <c r="O54" s="238">
        <f t="shared" si="6"/>
        <v>3.1548932020786301E-3</v>
      </c>
      <c r="P54" s="238">
        <f t="shared" si="7"/>
        <v>4.4704877579315162E-2</v>
      </c>
      <c r="Q54" s="238">
        <f t="shared" si="8"/>
        <v>3.1169207284363613E-2</v>
      </c>
      <c r="R54" s="238">
        <f t="shared" si="9"/>
        <v>1.2016381934852965E-3</v>
      </c>
      <c r="S54" s="238">
        <f t="shared" si="10"/>
        <v>3.47717535731174E-3</v>
      </c>
      <c r="T54" s="238">
        <f t="shared" si="11"/>
        <v>1.3519046369912962E-3</v>
      </c>
    </row>
    <row r="55" spans="1:20" x14ac:dyDescent="0.45">
      <c r="A55" s="2" t="s">
        <v>449</v>
      </c>
      <c r="B55" s="2">
        <v>11277</v>
      </c>
      <c r="C55" s="387">
        <v>172</v>
      </c>
      <c r="D55" s="169">
        <v>52</v>
      </c>
      <c r="E55" s="169" t="s">
        <v>449</v>
      </c>
      <c r="F55" s="357">
        <v>8.4549367438355227E-2</v>
      </c>
      <c r="G55" s="357">
        <v>0</v>
      </c>
      <c r="H55" s="357">
        <v>0</v>
      </c>
      <c r="I55" s="358">
        <v>1746820.9480109999</v>
      </c>
      <c r="J55" s="358">
        <v>3220049.9882049998</v>
      </c>
      <c r="K55" s="357">
        <v>1.3546138204873406E-2</v>
      </c>
      <c r="L55" s="357">
        <v>0</v>
      </c>
      <c r="M55" s="357">
        <v>0</v>
      </c>
      <c r="N55" s="243">
        <v>36450814.532288</v>
      </c>
      <c r="O55" s="238">
        <f t="shared" si="6"/>
        <v>1.6002066990214649E-3</v>
      </c>
      <c r="P55" s="238">
        <f t="shared" si="7"/>
        <v>0</v>
      </c>
      <c r="Q55" s="238">
        <f t="shared" si="8"/>
        <v>0</v>
      </c>
      <c r="R55" s="238">
        <f t="shared" si="9"/>
        <v>2.5637827647987321E-4</v>
      </c>
      <c r="S55" s="238">
        <f t="shared" si="10"/>
        <v>0</v>
      </c>
      <c r="T55" s="238">
        <f t="shared" si="11"/>
        <v>0</v>
      </c>
    </row>
    <row r="56" spans="1:20" x14ac:dyDescent="0.45">
      <c r="A56" s="2" t="s">
        <v>431</v>
      </c>
      <c r="B56" s="2">
        <v>10929</v>
      </c>
      <c r="C56" s="387">
        <v>110</v>
      </c>
      <c r="D56" s="122">
        <v>53</v>
      </c>
      <c r="E56" s="122" t="s">
        <v>431</v>
      </c>
      <c r="F56" s="355">
        <v>8.3745264092419988E-2</v>
      </c>
      <c r="G56" s="355">
        <v>1.951191313843021</v>
      </c>
      <c r="H56" s="355">
        <v>0.92030067466465337</v>
      </c>
      <c r="I56" s="356">
        <v>152950.08465899999</v>
      </c>
      <c r="J56" s="356">
        <v>221673.90625500001</v>
      </c>
      <c r="K56" s="355">
        <v>1.4508128204833025E-3</v>
      </c>
      <c r="L56" s="355">
        <v>8.1812156105172326E-2</v>
      </c>
      <c r="M56" s="355">
        <v>4.6021191913404584E-2</v>
      </c>
      <c r="N56" s="243">
        <v>2247917.5478030001</v>
      </c>
      <c r="O56" s="238">
        <f t="shared" si="6"/>
        <v>9.7746027874704304E-5</v>
      </c>
      <c r="P56" s="238">
        <f t="shared" si="7"/>
        <v>2.277396848869016E-3</v>
      </c>
      <c r="Q56" s="238">
        <f t="shared" si="8"/>
        <v>1.0741590748296719E-3</v>
      </c>
      <c r="R56" s="238">
        <f t="shared" si="9"/>
        <v>1.6933637015633338E-6</v>
      </c>
      <c r="S56" s="238">
        <f t="shared" si="10"/>
        <v>9.5489737572750061E-5</v>
      </c>
      <c r="T56" s="238">
        <f t="shared" si="11"/>
        <v>5.371514146316869E-5</v>
      </c>
    </row>
    <row r="57" spans="1:20" x14ac:dyDescent="0.45">
      <c r="A57" s="2" t="s">
        <v>415</v>
      </c>
      <c r="B57" s="2">
        <v>11405</v>
      </c>
      <c r="C57" s="387">
        <v>218</v>
      </c>
      <c r="D57" s="169">
        <v>54</v>
      </c>
      <c r="E57" s="169" t="s">
        <v>415</v>
      </c>
      <c r="F57" s="357">
        <v>8.0698322649015261E-2</v>
      </c>
      <c r="G57" s="357">
        <v>1.5613299501627498</v>
      </c>
      <c r="H57" s="357">
        <v>1.3094824959889526</v>
      </c>
      <c r="I57" s="358">
        <v>1368181.80953</v>
      </c>
      <c r="J57" s="358">
        <v>1790956.616075</v>
      </c>
      <c r="K57" s="357">
        <v>2.7513840394053093E-3</v>
      </c>
      <c r="L57" s="357">
        <v>3.610978138575377E-2</v>
      </c>
      <c r="M57" s="357">
        <v>9.5842361413350077E-2</v>
      </c>
      <c r="N57" s="243">
        <v>18985540</v>
      </c>
      <c r="O57" s="238">
        <f t="shared" si="6"/>
        <v>7.9551055416468238E-4</v>
      </c>
      <c r="P57" s="238">
        <f t="shared" si="7"/>
        <v>1.5391329250918967E-2</v>
      </c>
      <c r="Q57" s="238">
        <f t="shared" si="8"/>
        <v>1.2908659211962379E-2</v>
      </c>
      <c r="R57" s="238">
        <f t="shared" si="9"/>
        <v>2.7122683223873536E-5</v>
      </c>
      <c r="S57" s="238">
        <f t="shared" si="10"/>
        <v>3.559641794028918E-4</v>
      </c>
      <c r="T57" s="238">
        <f t="shared" si="11"/>
        <v>9.4479795288925094E-4</v>
      </c>
    </row>
    <row r="58" spans="1:20" x14ac:dyDescent="0.45">
      <c r="A58" s="2" t="s">
        <v>425</v>
      </c>
      <c r="B58" s="2">
        <v>10837</v>
      </c>
      <c r="C58" s="387">
        <v>1</v>
      </c>
      <c r="D58" s="122">
        <v>55</v>
      </c>
      <c r="E58" s="122" t="s">
        <v>425</v>
      </c>
      <c r="F58" s="355">
        <v>8.0324347753716954E-2</v>
      </c>
      <c r="G58" s="355">
        <v>5.553770763733E-3</v>
      </c>
      <c r="H58" s="355">
        <v>0.96514068649604057</v>
      </c>
      <c r="I58" s="356">
        <v>4095580.9927770002</v>
      </c>
      <c r="J58" s="356">
        <v>6325835.5280069998</v>
      </c>
      <c r="K58" s="355">
        <v>8.8557388928548232E-3</v>
      </c>
      <c r="L58" s="355">
        <v>2.1630730132262403E-4</v>
      </c>
      <c r="M58" s="355">
        <v>1.1848567022407327E-2</v>
      </c>
      <c r="N58" s="243">
        <v>62506744.536675997</v>
      </c>
      <c r="O58" s="238">
        <f t="shared" si="6"/>
        <v>2.6069492230364534E-3</v>
      </c>
      <c r="P58" s="238">
        <f t="shared" si="7"/>
        <v>1.8024918698161896E-4</v>
      </c>
      <c r="Q58" s="238">
        <f t="shared" si="8"/>
        <v>3.1323911530489738E-2</v>
      </c>
      <c r="R58" s="238">
        <f t="shared" si="9"/>
        <v>2.8741548822689659E-4</v>
      </c>
      <c r="S58" s="238">
        <f t="shared" si="10"/>
        <v>7.0203141001419765E-6</v>
      </c>
      <c r="T58" s="238">
        <f t="shared" si="11"/>
        <v>3.8454856412737911E-4</v>
      </c>
    </row>
    <row r="59" spans="1:20" x14ac:dyDescent="0.45">
      <c r="A59" s="2" t="s">
        <v>484</v>
      </c>
      <c r="B59" s="2">
        <v>11562</v>
      </c>
      <c r="C59" s="387">
        <v>261</v>
      </c>
      <c r="D59" s="169">
        <v>56</v>
      </c>
      <c r="E59" s="169" t="s">
        <v>484</v>
      </c>
      <c r="F59" s="357">
        <v>8.0079855953322995E-2</v>
      </c>
      <c r="G59" s="357">
        <v>2.1250509332369081</v>
      </c>
      <c r="H59" s="357">
        <v>2.1040501320862965</v>
      </c>
      <c r="I59" s="358">
        <v>98135.418995999993</v>
      </c>
      <c r="J59" s="358">
        <v>143124.454578</v>
      </c>
      <c r="K59" s="357">
        <v>4.6078362526653458E-3</v>
      </c>
      <c r="L59" s="357">
        <v>9.7270408339255515E-2</v>
      </c>
      <c r="M59" s="357">
        <v>0.15381100411375995</v>
      </c>
      <c r="N59" s="243">
        <v>973880.06</v>
      </c>
      <c r="O59" s="238">
        <f t="shared" si="6"/>
        <v>4.0493679484012642E-5</v>
      </c>
      <c r="P59" s="238">
        <f t="shared" si="7"/>
        <v>1.0745665105573472E-3</v>
      </c>
      <c r="Q59" s="238">
        <f t="shared" si="8"/>
        <v>1.0639471144485925E-3</v>
      </c>
      <c r="R59" s="238">
        <f t="shared" si="9"/>
        <v>2.3300272223142247E-6</v>
      </c>
      <c r="S59" s="238">
        <f t="shared" si="10"/>
        <v>4.9186361434824696E-5</v>
      </c>
      <c r="T59" s="238">
        <f t="shared" si="11"/>
        <v>7.7777031783463039E-5</v>
      </c>
    </row>
    <row r="60" spans="1:20" x14ac:dyDescent="0.45">
      <c r="A60" s="2" t="s">
        <v>461</v>
      </c>
      <c r="B60" s="2">
        <v>11383</v>
      </c>
      <c r="C60" s="387">
        <v>214</v>
      </c>
      <c r="D60" s="122">
        <v>57</v>
      </c>
      <c r="E60" s="122" t="s">
        <v>461</v>
      </c>
      <c r="F60" s="355">
        <v>7.8964536433994759E-2</v>
      </c>
      <c r="G60" s="355">
        <v>1.0354524061439487</v>
      </c>
      <c r="H60" s="355">
        <v>1.0246366482765525</v>
      </c>
      <c r="I60" s="356">
        <v>5972761.2063180003</v>
      </c>
      <c r="J60" s="356">
        <v>7886798.7631679997</v>
      </c>
      <c r="K60" s="355">
        <v>4.6871837819192404E-3</v>
      </c>
      <c r="L60" s="355">
        <v>4.5012556363625937E-2</v>
      </c>
      <c r="M60" s="355">
        <v>4.9138979159275405E-2</v>
      </c>
      <c r="N60" s="243">
        <v>39858802.766736001</v>
      </c>
      <c r="O60" s="238">
        <f t="shared" si="6"/>
        <v>1.6342361904149807E-3</v>
      </c>
      <c r="P60" s="238">
        <f t="shared" si="7"/>
        <v>2.1429541310448573E-2</v>
      </c>
      <c r="Q60" s="238">
        <f t="shared" si="8"/>
        <v>2.1205700283427043E-2</v>
      </c>
      <c r="R60" s="238">
        <f t="shared" si="9"/>
        <v>9.7005133107333936E-5</v>
      </c>
      <c r="S60" s="238">
        <f t="shared" si="10"/>
        <v>9.3157196831036024E-4</v>
      </c>
      <c r="T60" s="238">
        <f t="shared" si="11"/>
        <v>1.0169716904405667E-3</v>
      </c>
    </row>
    <row r="61" spans="1:20" x14ac:dyDescent="0.45">
      <c r="A61" s="2" t="s">
        <v>426</v>
      </c>
      <c r="B61" s="2">
        <v>10845</v>
      </c>
      <c r="C61" s="387">
        <v>3</v>
      </c>
      <c r="D61" s="169">
        <v>58</v>
      </c>
      <c r="E61" s="169" t="s">
        <v>426</v>
      </c>
      <c r="F61" s="357">
        <v>7.8315447052986584E-2</v>
      </c>
      <c r="G61" s="357">
        <v>0.8799990298200292</v>
      </c>
      <c r="H61" s="357">
        <v>0.55352429443143025</v>
      </c>
      <c r="I61" s="358">
        <v>1608224.011259</v>
      </c>
      <c r="J61" s="358">
        <v>1973984.4418039999</v>
      </c>
      <c r="K61" s="357">
        <v>1.6099127817645907E-2</v>
      </c>
      <c r="L61" s="357">
        <v>7.9249092861888287E-3</v>
      </c>
      <c r="M61" s="357">
        <v>9.8801686881459516E-3</v>
      </c>
      <c r="N61" s="243">
        <v>14581614.572052</v>
      </c>
      <c r="O61" s="238">
        <f t="shared" si="6"/>
        <v>5.9294106607061278E-4</v>
      </c>
      <c r="P61" s="238">
        <f t="shared" si="7"/>
        <v>6.6626391410313044E-3</v>
      </c>
      <c r="Q61" s="238">
        <f t="shared" si="8"/>
        <v>4.1908371539282393E-3</v>
      </c>
      <c r="R61" s="238">
        <f t="shared" si="9"/>
        <v>1.2188954248762077E-4</v>
      </c>
      <c r="S61" s="238">
        <f t="shared" si="10"/>
        <v>6.0000987512545974E-5</v>
      </c>
      <c r="T61" s="238">
        <f t="shared" si="11"/>
        <v>7.4804626358617436E-5</v>
      </c>
    </row>
    <row r="62" spans="1:20" x14ac:dyDescent="0.45">
      <c r="A62" s="2" t="s">
        <v>451</v>
      </c>
      <c r="B62" s="2">
        <v>11302</v>
      </c>
      <c r="C62" s="387">
        <v>178</v>
      </c>
      <c r="D62" s="122">
        <v>59</v>
      </c>
      <c r="E62" s="122" t="s">
        <v>451</v>
      </c>
      <c r="F62" s="355">
        <v>7.743097379471077E-2</v>
      </c>
      <c r="G62" s="355">
        <v>2.3811410745046371</v>
      </c>
      <c r="H62" s="355">
        <v>1.7334903430563788</v>
      </c>
      <c r="I62" s="356">
        <v>493288.049375</v>
      </c>
      <c r="J62" s="356">
        <v>552423.56991700002</v>
      </c>
      <c r="K62" s="355">
        <v>1.0364425338606105E-2</v>
      </c>
      <c r="L62" s="355">
        <v>7.1374603363214925E-2</v>
      </c>
      <c r="M62" s="355">
        <v>9.5925157660940397E-2</v>
      </c>
      <c r="N62" s="243">
        <v>6868897.8723370004</v>
      </c>
      <c r="O62" s="238">
        <f t="shared" si="6"/>
        <v>2.7615967586715261E-4</v>
      </c>
      <c r="P62" s="238">
        <f t="shared" si="7"/>
        <v>8.4924044617153225E-3</v>
      </c>
      <c r="Q62" s="238">
        <f t="shared" si="8"/>
        <v>6.1825404976372598E-3</v>
      </c>
      <c r="R62" s="238">
        <f t="shared" si="9"/>
        <v>3.6965005110839529E-5</v>
      </c>
      <c r="S62" s="238">
        <f t="shared" si="10"/>
        <v>2.5455946585652313E-4</v>
      </c>
      <c r="T62" s="238">
        <f t="shared" si="11"/>
        <v>3.4211968607529455E-4</v>
      </c>
    </row>
    <row r="63" spans="1:20" x14ac:dyDescent="0.45">
      <c r="A63" s="2" t="s">
        <v>455</v>
      </c>
      <c r="B63" s="2">
        <v>11343</v>
      </c>
      <c r="C63" s="387">
        <v>196</v>
      </c>
      <c r="D63" s="169">
        <v>60</v>
      </c>
      <c r="E63" s="169" t="s">
        <v>455</v>
      </c>
      <c r="F63" s="357">
        <v>7.5309198814473788E-2</v>
      </c>
      <c r="G63" s="357">
        <v>1.0971878687615182</v>
      </c>
      <c r="H63" s="357">
        <v>0.86898590602753001</v>
      </c>
      <c r="I63" s="358">
        <v>2312759.121059</v>
      </c>
      <c r="J63" s="358">
        <v>3193399.4242949998</v>
      </c>
      <c r="K63" s="357">
        <v>1.5988950697794626E-2</v>
      </c>
      <c r="L63" s="357">
        <v>0.20591570292181413</v>
      </c>
      <c r="M63" s="357">
        <v>3.1298346071921578E-2</v>
      </c>
      <c r="N63" s="243">
        <v>32447447.555399999</v>
      </c>
      <c r="O63" s="238">
        <f t="shared" si="6"/>
        <v>1.2687821216657254E-3</v>
      </c>
      <c r="P63" s="238">
        <f t="shared" si="7"/>
        <v>1.8485024059578581E-2</v>
      </c>
      <c r="Q63" s="238">
        <f t="shared" si="8"/>
        <v>1.4640359994579053E-2</v>
      </c>
      <c r="R63" s="238">
        <f t="shared" si="9"/>
        <v>2.693760537744249E-4</v>
      </c>
      <c r="S63" s="238">
        <f t="shared" si="10"/>
        <v>3.4691932267272535E-3</v>
      </c>
      <c r="T63" s="238">
        <f t="shared" si="11"/>
        <v>5.2730320543695262E-4</v>
      </c>
    </row>
    <row r="64" spans="1:20" x14ac:dyDescent="0.45">
      <c r="A64" s="2" t="s">
        <v>417</v>
      </c>
      <c r="B64" s="2">
        <v>10581</v>
      </c>
      <c r="C64" s="387">
        <v>7</v>
      </c>
      <c r="D64" s="122">
        <v>61</v>
      </c>
      <c r="E64" s="122" t="s">
        <v>417</v>
      </c>
      <c r="F64" s="355">
        <v>7.4086275643077959E-2</v>
      </c>
      <c r="G64" s="355">
        <v>1.1890585108965115</v>
      </c>
      <c r="H64" s="355">
        <v>0.5382145691243988</v>
      </c>
      <c r="I64" s="356">
        <v>1687828.5521170001</v>
      </c>
      <c r="J64" s="356">
        <v>2485441.9871470002</v>
      </c>
      <c r="K64" s="355">
        <v>8.8235666184199053E-3</v>
      </c>
      <c r="L64" s="355">
        <v>0.10599670485852145</v>
      </c>
      <c r="M64" s="355">
        <v>1.9882418797428209E-2</v>
      </c>
      <c r="N64" s="243">
        <v>18432441.489739001</v>
      </c>
      <c r="O64" s="238">
        <f t="shared" si="6"/>
        <v>7.0905367290303718E-4</v>
      </c>
      <c r="P64" s="238">
        <f t="shared" si="7"/>
        <v>1.1380060573021406E-2</v>
      </c>
      <c r="Q64" s="238">
        <f t="shared" si="8"/>
        <v>5.151062241083736E-3</v>
      </c>
      <c r="R64" s="238">
        <f t="shared" si="9"/>
        <v>8.4447251054113587E-5</v>
      </c>
      <c r="S64" s="238">
        <f t="shared" si="10"/>
        <v>1.0144571615076988E-3</v>
      </c>
      <c r="T64" s="238">
        <f t="shared" si="11"/>
        <v>1.9028763360208183E-4</v>
      </c>
    </row>
    <row r="65" spans="1:20" x14ac:dyDescent="0.45">
      <c r="A65" s="2" t="s">
        <v>444</v>
      </c>
      <c r="B65" s="2">
        <v>11161</v>
      </c>
      <c r="C65" s="387">
        <v>138</v>
      </c>
      <c r="D65" s="169">
        <v>62</v>
      </c>
      <c r="E65" s="169" t="s">
        <v>444</v>
      </c>
      <c r="F65" s="357">
        <v>7.3928237826435719E-2</v>
      </c>
      <c r="G65" s="357">
        <v>1.0293898100556145</v>
      </c>
      <c r="H65" s="357">
        <v>1.0175572037990774</v>
      </c>
      <c r="I65" s="358">
        <v>2621907.502012</v>
      </c>
      <c r="J65" s="358">
        <v>3053920.1723440001</v>
      </c>
      <c r="K65" s="357">
        <v>3.6619175552520303E-3</v>
      </c>
      <c r="L65" s="357">
        <v>3.7831089058020094E-2</v>
      </c>
      <c r="M65" s="357">
        <v>4.4732892583185566E-2</v>
      </c>
      <c r="N65" s="243">
        <v>19994957.02575</v>
      </c>
      <c r="O65" s="238">
        <f t="shared" si="6"/>
        <v>7.6751931465862417E-4</v>
      </c>
      <c r="P65" s="238">
        <f t="shared" si="7"/>
        <v>1.0687074178412732E-2</v>
      </c>
      <c r="Q65" s="238">
        <f t="shared" si="8"/>
        <v>1.0564228644532101E-2</v>
      </c>
      <c r="R65" s="238">
        <f t="shared" si="9"/>
        <v>3.8017847239128882E-5</v>
      </c>
      <c r="S65" s="238">
        <f t="shared" si="10"/>
        <v>3.9276049856308158E-4</v>
      </c>
      <c r="T65" s="238">
        <f t="shared" si="11"/>
        <v>4.644146819615833E-4</v>
      </c>
    </row>
    <row r="66" spans="1:20" x14ac:dyDescent="0.45">
      <c r="A66" s="2" t="s">
        <v>473</v>
      </c>
      <c r="B66" s="2">
        <v>11449</v>
      </c>
      <c r="C66" s="387">
        <v>235</v>
      </c>
      <c r="D66" s="122">
        <v>63</v>
      </c>
      <c r="E66" s="122" t="s">
        <v>473</v>
      </c>
      <c r="F66" s="355">
        <v>6.8144528662247988E-2</v>
      </c>
      <c r="G66" s="355">
        <v>2.213683304924456</v>
      </c>
      <c r="H66" s="355">
        <v>1.5176030855585163</v>
      </c>
      <c r="I66" s="356">
        <v>128629.388418</v>
      </c>
      <c r="J66" s="356">
        <v>153942.229062</v>
      </c>
      <c r="K66" s="355">
        <v>1.3882171305757694E-2</v>
      </c>
      <c r="L66" s="355">
        <v>9.6306968504061757E-2</v>
      </c>
      <c r="M66" s="355">
        <v>5.1534693149634561E-2</v>
      </c>
      <c r="N66" s="243">
        <v>2202440.8106860002</v>
      </c>
      <c r="O66" s="238">
        <f t="shared" si="6"/>
        <v>7.792803434019638E-5</v>
      </c>
      <c r="P66" s="238">
        <f t="shared" si="7"/>
        <v>2.5315016772585251E-3</v>
      </c>
      <c r="Q66" s="238">
        <f t="shared" si="8"/>
        <v>1.7354852647430536E-3</v>
      </c>
      <c r="R66" s="238">
        <f t="shared" si="9"/>
        <v>1.5875233763718092E-5</v>
      </c>
      <c r="S66" s="238">
        <f t="shared" si="10"/>
        <v>1.1013375389215228E-4</v>
      </c>
      <c r="T66" s="238">
        <f t="shared" si="11"/>
        <v>5.8933525791646787E-5</v>
      </c>
    </row>
    <row r="67" spans="1:20" x14ac:dyDescent="0.45">
      <c r="A67" s="2" t="s">
        <v>435</v>
      </c>
      <c r="B67" s="2">
        <v>11014</v>
      </c>
      <c r="C67" s="387">
        <v>114</v>
      </c>
      <c r="D67" s="169">
        <v>64</v>
      </c>
      <c r="E67" s="169" t="s">
        <v>435</v>
      </c>
      <c r="F67" s="357">
        <v>6.1389335831515443E-2</v>
      </c>
      <c r="G67" s="357">
        <v>6.2745222124723332E-2</v>
      </c>
      <c r="H67" s="357">
        <v>0.57951732126146815</v>
      </c>
      <c r="I67" s="358">
        <v>127870.90171000001</v>
      </c>
      <c r="J67" s="358">
        <v>218918.44190000001</v>
      </c>
      <c r="K67" s="357">
        <v>1.7436729079618397E-2</v>
      </c>
      <c r="L67" s="357">
        <v>0</v>
      </c>
      <c r="M67" s="357">
        <v>1.2728449701052316E-2</v>
      </c>
      <c r="N67" s="243">
        <v>3639590</v>
      </c>
      <c r="O67" s="238">
        <f t="shared" si="6"/>
        <v>1.1601225855023969E-4</v>
      </c>
      <c r="P67" s="238">
        <f t="shared" si="7"/>
        <v>1.1857458357105555E-4</v>
      </c>
      <c r="Q67" s="238">
        <f t="shared" si="8"/>
        <v>1.0951594832862375E-3</v>
      </c>
      <c r="R67" s="238">
        <f t="shared" si="9"/>
        <v>3.2951559010297833E-5</v>
      </c>
      <c r="S67" s="238">
        <f t="shared" si="10"/>
        <v>0</v>
      </c>
      <c r="T67" s="238">
        <f t="shared" si="11"/>
        <v>2.4053952981588236E-5</v>
      </c>
    </row>
    <row r="68" spans="1:20" x14ac:dyDescent="0.45">
      <c r="A68" s="2" t="s">
        <v>405</v>
      </c>
      <c r="B68" s="2">
        <v>11495</v>
      </c>
      <c r="C68" s="387">
        <v>248</v>
      </c>
      <c r="D68" s="122">
        <v>65</v>
      </c>
      <c r="E68" s="122" t="s">
        <v>405</v>
      </c>
      <c r="F68" s="355">
        <v>6.0834658568273595E-2</v>
      </c>
      <c r="G68" s="355">
        <v>1.2336084014114428</v>
      </c>
      <c r="H68" s="355">
        <v>1.07145437480143</v>
      </c>
      <c r="I68" s="356">
        <v>20491045.289517999</v>
      </c>
      <c r="J68" s="356">
        <v>3214831.05003</v>
      </c>
      <c r="K68" s="355">
        <v>5.942644513260379E-4</v>
      </c>
      <c r="L68" s="355">
        <v>5.3134201846268402E-2</v>
      </c>
      <c r="M68" s="355">
        <v>8.9581174059897406E-2</v>
      </c>
      <c r="N68" s="243">
        <v>19710527</v>
      </c>
      <c r="O68" s="238">
        <f t="shared" ref="O68:O82" si="12">$N68/$N$85*F68</f>
        <v>6.2259810573804704E-4</v>
      </c>
      <c r="P68" s="238">
        <f t="shared" ref="P68:P82" si="13">$N68/$N$85*G68</f>
        <v>1.2625077086268926E-2</v>
      </c>
      <c r="Q68" s="238">
        <f t="shared" ref="Q68:Q82" si="14">$N68/$N$85*H68</f>
        <v>1.0965549570520828E-2</v>
      </c>
      <c r="R68" s="238">
        <f t="shared" ref="R68:R82" si="15">$N68/$N$85*K68</f>
        <v>6.0818607420607207E-6</v>
      </c>
      <c r="S68" s="238">
        <f t="shared" ref="S68:S82" si="16">$N68/$N$85*L68</f>
        <v>5.4378957978802947E-4</v>
      </c>
      <c r="T68" s="238">
        <f t="shared" ref="T68:T82" si="17">$N68/$N$85*M68</f>
        <v>9.1679760505089926E-4</v>
      </c>
    </row>
    <row r="69" spans="1:20" x14ac:dyDescent="0.45">
      <c r="A69" s="2" t="s">
        <v>429</v>
      </c>
      <c r="B69" s="2">
        <v>10915</v>
      </c>
      <c r="C69" s="387">
        <v>105</v>
      </c>
      <c r="D69" s="169">
        <v>66</v>
      </c>
      <c r="E69" s="169" t="s">
        <v>429</v>
      </c>
      <c r="F69" s="357">
        <v>5.8684628635095937E-2</v>
      </c>
      <c r="G69" s="357">
        <v>0.26469443379398871</v>
      </c>
      <c r="H69" s="357">
        <v>0.33793546935169289</v>
      </c>
      <c r="I69" s="358">
        <v>8997753.1022810005</v>
      </c>
      <c r="J69" s="358">
        <v>11344296.329805</v>
      </c>
      <c r="K69" s="357">
        <v>1.0999908499719371E-2</v>
      </c>
      <c r="L69" s="357">
        <v>1.9076980219999359E-3</v>
      </c>
      <c r="M69" s="357">
        <v>1.5861393883257129E-2</v>
      </c>
      <c r="N69" s="243">
        <v>60224479.426386997</v>
      </c>
      <c r="O69" s="238">
        <f t="shared" si="12"/>
        <v>1.8350837912866273E-3</v>
      </c>
      <c r="P69" s="238">
        <f t="shared" si="13"/>
        <v>8.2770646487255548E-3</v>
      </c>
      <c r="Q69" s="238">
        <f t="shared" si="14"/>
        <v>1.0567331117730889E-2</v>
      </c>
      <c r="R69" s="238">
        <f t="shared" si="15"/>
        <v>3.4397003547533857E-4</v>
      </c>
      <c r="S69" s="238">
        <f t="shared" si="16"/>
        <v>5.9654219516488878E-5</v>
      </c>
      <c r="T69" s="238">
        <f t="shared" si="17"/>
        <v>4.959899636302849E-4</v>
      </c>
    </row>
    <row r="70" spans="1:20" x14ac:dyDescent="0.45">
      <c r="A70" s="2" t="s">
        <v>475</v>
      </c>
      <c r="B70" s="2">
        <v>11460</v>
      </c>
      <c r="C70" s="387">
        <v>243</v>
      </c>
      <c r="D70" s="122">
        <v>67</v>
      </c>
      <c r="E70" s="122" t="s">
        <v>475</v>
      </c>
      <c r="F70" s="355">
        <v>5.5518019264331184E-2</v>
      </c>
      <c r="G70" s="355">
        <v>1.0265054975516137</v>
      </c>
      <c r="H70" s="355">
        <v>0.12060207143501531</v>
      </c>
      <c r="I70" s="356">
        <v>1683622.2993940001</v>
      </c>
      <c r="J70" s="356">
        <v>2171450.3188129999</v>
      </c>
      <c r="K70" s="355">
        <v>9.7215875880107903E-4</v>
      </c>
      <c r="L70" s="355">
        <v>0</v>
      </c>
      <c r="M70" s="355">
        <v>0</v>
      </c>
      <c r="N70" s="243">
        <v>19678994.850000001</v>
      </c>
      <c r="O70" s="238">
        <f t="shared" si="12"/>
        <v>5.6727723979920527E-4</v>
      </c>
      <c r="P70" s="238">
        <f t="shared" si="13"/>
        <v>1.0488724435886165E-2</v>
      </c>
      <c r="Q70" s="238">
        <f t="shared" si="14"/>
        <v>1.2322991905022217E-3</v>
      </c>
      <c r="R70" s="238">
        <f t="shared" si="15"/>
        <v>9.9334152163027666E-6</v>
      </c>
      <c r="S70" s="238">
        <f t="shared" si="16"/>
        <v>0</v>
      </c>
      <c r="T70" s="238">
        <f t="shared" si="17"/>
        <v>0</v>
      </c>
    </row>
    <row r="71" spans="1:20" x14ac:dyDescent="0.45">
      <c r="A71" s="2" t="s">
        <v>480</v>
      </c>
      <c r="B71" s="2">
        <v>11513</v>
      </c>
      <c r="C71" s="387">
        <v>254</v>
      </c>
      <c r="D71" s="169">
        <v>68</v>
      </c>
      <c r="E71" s="169" t="s">
        <v>480</v>
      </c>
      <c r="F71" s="357">
        <v>5.2908989916072298E-2</v>
      </c>
      <c r="G71" s="357">
        <v>2.6316518377581959</v>
      </c>
      <c r="H71" s="357">
        <v>0.53295171103295846</v>
      </c>
      <c r="I71" s="358">
        <v>1446901.48223</v>
      </c>
      <c r="J71" s="358">
        <v>1856069.2598840001</v>
      </c>
      <c r="K71" s="357">
        <v>4.554535518897629E-3</v>
      </c>
      <c r="L71" s="357">
        <v>0</v>
      </c>
      <c r="M71" s="357">
        <v>0</v>
      </c>
      <c r="N71" s="243">
        <v>20975793.344833001</v>
      </c>
      <c r="O71" s="238">
        <f t="shared" si="12"/>
        <v>5.7624391195347795E-4</v>
      </c>
      <c r="P71" s="238">
        <f t="shared" si="13"/>
        <v>2.8661922147727094E-2</v>
      </c>
      <c r="Q71" s="238">
        <f t="shared" si="14"/>
        <v>5.8044989960135277E-3</v>
      </c>
      <c r="R71" s="238">
        <f t="shared" si="15"/>
        <v>4.9604488173065179E-5</v>
      </c>
      <c r="S71" s="238">
        <f t="shared" si="16"/>
        <v>0</v>
      </c>
      <c r="T71" s="238">
        <f t="shared" si="17"/>
        <v>0</v>
      </c>
    </row>
    <row r="72" spans="1:20" x14ac:dyDescent="0.45">
      <c r="A72" s="2" t="s">
        <v>440</v>
      </c>
      <c r="B72" s="2">
        <v>11142</v>
      </c>
      <c r="C72" s="387">
        <v>130</v>
      </c>
      <c r="D72" s="122">
        <v>69</v>
      </c>
      <c r="E72" s="122" t="s">
        <v>440</v>
      </c>
      <c r="F72" s="355">
        <v>4.9649713650594569E-2</v>
      </c>
      <c r="G72" s="355">
        <v>0.45430179624588612</v>
      </c>
      <c r="H72" s="355">
        <v>0.41768519238237078</v>
      </c>
      <c r="I72" s="356">
        <v>9558032.5499709994</v>
      </c>
      <c r="J72" s="356">
        <v>11699183.945154</v>
      </c>
      <c r="K72" s="355">
        <v>1.1550369847317598E-2</v>
      </c>
      <c r="L72" s="355">
        <v>9.7541737587421035E-3</v>
      </c>
      <c r="M72" s="355">
        <v>1.7200125217448348E-2</v>
      </c>
      <c r="N72" s="243">
        <v>151046287.470112</v>
      </c>
      <c r="O72" s="238">
        <f t="shared" si="12"/>
        <v>3.8939044219963009E-3</v>
      </c>
      <c r="P72" s="238">
        <f t="shared" si="13"/>
        <v>3.5629767892962141E-2</v>
      </c>
      <c r="Q72" s="238">
        <f t="shared" si="14"/>
        <v>3.2758018083768187E-2</v>
      </c>
      <c r="R72" s="238">
        <f t="shared" si="15"/>
        <v>9.0586698124137382E-4</v>
      </c>
      <c r="S72" s="238">
        <f t="shared" si="16"/>
        <v>7.6499575806982141E-4</v>
      </c>
      <c r="T72" s="238">
        <f t="shared" si="17"/>
        <v>1.3489633417515219E-3</v>
      </c>
    </row>
    <row r="73" spans="1:20" x14ac:dyDescent="0.45">
      <c r="A73" s="2" t="s">
        <v>479</v>
      </c>
      <c r="B73" s="2">
        <v>11517</v>
      </c>
      <c r="C73" s="387">
        <v>250</v>
      </c>
      <c r="D73" s="169">
        <v>70</v>
      </c>
      <c r="E73" s="169" t="s">
        <v>479</v>
      </c>
      <c r="F73" s="357">
        <v>4.6749923199239256E-2</v>
      </c>
      <c r="G73" s="357">
        <v>1.722706591025847</v>
      </c>
      <c r="H73" s="357">
        <v>0.84777332030421437</v>
      </c>
      <c r="I73" s="358">
        <v>5307291.3591409996</v>
      </c>
      <c r="J73" s="358">
        <v>7291143.4194529997</v>
      </c>
      <c r="K73" s="357">
        <v>2.7724740877398514E-3</v>
      </c>
      <c r="L73" s="357">
        <v>2.9648938481739703E-2</v>
      </c>
      <c r="M73" s="357">
        <v>2.8978923157867768E-2</v>
      </c>
      <c r="N73" s="243">
        <v>71461030.046164006</v>
      </c>
      <c r="O73" s="238">
        <f t="shared" si="12"/>
        <v>1.7346372070087789E-3</v>
      </c>
      <c r="P73" s="238">
        <f t="shared" si="13"/>
        <v>6.3920339223173667E-2</v>
      </c>
      <c r="Q73" s="238">
        <f t="shared" si="14"/>
        <v>3.1456290061520176E-2</v>
      </c>
      <c r="R73" s="238">
        <f t="shared" si="15"/>
        <v>1.0287154243152911E-4</v>
      </c>
      <c r="S73" s="238">
        <f t="shared" si="16"/>
        <v>1.1001120070198739E-3</v>
      </c>
      <c r="T73" s="238">
        <f t="shared" si="17"/>
        <v>1.0752513563381373E-3</v>
      </c>
    </row>
    <row r="74" spans="1:20" x14ac:dyDescent="0.45">
      <c r="A74" s="2" t="s">
        <v>438</v>
      </c>
      <c r="B74" s="2">
        <v>11090</v>
      </c>
      <c r="C74" s="387">
        <v>121</v>
      </c>
      <c r="D74" s="122">
        <v>71</v>
      </c>
      <c r="E74" s="122" t="s">
        <v>438</v>
      </c>
      <c r="F74" s="355">
        <v>4.1927855542160788E-2</v>
      </c>
      <c r="G74" s="355">
        <v>1.2321076190602036</v>
      </c>
      <c r="H74" s="355">
        <v>0.98752780230504855</v>
      </c>
      <c r="I74" s="356">
        <v>5594694.9297089996</v>
      </c>
      <c r="J74" s="356">
        <v>8209124.0430330001</v>
      </c>
      <c r="K74" s="355">
        <v>5.653889425444183E-3</v>
      </c>
      <c r="L74" s="355">
        <v>0.17122968195624469</v>
      </c>
      <c r="M74" s="355">
        <v>3.2953373268125079E-2</v>
      </c>
      <c r="N74" s="243">
        <v>59474651.275044002</v>
      </c>
      <c r="O74" s="238">
        <f t="shared" si="12"/>
        <v>1.2947712234459314E-3</v>
      </c>
      <c r="P74" s="238">
        <f t="shared" si="13"/>
        <v>3.8048630647075983E-2</v>
      </c>
      <c r="Q74" s="238">
        <f t="shared" si="14"/>
        <v>3.049577814662268E-2</v>
      </c>
      <c r="R74" s="238">
        <f t="shared" si="15"/>
        <v>1.7459737050584941E-4</v>
      </c>
      <c r="S74" s="238">
        <f t="shared" si="16"/>
        <v>5.2877320323194135E-3</v>
      </c>
      <c r="T74" s="238">
        <f t="shared" si="17"/>
        <v>1.0176308535535914E-3</v>
      </c>
    </row>
    <row r="75" spans="1:20" x14ac:dyDescent="0.45">
      <c r="A75" s="2" t="s">
        <v>437</v>
      </c>
      <c r="B75" s="2">
        <v>11075</v>
      </c>
      <c r="C75" s="387">
        <v>118</v>
      </c>
      <c r="D75" s="169">
        <v>72</v>
      </c>
      <c r="E75" s="169" t="s">
        <v>437</v>
      </c>
      <c r="F75" s="357">
        <v>3.2983972187796598E-2</v>
      </c>
      <c r="G75" s="357">
        <v>1.7570848089998554</v>
      </c>
      <c r="H75" s="357">
        <v>1.0063036380699586</v>
      </c>
      <c r="I75" s="358">
        <v>3619297.9783640001</v>
      </c>
      <c r="J75" s="358">
        <v>5089813.728077</v>
      </c>
      <c r="K75" s="357">
        <v>2.9281633161276042E-3</v>
      </c>
      <c r="L75" s="357">
        <v>7.6397913818355326E-2</v>
      </c>
      <c r="M75" s="357">
        <v>3.454714342101059E-2</v>
      </c>
      <c r="N75" s="243">
        <v>68313469</v>
      </c>
      <c r="O75" s="238">
        <f t="shared" si="12"/>
        <v>1.1699512860211326E-3</v>
      </c>
      <c r="P75" s="238">
        <f t="shared" si="13"/>
        <v>6.2324319831258697E-2</v>
      </c>
      <c r="Q75" s="238">
        <f t="shared" si="14"/>
        <v>3.5693888801036501E-2</v>
      </c>
      <c r="R75" s="238">
        <f t="shared" si="15"/>
        <v>1.0386282215732871E-4</v>
      </c>
      <c r="S75" s="238">
        <f t="shared" si="16"/>
        <v>2.7098566847017272E-3</v>
      </c>
      <c r="T75" s="238">
        <f t="shared" si="17"/>
        <v>1.2253974337488032E-3</v>
      </c>
    </row>
    <row r="76" spans="1:20" x14ac:dyDescent="0.45">
      <c r="A76" s="2" t="s">
        <v>474</v>
      </c>
      <c r="B76" s="2">
        <v>11459</v>
      </c>
      <c r="C76" s="387">
        <v>241</v>
      </c>
      <c r="D76" s="122">
        <v>73</v>
      </c>
      <c r="E76" s="122" t="s">
        <v>474</v>
      </c>
      <c r="F76" s="355">
        <v>2.5541243596026237E-2</v>
      </c>
      <c r="G76" s="355">
        <v>0.40970394270290478</v>
      </c>
      <c r="H76" s="355">
        <v>0.37612692554708849</v>
      </c>
      <c r="I76" s="356">
        <v>279089.81275099999</v>
      </c>
      <c r="J76" s="356">
        <v>147975.57601300001</v>
      </c>
      <c r="K76" s="355">
        <v>1.5661925325033826E-2</v>
      </c>
      <c r="L76" s="355">
        <v>0</v>
      </c>
      <c r="M76" s="355">
        <v>0</v>
      </c>
      <c r="N76" s="243">
        <v>6415126.7031199997</v>
      </c>
      <c r="O76" s="238">
        <f t="shared" si="12"/>
        <v>8.507574511248798E-5</v>
      </c>
      <c r="P76" s="238">
        <f t="shared" si="13"/>
        <v>1.3646895488830723E-3</v>
      </c>
      <c r="Q76" s="238">
        <f t="shared" si="14"/>
        <v>1.2528473144810522E-3</v>
      </c>
      <c r="R76" s="238">
        <f t="shared" si="15"/>
        <v>5.2168562658816809E-5</v>
      </c>
      <c r="S76" s="238">
        <f t="shared" si="16"/>
        <v>0</v>
      </c>
      <c r="T76" s="238">
        <f t="shared" si="17"/>
        <v>0</v>
      </c>
    </row>
    <row r="77" spans="1:20" x14ac:dyDescent="0.45">
      <c r="A77" s="2" t="s">
        <v>448</v>
      </c>
      <c r="B77" s="2">
        <v>11256</v>
      </c>
      <c r="C77" s="387">
        <v>164</v>
      </c>
      <c r="D77" s="169">
        <v>74</v>
      </c>
      <c r="E77" s="169" t="s">
        <v>448</v>
      </c>
      <c r="F77" s="357">
        <v>2.4739659768900839E-2</v>
      </c>
      <c r="G77" s="357">
        <v>1.0210613917162794</v>
      </c>
      <c r="H77" s="357">
        <v>5.3517700531336025E-2</v>
      </c>
      <c r="I77" s="358">
        <v>4125.5763390000002</v>
      </c>
      <c r="J77" s="358">
        <v>6357.1619369999999</v>
      </c>
      <c r="K77" s="357">
        <v>2.7433527655264102E-3</v>
      </c>
      <c r="L77" s="357">
        <v>0</v>
      </c>
      <c r="M77" s="357">
        <v>0</v>
      </c>
      <c r="N77" s="243">
        <v>48234.746752999999</v>
      </c>
      <c r="O77" s="238">
        <f t="shared" si="12"/>
        <v>6.1960114166932774E-7</v>
      </c>
      <c r="P77" s="238">
        <f t="shared" si="13"/>
        <v>2.5572332438344903E-5</v>
      </c>
      <c r="Q77" s="238">
        <f t="shared" si="14"/>
        <v>1.3403429415960087E-6</v>
      </c>
      <c r="R77" s="238">
        <f t="shared" si="15"/>
        <v>6.8706866682887741E-8</v>
      </c>
      <c r="S77" s="238">
        <f t="shared" si="16"/>
        <v>0</v>
      </c>
      <c r="T77" s="238">
        <f t="shared" si="17"/>
        <v>0</v>
      </c>
    </row>
    <row r="78" spans="1:20" x14ac:dyDescent="0.45">
      <c r="A78" s="2" t="s">
        <v>470</v>
      </c>
      <c r="B78" s="2">
        <v>11427</v>
      </c>
      <c r="C78" s="387">
        <v>227</v>
      </c>
      <c r="D78" s="122">
        <v>75</v>
      </c>
      <c r="E78" s="122" t="s">
        <v>470</v>
      </c>
      <c r="F78" s="355">
        <v>1.5630383760419884E-2</v>
      </c>
      <c r="G78" s="355">
        <v>0.56872712036342787</v>
      </c>
      <c r="H78" s="355">
        <v>0.56894764698099065</v>
      </c>
      <c r="I78" s="356">
        <v>11089.758787999999</v>
      </c>
      <c r="J78" s="356">
        <v>15352.423468000001</v>
      </c>
      <c r="K78" s="355">
        <v>2.7364040603519175E-3</v>
      </c>
      <c r="L78" s="355">
        <v>0</v>
      </c>
      <c r="M78" s="355">
        <v>0</v>
      </c>
      <c r="N78" s="243">
        <v>98701.287805999993</v>
      </c>
      <c r="O78" s="238">
        <f t="shared" si="12"/>
        <v>8.010339888359243E-7</v>
      </c>
      <c r="P78" s="238">
        <f t="shared" si="13"/>
        <v>2.9146421531728744E-5</v>
      </c>
      <c r="Q78" s="238">
        <f t="shared" si="14"/>
        <v>2.9157723193851601E-5</v>
      </c>
      <c r="R78" s="238">
        <f t="shared" si="15"/>
        <v>1.402366501762483E-7</v>
      </c>
      <c r="S78" s="238">
        <f t="shared" si="16"/>
        <v>0</v>
      </c>
      <c r="T78" s="238">
        <f t="shared" si="17"/>
        <v>0</v>
      </c>
    </row>
    <row r="79" spans="1:20" x14ac:dyDescent="0.45">
      <c r="A79" s="2" t="s">
        <v>450</v>
      </c>
      <c r="B79" s="2">
        <v>11290</v>
      </c>
      <c r="C79" s="387">
        <v>175</v>
      </c>
      <c r="D79" s="169">
        <v>76</v>
      </c>
      <c r="E79" s="169" t="s">
        <v>450</v>
      </c>
      <c r="F79" s="357">
        <v>1.3872169522731763E-2</v>
      </c>
      <c r="G79" s="357">
        <v>8.0113524096926594E-3</v>
      </c>
      <c r="H79" s="357">
        <v>1.5663451348098652E-2</v>
      </c>
      <c r="I79" s="358">
        <v>12484.790369</v>
      </c>
      <c r="J79" s="358">
        <v>17379.088484</v>
      </c>
      <c r="K79" s="357">
        <v>1.2233377147437649E-3</v>
      </c>
      <c r="L79" s="357">
        <v>0</v>
      </c>
      <c r="M79" s="357">
        <v>0</v>
      </c>
      <c r="N79" s="243">
        <v>59451.779611999998</v>
      </c>
      <c r="O79" s="238">
        <f t="shared" si="12"/>
        <v>4.2822077239576397E-7</v>
      </c>
      <c r="P79" s="238">
        <f t="shared" si="13"/>
        <v>2.4730288302717358E-7</v>
      </c>
      <c r="Q79" s="238">
        <f t="shared" si="14"/>
        <v>4.8351595067196273E-7</v>
      </c>
      <c r="R79" s="238">
        <f t="shared" si="15"/>
        <v>3.7763279943343967E-8</v>
      </c>
      <c r="S79" s="238">
        <f t="shared" si="16"/>
        <v>0</v>
      </c>
      <c r="T79" s="238">
        <f t="shared" si="17"/>
        <v>0</v>
      </c>
    </row>
    <row r="80" spans="1:20" x14ac:dyDescent="0.45">
      <c r="A80" s="2" t="s">
        <v>476</v>
      </c>
      <c r="B80" s="2">
        <v>11476</v>
      </c>
      <c r="C80" s="387">
        <v>246</v>
      </c>
      <c r="D80" s="122">
        <v>77</v>
      </c>
      <c r="E80" s="122" t="s">
        <v>476</v>
      </c>
      <c r="F80" s="355">
        <v>1.2915779048587605E-2</v>
      </c>
      <c r="G80" s="355">
        <v>0.28411074513137324</v>
      </c>
      <c r="H80" s="355">
        <v>0.26841577996691002</v>
      </c>
      <c r="I80" s="356">
        <v>20825.174942000001</v>
      </c>
      <c r="J80" s="356">
        <v>31151.415994999999</v>
      </c>
      <c r="K80" s="355">
        <v>1.0449803489822915E-2</v>
      </c>
      <c r="L80" s="355">
        <v>3.070412795766814E-2</v>
      </c>
      <c r="M80" s="355">
        <v>1.8768227052704367E-2</v>
      </c>
      <c r="N80" s="243">
        <v>150378.07251100001</v>
      </c>
      <c r="O80" s="238">
        <f t="shared" si="12"/>
        <v>1.0084714428755486E-6</v>
      </c>
      <c r="P80" s="238">
        <f t="shared" si="13"/>
        <v>2.2183530083724613E-5</v>
      </c>
      <c r="Q80" s="238">
        <f t="shared" si="14"/>
        <v>2.0958058193430968E-5</v>
      </c>
      <c r="R80" s="238">
        <f t="shared" si="15"/>
        <v>8.1592665556632212E-7</v>
      </c>
      <c r="S80" s="238">
        <f t="shared" si="16"/>
        <v>2.3973959377302238E-6</v>
      </c>
      <c r="T80" s="238">
        <f t="shared" si="17"/>
        <v>1.465433942842685E-6</v>
      </c>
    </row>
    <row r="81" spans="1:20" x14ac:dyDescent="0.45">
      <c r="A81" s="2" t="s">
        <v>453</v>
      </c>
      <c r="B81" s="2">
        <v>11315</v>
      </c>
      <c r="C81" s="387">
        <v>191</v>
      </c>
      <c r="D81" s="169">
        <v>78</v>
      </c>
      <c r="E81" s="169" t="s">
        <v>453</v>
      </c>
      <c r="F81" s="357">
        <v>6.1323334057581205E-4</v>
      </c>
      <c r="G81" s="357">
        <v>0.50978768539402375</v>
      </c>
      <c r="H81" s="357">
        <v>0.33436904833221781</v>
      </c>
      <c r="I81" s="358">
        <v>6721.7014289999997</v>
      </c>
      <c r="J81" s="358">
        <v>7125.0577219999996</v>
      </c>
      <c r="K81" s="357">
        <v>4.6887559231220983E-5</v>
      </c>
      <c r="L81" s="357">
        <v>8.6199614450906015E-2</v>
      </c>
      <c r="M81" s="357">
        <v>1.2031417618356332E-3</v>
      </c>
      <c r="N81" s="243">
        <v>14667016.735247999</v>
      </c>
      <c r="O81" s="238">
        <f t="shared" si="12"/>
        <v>4.6700983875892213E-6</v>
      </c>
      <c r="P81" s="238">
        <f t="shared" si="13"/>
        <v>3.8823046466064512E-3</v>
      </c>
      <c r="Q81" s="238">
        <f t="shared" si="14"/>
        <v>2.5463983285869385E-3</v>
      </c>
      <c r="R81" s="238">
        <f t="shared" si="15"/>
        <v>3.5707372752778223E-7</v>
      </c>
      <c r="S81" s="238">
        <f t="shared" si="16"/>
        <v>6.5645595864046379E-4</v>
      </c>
      <c r="T81" s="238">
        <f t="shared" si="17"/>
        <v>9.1625650958800286E-6</v>
      </c>
    </row>
    <row r="82" spans="1:20" x14ac:dyDescent="0.45">
      <c r="A82" s="2" t="s">
        <v>468</v>
      </c>
      <c r="B82" s="2">
        <v>11419</v>
      </c>
      <c r="C82" s="387">
        <v>224</v>
      </c>
      <c r="D82" s="122">
        <v>79</v>
      </c>
      <c r="E82" s="122" t="s">
        <v>468</v>
      </c>
      <c r="F82" s="355">
        <v>0</v>
      </c>
      <c r="G82" s="355">
        <v>0</v>
      </c>
      <c r="H82" s="355">
        <v>0</v>
      </c>
      <c r="I82" s="356">
        <v>0</v>
      </c>
      <c r="J82" s="356">
        <v>0</v>
      </c>
      <c r="K82" s="355">
        <v>0</v>
      </c>
      <c r="L82" s="355">
        <v>0</v>
      </c>
      <c r="M82" s="355">
        <v>0</v>
      </c>
      <c r="N82" s="243">
        <v>0</v>
      </c>
      <c r="O82" s="238">
        <f t="shared" si="12"/>
        <v>0</v>
      </c>
      <c r="P82" s="238">
        <f t="shared" si="13"/>
        <v>0</v>
      </c>
      <c r="Q82" s="238">
        <f t="shared" si="14"/>
        <v>0</v>
      </c>
      <c r="R82" s="238">
        <f t="shared" si="15"/>
        <v>0</v>
      </c>
      <c r="S82" s="238">
        <f t="shared" si="16"/>
        <v>0</v>
      </c>
      <c r="T82" s="238">
        <f t="shared" si="17"/>
        <v>0</v>
      </c>
    </row>
    <row r="83" spans="1:20" x14ac:dyDescent="0.45">
      <c r="A83" s="2" t="s">
        <v>591</v>
      </c>
      <c r="B83" s="2">
        <v>11692</v>
      </c>
      <c r="C83" s="387">
        <v>300</v>
      </c>
      <c r="D83" s="169">
        <v>80</v>
      </c>
      <c r="E83" s="169" t="s">
        <v>591</v>
      </c>
      <c r="F83" s="357">
        <v>0</v>
      </c>
      <c r="G83" s="357">
        <v>0</v>
      </c>
      <c r="H83" s="357">
        <v>0</v>
      </c>
      <c r="I83" s="358">
        <v>0</v>
      </c>
      <c r="J83" s="358">
        <v>17010.882475999999</v>
      </c>
      <c r="K83" s="357">
        <v>0</v>
      </c>
      <c r="L83" s="357">
        <v>0</v>
      </c>
      <c r="M83" s="357">
        <v>0</v>
      </c>
      <c r="N83" s="243">
        <v>442810</v>
      </c>
      <c r="O83" s="238">
        <f>$N83/$N$85*F83</f>
        <v>0</v>
      </c>
      <c r="P83" s="238">
        <f>$N83/$N$85*G83</f>
        <v>0</v>
      </c>
      <c r="Q83" s="238"/>
      <c r="R83" s="238"/>
      <c r="S83" s="238"/>
      <c r="T83" s="238"/>
    </row>
    <row r="84" spans="1:20" x14ac:dyDescent="0.45">
      <c r="C84" s="387">
        <v>295</v>
      </c>
      <c r="D84" s="122">
        <v>81</v>
      </c>
      <c r="E84" s="122" t="s">
        <v>603</v>
      </c>
      <c r="F84" s="355">
        <v>0</v>
      </c>
      <c r="G84" s="355">
        <v>0</v>
      </c>
      <c r="H84" s="355">
        <v>0</v>
      </c>
      <c r="I84" s="356">
        <v>0</v>
      </c>
      <c r="J84" s="356">
        <v>59977</v>
      </c>
      <c r="K84" s="355">
        <v>0</v>
      </c>
      <c r="L84" s="355">
        <v>0</v>
      </c>
      <c r="M84" s="355">
        <v>0</v>
      </c>
      <c r="N84" s="243">
        <v>1081496</v>
      </c>
      <c r="O84" s="238"/>
      <c r="P84" s="238"/>
      <c r="Q84" s="238"/>
      <c r="R84" s="238"/>
      <c r="S84" s="238"/>
      <c r="T84" s="238"/>
    </row>
    <row r="85" spans="1:20" x14ac:dyDescent="0.45">
      <c r="C85" s="186"/>
      <c r="D85" s="337" t="s">
        <v>23</v>
      </c>
      <c r="E85" s="337"/>
      <c r="F85" s="306">
        <f>O85</f>
        <v>0.10771208742690165</v>
      </c>
      <c r="G85" s="306">
        <f>P85</f>
        <v>1.3784632476993868</v>
      </c>
      <c r="H85" s="306">
        <f>Q85</f>
        <v>0.95241551562356663</v>
      </c>
      <c r="I85" s="170">
        <f>SUM(I4:I84)</f>
        <v>219746031.54742095</v>
      </c>
      <c r="J85" s="170">
        <f>SUM(J4:J84)</f>
        <v>254764175.90345299</v>
      </c>
      <c r="K85" s="306">
        <f>R85</f>
        <v>1.5321185182843346E-2</v>
      </c>
      <c r="L85" s="306">
        <f>S85</f>
        <v>8.9846568955577591E-2</v>
      </c>
      <c r="M85" s="306">
        <f>T85</f>
        <v>4.1209680020770717E-2</v>
      </c>
      <c r="N85" s="243">
        <f t="shared" ref="N85:T85" si="18">SUM(N4:N84)</f>
        <v>1925934514.086431</v>
      </c>
      <c r="O85" s="373">
        <f t="shared" si="18"/>
        <v>0.10771208742690165</v>
      </c>
      <c r="P85" s="373">
        <f t="shared" si="18"/>
        <v>1.3784632476993868</v>
      </c>
      <c r="Q85" s="373">
        <f t="shared" si="18"/>
        <v>0.95241551562356663</v>
      </c>
      <c r="R85" s="373">
        <f t="shared" si="18"/>
        <v>1.5321185182843346E-2</v>
      </c>
      <c r="S85" s="373">
        <f t="shared" si="18"/>
        <v>8.9846568955577591E-2</v>
      </c>
      <c r="T85" s="373">
        <f t="shared" si="18"/>
        <v>4.1209680020770717E-2</v>
      </c>
    </row>
    <row r="86" spans="1:20" x14ac:dyDescent="0.45">
      <c r="A86" s="2" t="s">
        <v>502</v>
      </c>
      <c r="B86" s="2">
        <v>11172</v>
      </c>
      <c r="C86" s="360">
        <v>143</v>
      </c>
      <c r="D86" s="169">
        <v>82</v>
      </c>
      <c r="E86" s="169" t="s">
        <v>502</v>
      </c>
      <c r="F86" s="357">
        <v>3.1644251648667288</v>
      </c>
      <c r="G86" s="357">
        <v>0.55080689209703815</v>
      </c>
      <c r="H86" s="357">
        <v>0.44051933593222758</v>
      </c>
      <c r="I86" s="358">
        <v>105861.313544</v>
      </c>
      <c r="J86" s="358">
        <v>217898.94631500001</v>
      </c>
      <c r="K86" s="357">
        <v>0.32334248518949299</v>
      </c>
      <c r="L86" s="357">
        <v>0.39593817973514706</v>
      </c>
      <c r="M86" s="357">
        <v>2.3929073109868124E-2</v>
      </c>
      <c r="N86" s="243">
        <v>326154.85882999998</v>
      </c>
      <c r="O86" s="238">
        <f t="shared" ref="O86:O105" si="19">$N86/$N$106*F86</f>
        <v>6.0715948737446367E-2</v>
      </c>
      <c r="P86" s="238">
        <f t="shared" ref="P86:P105" si="20">$N86/$N$106*G86</f>
        <v>1.0568353265577817E-2</v>
      </c>
      <c r="Q86" s="238">
        <f t="shared" ref="Q86:Q105" si="21">$N86/$N$106*H86</f>
        <v>8.452261635152775E-3</v>
      </c>
      <c r="R86" s="238">
        <f t="shared" ref="R86:R105" si="22">$N86/$N$106*K86</f>
        <v>6.203984841660991E-3</v>
      </c>
      <c r="S86" s="238">
        <f t="shared" ref="S86:S105" si="23">$N86/$N$106*L86</f>
        <v>7.5968812569500149E-3</v>
      </c>
      <c r="T86" s="238">
        <f t="shared" ref="T86:T105" si="24">$N86/$N$106*M86</f>
        <v>4.5912805662274138E-4</v>
      </c>
    </row>
    <row r="87" spans="1:20" x14ac:dyDescent="0.45">
      <c r="A87" s="2" t="s">
        <v>509</v>
      </c>
      <c r="B87" s="2">
        <v>11239</v>
      </c>
      <c r="C87" s="336">
        <v>165</v>
      </c>
      <c r="D87" s="122">
        <v>83</v>
      </c>
      <c r="E87" s="122" t="s">
        <v>509</v>
      </c>
      <c r="F87" s="355">
        <v>3.1642369613034456</v>
      </c>
      <c r="G87" s="355">
        <v>0.72802632515508736</v>
      </c>
      <c r="H87" s="355">
        <v>0.71155120209812805</v>
      </c>
      <c r="I87" s="356">
        <v>142460.19252800001</v>
      </c>
      <c r="J87" s="356">
        <v>183137.078599</v>
      </c>
      <c r="K87" s="355">
        <v>0.27932435565979957</v>
      </c>
      <c r="L87" s="355">
        <v>2.9889272550338346E-2</v>
      </c>
      <c r="M87" s="355">
        <v>9.6412160105805392E-3</v>
      </c>
      <c r="N87" s="243">
        <v>309213.96617000003</v>
      </c>
      <c r="O87" s="238">
        <f t="shared" si="19"/>
        <v>5.7558862661830731E-2</v>
      </c>
      <c r="P87" s="238">
        <f t="shared" si="20"/>
        <v>1.3243119202595154E-2</v>
      </c>
      <c r="Q87" s="238">
        <f t="shared" si="21"/>
        <v>1.2943429464762861E-2</v>
      </c>
      <c r="R87" s="238">
        <f t="shared" si="22"/>
        <v>5.0810329384762369E-3</v>
      </c>
      <c r="S87" s="238">
        <f t="shared" si="23"/>
        <v>5.4369901964556721E-4</v>
      </c>
      <c r="T87" s="238">
        <f t="shared" si="24"/>
        <v>1.7537796158523261E-4</v>
      </c>
    </row>
    <row r="88" spans="1:20" x14ac:dyDescent="0.45">
      <c r="A88" s="2" t="s">
        <v>511</v>
      </c>
      <c r="B88" s="2">
        <v>11381</v>
      </c>
      <c r="C88" s="387">
        <v>213</v>
      </c>
      <c r="D88" s="169">
        <v>84</v>
      </c>
      <c r="E88" s="169" t="s">
        <v>511</v>
      </c>
      <c r="F88" s="357">
        <v>1.8725408556875662</v>
      </c>
      <c r="G88" s="357">
        <v>0</v>
      </c>
      <c r="H88" s="357">
        <v>0</v>
      </c>
      <c r="I88" s="358">
        <v>383985.33516199997</v>
      </c>
      <c r="J88" s="358">
        <v>505723.72256099997</v>
      </c>
      <c r="K88" s="357">
        <v>0.2326897380528816</v>
      </c>
      <c r="L88" s="357">
        <v>0</v>
      </c>
      <c r="M88" s="357">
        <v>0</v>
      </c>
      <c r="N88" s="243">
        <v>722162.18432</v>
      </c>
      <c r="O88" s="238">
        <f t="shared" si="19"/>
        <v>7.9551825219566358E-2</v>
      </c>
      <c r="P88" s="238">
        <f t="shared" si="20"/>
        <v>0</v>
      </c>
      <c r="Q88" s="238">
        <f t="shared" si="21"/>
        <v>0</v>
      </c>
      <c r="R88" s="238">
        <f t="shared" si="22"/>
        <v>9.8854416531128867E-3</v>
      </c>
      <c r="S88" s="238">
        <f t="shared" si="23"/>
        <v>0</v>
      </c>
      <c r="T88" s="238">
        <f t="shared" si="24"/>
        <v>0</v>
      </c>
    </row>
    <row r="89" spans="1:20" x14ac:dyDescent="0.45">
      <c r="A89" s="2" t="s">
        <v>494</v>
      </c>
      <c r="B89" s="2">
        <v>10767</v>
      </c>
      <c r="C89" s="387">
        <v>32</v>
      </c>
      <c r="D89" s="122">
        <v>85</v>
      </c>
      <c r="E89" s="122" t="s">
        <v>494</v>
      </c>
      <c r="F89" s="355">
        <v>1.8594336579725623</v>
      </c>
      <c r="G89" s="355">
        <v>0.12063572348800568</v>
      </c>
      <c r="H89" s="355">
        <v>0.12092968237456397</v>
      </c>
      <c r="I89" s="356">
        <v>105131.30063</v>
      </c>
      <c r="J89" s="356">
        <v>171375.08989900001</v>
      </c>
      <c r="K89" s="355">
        <v>0.22363961047358447</v>
      </c>
      <c r="L89" s="355">
        <v>1.6683239914573665E-3</v>
      </c>
      <c r="M89" s="355">
        <v>6.9980630361665E-3</v>
      </c>
      <c r="N89" s="243">
        <v>252388.64582400001</v>
      </c>
      <c r="O89" s="238">
        <f t="shared" si="19"/>
        <v>2.7607978288639669E-2</v>
      </c>
      <c r="P89" s="238">
        <f t="shared" si="20"/>
        <v>1.7911413083285944E-3</v>
      </c>
      <c r="Q89" s="238">
        <f t="shared" si="21"/>
        <v>1.7955058687543226E-3</v>
      </c>
      <c r="R89" s="238">
        <f t="shared" si="22"/>
        <v>3.3204935728476845E-3</v>
      </c>
      <c r="S89" s="238">
        <f t="shared" si="23"/>
        <v>2.4770473706920117E-5</v>
      </c>
      <c r="T89" s="238">
        <f t="shared" si="24"/>
        <v>1.0390388037596092E-4</v>
      </c>
    </row>
    <row r="90" spans="1:20" x14ac:dyDescent="0.45">
      <c r="A90" s="2" t="s">
        <v>508</v>
      </c>
      <c r="B90" s="2">
        <v>11305</v>
      </c>
      <c r="C90" s="387">
        <v>180</v>
      </c>
      <c r="D90" s="169">
        <v>86</v>
      </c>
      <c r="E90" s="169" t="s">
        <v>508</v>
      </c>
      <c r="F90" s="357">
        <v>1.6184181691274426</v>
      </c>
      <c r="G90" s="357">
        <v>0.25222095462407534</v>
      </c>
      <c r="H90" s="357">
        <v>0.19869723622713722</v>
      </c>
      <c r="I90" s="358">
        <v>104062.69532300001</v>
      </c>
      <c r="J90" s="358">
        <v>148475.359903</v>
      </c>
      <c r="K90" s="357">
        <v>0.28875474389406697</v>
      </c>
      <c r="L90" s="357">
        <v>0.10683503708157947</v>
      </c>
      <c r="M90" s="357">
        <v>7.6618560833834433E-3</v>
      </c>
      <c r="N90" s="243">
        <v>248736.71447199999</v>
      </c>
      <c r="O90" s="238">
        <f t="shared" si="19"/>
        <v>2.368180180920015E-2</v>
      </c>
      <c r="P90" s="238">
        <f t="shared" si="20"/>
        <v>3.6906695522053719E-3</v>
      </c>
      <c r="Q90" s="238">
        <f t="shared" si="21"/>
        <v>2.9074738890900028E-3</v>
      </c>
      <c r="R90" s="238">
        <f t="shared" si="22"/>
        <v>4.2252569495388331E-3</v>
      </c>
      <c r="S90" s="238">
        <f t="shared" si="23"/>
        <v>1.5632833483379442E-3</v>
      </c>
      <c r="T90" s="238">
        <f t="shared" si="24"/>
        <v>1.121135196814595E-4</v>
      </c>
    </row>
    <row r="91" spans="1:20" x14ac:dyDescent="0.45">
      <c r="A91" s="2" t="s">
        <v>500</v>
      </c>
      <c r="B91" s="2">
        <v>11131</v>
      </c>
      <c r="C91" s="387">
        <v>128</v>
      </c>
      <c r="D91" s="122">
        <v>87</v>
      </c>
      <c r="E91" s="122" t="s">
        <v>500</v>
      </c>
      <c r="F91" s="355">
        <v>1.4814264872593692</v>
      </c>
      <c r="G91" s="355">
        <v>5.3146505079926314</v>
      </c>
      <c r="H91" s="355">
        <v>0.93954200167757274</v>
      </c>
      <c r="I91" s="356">
        <v>479769.710762</v>
      </c>
      <c r="J91" s="356">
        <v>791998.22109999997</v>
      </c>
      <c r="K91" s="355">
        <v>0.11024960712300498</v>
      </c>
      <c r="L91" s="355">
        <v>0.8328514319350675</v>
      </c>
      <c r="M91" s="355">
        <v>5.5698596810288645E-2</v>
      </c>
      <c r="N91" s="243">
        <v>1969506.876464</v>
      </c>
      <c r="O91" s="238">
        <f t="shared" si="19"/>
        <v>0.17164126640821656</v>
      </c>
      <c r="P91" s="238">
        <f t="shared" si="20"/>
        <v>0.61576686494685018</v>
      </c>
      <c r="Q91" s="238">
        <f t="shared" si="21"/>
        <v>0.10885736173786602</v>
      </c>
      <c r="R91" s="238">
        <f t="shared" si="22"/>
        <v>1.27737571525463E-2</v>
      </c>
      <c r="S91" s="238">
        <f t="shared" si="23"/>
        <v>9.6495962328641341E-2</v>
      </c>
      <c r="T91" s="238">
        <f t="shared" si="24"/>
        <v>6.4533594990358722E-3</v>
      </c>
    </row>
    <row r="92" spans="1:20" x14ac:dyDescent="0.45">
      <c r="A92" s="2" t="s">
        <v>510</v>
      </c>
      <c r="B92" s="2">
        <v>11327</v>
      </c>
      <c r="C92" s="387">
        <v>204</v>
      </c>
      <c r="D92" s="169">
        <v>88</v>
      </c>
      <c r="E92" s="169" t="s">
        <v>510</v>
      </c>
      <c r="F92" s="357">
        <v>1.3761703759379214</v>
      </c>
      <c r="G92" s="357">
        <v>1.7136396572848918</v>
      </c>
      <c r="H92" s="357">
        <v>0.36361440597950911</v>
      </c>
      <c r="I92" s="358">
        <v>864756.03007500002</v>
      </c>
      <c r="J92" s="358">
        <v>1355371.6205569999</v>
      </c>
      <c r="K92" s="357">
        <v>0.11171655072420576</v>
      </c>
      <c r="L92" s="357">
        <v>0.9174442116267234</v>
      </c>
      <c r="M92" s="357">
        <v>2.9987826740821913E-2</v>
      </c>
      <c r="N92" s="243">
        <v>2341879.5719400002</v>
      </c>
      <c r="O92" s="238">
        <f t="shared" si="19"/>
        <v>0.18959237476834101</v>
      </c>
      <c r="P92" s="238">
        <f t="shared" si="20"/>
        <v>0.23608487568293976</v>
      </c>
      <c r="Q92" s="238">
        <f t="shared" si="21"/>
        <v>5.0094464998674398E-2</v>
      </c>
      <c r="R92" s="238">
        <f t="shared" si="22"/>
        <v>1.5390976671979639E-2</v>
      </c>
      <c r="S92" s="238">
        <f t="shared" si="23"/>
        <v>0.12639454375787645</v>
      </c>
      <c r="T92" s="238">
        <f t="shared" si="24"/>
        <v>4.131365843461853E-3</v>
      </c>
    </row>
    <row r="93" spans="1:20" x14ac:dyDescent="0.45">
      <c r="A93" s="2" t="s">
        <v>30</v>
      </c>
      <c r="B93" s="2">
        <v>10615</v>
      </c>
      <c r="C93" s="387">
        <v>65</v>
      </c>
      <c r="D93" s="122">
        <v>89</v>
      </c>
      <c r="E93" s="122" t="s">
        <v>30</v>
      </c>
      <c r="F93" s="355">
        <v>1.3365040962963202</v>
      </c>
      <c r="G93" s="355">
        <v>0.45185023426987764</v>
      </c>
      <c r="H93" s="355">
        <v>0.18966707665233323</v>
      </c>
      <c r="I93" s="356">
        <v>225853.986913</v>
      </c>
      <c r="J93" s="356">
        <v>369360.35907100001</v>
      </c>
      <c r="K93" s="355">
        <v>7.6813916683747999E-2</v>
      </c>
      <c r="L93" s="355">
        <v>3.8241081677375111E-2</v>
      </c>
      <c r="M93" s="355">
        <v>2.5558652971780386E-2</v>
      </c>
      <c r="N93" s="243">
        <v>624034.23843100003</v>
      </c>
      <c r="O93" s="238">
        <f t="shared" si="19"/>
        <v>4.9063984669022946E-2</v>
      </c>
      <c r="P93" s="238">
        <f t="shared" si="20"/>
        <v>1.6587732898348275E-2</v>
      </c>
      <c r="Q93" s="238">
        <f t="shared" si="21"/>
        <v>6.9628088435168224E-3</v>
      </c>
      <c r="R93" s="238">
        <f t="shared" si="22"/>
        <v>2.8198917167429516E-3</v>
      </c>
      <c r="S93" s="238">
        <f t="shared" si="23"/>
        <v>1.4038564119219846E-3</v>
      </c>
      <c r="T93" s="238">
        <f t="shared" si="24"/>
        <v>9.382757307241957E-4</v>
      </c>
    </row>
    <row r="94" spans="1:20" x14ac:dyDescent="0.45">
      <c r="A94" s="2" t="s">
        <v>503</v>
      </c>
      <c r="B94" s="2">
        <v>11188</v>
      </c>
      <c r="C94" s="387">
        <v>145</v>
      </c>
      <c r="D94" s="169">
        <v>90</v>
      </c>
      <c r="E94" s="169" t="s">
        <v>503</v>
      </c>
      <c r="F94" s="357">
        <v>1.1457487262978232</v>
      </c>
      <c r="G94" s="357">
        <v>1.3079518336991149</v>
      </c>
      <c r="H94" s="357">
        <v>1.2392854054331999</v>
      </c>
      <c r="I94" s="358">
        <v>588186.57019700005</v>
      </c>
      <c r="J94" s="358">
        <v>966951.41550500004</v>
      </c>
      <c r="K94" s="357">
        <v>8.490090685861966E-2</v>
      </c>
      <c r="L94" s="357">
        <v>0.11978682995408348</v>
      </c>
      <c r="M94" s="357">
        <v>7.1638162307176387E-2</v>
      </c>
      <c r="N94" s="243">
        <v>1426127.867056</v>
      </c>
      <c r="O94" s="238">
        <f t="shared" si="19"/>
        <v>9.6124026102634957E-2</v>
      </c>
      <c r="P94" s="238">
        <f t="shared" si="20"/>
        <v>0.10973225919240705</v>
      </c>
      <c r="Q94" s="238">
        <f t="shared" si="21"/>
        <v>0.10397140308887444</v>
      </c>
      <c r="R94" s="238">
        <f t="shared" si="22"/>
        <v>7.1228680422673928E-3</v>
      </c>
      <c r="S94" s="238">
        <f t="shared" si="23"/>
        <v>1.0049666305511729E-2</v>
      </c>
      <c r="T94" s="238">
        <f t="shared" si="24"/>
        <v>6.0101734573256276E-3</v>
      </c>
    </row>
    <row r="95" spans="1:20" x14ac:dyDescent="0.45">
      <c r="A95" s="2" t="s">
        <v>507</v>
      </c>
      <c r="B95" s="2">
        <v>11304</v>
      </c>
      <c r="C95" s="387">
        <v>179</v>
      </c>
      <c r="D95" s="122">
        <v>91</v>
      </c>
      <c r="E95" s="122" t="s">
        <v>507</v>
      </c>
      <c r="F95" s="355">
        <v>1.0199783909318274</v>
      </c>
      <c r="G95" s="355">
        <v>1.2131149357159871E-3</v>
      </c>
      <c r="H95" s="355">
        <v>1.0801708331717693E-4</v>
      </c>
      <c r="I95" s="356">
        <v>337168.98484300001</v>
      </c>
      <c r="J95" s="356">
        <v>435704.52394899999</v>
      </c>
      <c r="K95" s="355">
        <v>2.890331084288263E-2</v>
      </c>
      <c r="L95" s="355">
        <v>7.9110481743278579E-4</v>
      </c>
      <c r="M95" s="355">
        <v>0</v>
      </c>
      <c r="N95" s="243">
        <v>576977.85221599997</v>
      </c>
      <c r="O95" s="238">
        <f t="shared" si="19"/>
        <v>3.4620570249228488E-2</v>
      </c>
      <c r="P95" s="238">
        <f t="shared" si="20"/>
        <v>4.1176098656339784E-5</v>
      </c>
      <c r="Q95" s="238">
        <f t="shared" si="21"/>
        <v>3.6663649488521728E-6</v>
      </c>
      <c r="R95" s="238">
        <f t="shared" si="22"/>
        <v>9.8104931669889292E-4</v>
      </c>
      <c r="S95" s="238">
        <f t="shared" si="23"/>
        <v>2.6852039366651066E-5</v>
      </c>
      <c r="T95" s="238">
        <f t="shared" si="24"/>
        <v>0</v>
      </c>
    </row>
    <row r="96" spans="1:20" x14ac:dyDescent="0.45">
      <c r="A96" s="2" t="s">
        <v>498</v>
      </c>
      <c r="B96" s="2">
        <v>10934</v>
      </c>
      <c r="C96" s="387">
        <v>111</v>
      </c>
      <c r="D96" s="169">
        <v>92</v>
      </c>
      <c r="E96" s="169" t="s">
        <v>498</v>
      </c>
      <c r="F96" s="357">
        <v>0.91770775810795813</v>
      </c>
      <c r="G96" s="357">
        <v>0.10148831010162715</v>
      </c>
      <c r="H96" s="357">
        <v>4.4427167212750598E-3</v>
      </c>
      <c r="I96" s="358">
        <v>31850.415766999999</v>
      </c>
      <c r="J96" s="358">
        <v>51800.473703000003</v>
      </c>
      <c r="K96" s="357">
        <v>0.28913514838460408</v>
      </c>
      <c r="L96" s="357">
        <v>0</v>
      </c>
      <c r="M96" s="357">
        <v>0</v>
      </c>
      <c r="N96" s="243">
        <v>67410.696993999998</v>
      </c>
      <c r="O96" s="238">
        <f t="shared" si="19"/>
        <v>3.639295530268928E-3</v>
      </c>
      <c r="P96" s="238">
        <f t="shared" si="20"/>
        <v>4.0246576327182922E-4</v>
      </c>
      <c r="Q96" s="238">
        <f t="shared" si="21"/>
        <v>1.7618200307385136E-5</v>
      </c>
      <c r="R96" s="238">
        <f t="shared" si="22"/>
        <v>1.1466049446167454E-3</v>
      </c>
      <c r="S96" s="238">
        <f t="shared" si="23"/>
        <v>0</v>
      </c>
      <c r="T96" s="238">
        <f t="shared" si="24"/>
        <v>0</v>
      </c>
    </row>
    <row r="97" spans="1:20" x14ac:dyDescent="0.45">
      <c r="A97" s="2" t="s">
        <v>505</v>
      </c>
      <c r="B97" s="2">
        <v>11222</v>
      </c>
      <c r="C97" s="387">
        <v>153</v>
      </c>
      <c r="D97" s="122">
        <v>93</v>
      </c>
      <c r="E97" s="122" t="s">
        <v>505</v>
      </c>
      <c r="F97" s="355">
        <v>0.81529940969780845</v>
      </c>
      <c r="G97" s="355">
        <v>2.2071806102690735E-3</v>
      </c>
      <c r="H97" s="355">
        <v>2.3944164903817195E-2</v>
      </c>
      <c r="I97" s="356">
        <v>161148.05663199999</v>
      </c>
      <c r="J97" s="356">
        <v>213117.859517</v>
      </c>
      <c r="K97" s="355">
        <v>7.7451262053430087E-2</v>
      </c>
      <c r="L97" s="355">
        <v>0</v>
      </c>
      <c r="M97" s="355">
        <v>0</v>
      </c>
      <c r="N97" s="243">
        <v>351533.38500000001</v>
      </c>
      <c r="O97" s="238">
        <f t="shared" si="19"/>
        <v>1.6860397422878787E-2</v>
      </c>
      <c r="P97" s="238">
        <f t="shared" si="20"/>
        <v>4.5644510262802842E-5</v>
      </c>
      <c r="Q97" s="238">
        <f t="shared" si="21"/>
        <v>4.9516549556553576E-4</v>
      </c>
      <c r="R97" s="238">
        <f t="shared" si="22"/>
        <v>1.6016926341310368E-3</v>
      </c>
      <c r="S97" s="238">
        <f t="shared" si="23"/>
        <v>0</v>
      </c>
      <c r="T97" s="238">
        <f t="shared" si="24"/>
        <v>0</v>
      </c>
    </row>
    <row r="98" spans="1:20" x14ac:dyDescent="0.45">
      <c r="A98" s="2" t="s">
        <v>493</v>
      </c>
      <c r="B98" s="2">
        <v>10762</v>
      </c>
      <c r="C98" s="387">
        <v>10</v>
      </c>
      <c r="D98" s="169">
        <v>94</v>
      </c>
      <c r="E98" s="169" t="s">
        <v>493</v>
      </c>
      <c r="F98" s="357">
        <v>0.77297360763968403</v>
      </c>
      <c r="G98" s="357">
        <v>2.3638660359677859</v>
      </c>
      <c r="H98" s="357">
        <v>0.74126369539833548</v>
      </c>
      <c r="I98" s="358">
        <v>686113.48146100005</v>
      </c>
      <c r="J98" s="358">
        <v>1073976.3422920001</v>
      </c>
      <c r="K98" s="357">
        <v>3.2629736754576831E-2</v>
      </c>
      <c r="L98" s="357">
        <v>0.96630562325630198</v>
      </c>
      <c r="M98" s="357">
        <v>6.9362151918480025E-2</v>
      </c>
      <c r="N98" s="243">
        <v>1761214.113344</v>
      </c>
      <c r="O98" s="238">
        <f t="shared" si="19"/>
        <v>8.0086797218817285E-2</v>
      </c>
      <c r="P98" s="238">
        <f t="shared" si="20"/>
        <v>0.24491710713524006</v>
      </c>
      <c r="Q98" s="238">
        <f t="shared" si="21"/>
        <v>7.680137416374816E-2</v>
      </c>
      <c r="R98" s="238">
        <f t="shared" si="22"/>
        <v>3.3807248849631009E-3</v>
      </c>
      <c r="S98" s="238">
        <f t="shared" si="23"/>
        <v>0.10011767767523093</v>
      </c>
      <c r="T98" s="238">
        <f t="shared" si="24"/>
        <v>7.1865229814489697E-3</v>
      </c>
    </row>
    <row r="99" spans="1:20" x14ac:dyDescent="0.45">
      <c r="A99" s="2" t="s">
        <v>501</v>
      </c>
      <c r="B99" s="2">
        <v>11157</v>
      </c>
      <c r="C99" s="387">
        <v>135</v>
      </c>
      <c r="D99" s="122">
        <v>95</v>
      </c>
      <c r="E99" s="122" t="s">
        <v>501</v>
      </c>
      <c r="F99" s="355">
        <v>0.7639888168883654</v>
      </c>
      <c r="G99" s="355">
        <v>1.7506925313360429</v>
      </c>
      <c r="H99" s="355">
        <v>0.84635788266488265</v>
      </c>
      <c r="I99" s="356">
        <v>328781.31197500002</v>
      </c>
      <c r="J99" s="356">
        <v>490712.71018699999</v>
      </c>
      <c r="K99" s="355">
        <v>3.7351217288566628E-2</v>
      </c>
      <c r="L99" s="355">
        <v>3.6433751744898504E-2</v>
      </c>
      <c r="M99" s="355">
        <v>5.1982138502162233E-2</v>
      </c>
      <c r="N99" s="243">
        <v>742466.04149700003</v>
      </c>
      <c r="O99" s="238">
        <f t="shared" si="19"/>
        <v>3.336934636090181E-2</v>
      </c>
      <c r="P99" s="238">
        <f t="shared" si="20"/>
        <v>7.6466388196010274E-2</v>
      </c>
      <c r="Q99" s="238">
        <f t="shared" si="21"/>
        <v>3.6967045469267337E-2</v>
      </c>
      <c r="R99" s="238">
        <f t="shared" si="22"/>
        <v>1.6314187840862156E-3</v>
      </c>
      <c r="S99" s="238">
        <f t="shared" si="23"/>
        <v>1.5913459128293471E-3</v>
      </c>
      <c r="T99" s="238">
        <f t="shared" si="24"/>
        <v>2.2704651506862089E-3</v>
      </c>
    </row>
    <row r="100" spans="1:20" x14ac:dyDescent="0.45">
      <c r="A100" s="2" t="s">
        <v>497</v>
      </c>
      <c r="B100" s="2">
        <v>10897</v>
      </c>
      <c r="C100" s="387">
        <v>101</v>
      </c>
      <c r="D100" s="169">
        <v>96</v>
      </c>
      <c r="E100" s="169" t="s">
        <v>497</v>
      </c>
      <c r="F100" s="357">
        <v>0.72782552414135715</v>
      </c>
      <c r="G100" s="357">
        <v>0.66560093403024778</v>
      </c>
      <c r="H100" s="357">
        <v>0.19794791698883493</v>
      </c>
      <c r="I100" s="358">
        <v>216184.41348399999</v>
      </c>
      <c r="J100" s="358">
        <v>355214.34203</v>
      </c>
      <c r="K100" s="357">
        <v>2.8539019472961384E-2</v>
      </c>
      <c r="L100" s="357">
        <v>9.8457109223616654E-2</v>
      </c>
      <c r="M100" s="357">
        <v>3.2317157853664559E-3</v>
      </c>
      <c r="N100" s="243">
        <v>545961.50911999994</v>
      </c>
      <c r="O100" s="238">
        <f t="shared" si="19"/>
        <v>2.3376172893245017E-2</v>
      </c>
      <c r="P100" s="238">
        <f t="shared" si="20"/>
        <v>2.137765439066212E-2</v>
      </c>
      <c r="Q100" s="238">
        <f t="shared" si="21"/>
        <v>6.3576565782680868E-3</v>
      </c>
      <c r="R100" s="238">
        <f t="shared" si="22"/>
        <v>9.1661123617596855E-4</v>
      </c>
      <c r="S100" s="238">
        <f t="shared" si="23"/>
        <v>3.1622282146474543E-3</v>
      </c>
      <c r="T100" s="238">
        <f t="shared" si="24"/>
        <v>1.037956823919837E-4</v>
      </c>
    </row>
    <row r="101" spans="1:20" x14ac:dyDescent="0.45">
      <c r="A101" s="2" t="s">
        <v>496</v>
      </c>
      <c r="B101" s="2">
        <v>10885</v>
      </c>
      <c r="C101" s="387">
        <v>17</v>
      </c>
      <c r="D101" s="122">
        <v>97</v>
      </c>
      <c r="E101" s="122" t="s">
        <v>496</v>
      </c>
      <c r="F101" s="355">
        <v>0.72118426113339662</v>
      </c>
      <c r="G101" s="355">
        <v>1.2554857505721078</v>
      </c>
      <c r="H101" s="355">
        <v>1.3433424000432419</v>
      </c>
      <c r="I101" s="356">
        <v>2194292.3431460001</v>
      </c>
      <c r="J101" s="356">
        <v>1989902.775954</v>
      </c>
      <c r="K101" s="355">
        <v>0.14725384314208262</v>
      </c>
      <c r="L101" s="355">
        <v>5.8004120432283946E-4</v>
      </c>
      <c r="M101" s="355">
        <v>1.9453066830520113E-2</v>
      </c>
      <c r="N101" s="243">
        <v>3795010.6200339999</v>
      </c>
      <c r="O101" s="238">
        <f t="shared" si="19"/>
        <v>0.16100647400264323</v>
      </c>
      <c r="P101" s="238">
        <f t="shared" si="20"/>
        <v>0.28029082823091062</v>
      </c>
      <c r="Q101" s="238">
        <f t="shared" si="21"/>
        <v>0.29990507955525703</v>
      </c>
      <c r="R101" s="238">
        <f t="shared" si="22"/>
        <v>3.2874846756063128E-2</v>
      </c>
      <c r="S101" s="238">
        <f t="shared" si="23"/>
        <v>1.294958779847704E-4</v>
      </c>
      <c r="T101" s="238">
        <f t="shared" si="24"/>
        <v>4.3429534832021E-3</v>
      </c>
    </row>
    <row r="102" spans="1:20" x14ac:dyDescent="0.45">
      <c r="A102" s="2" t="s">
        <v>504</v>
      </c>
      <c r="B102" s="2">
        <v>11196</v>
      </c>
      <c r="C102" s="387">
        <v>151</v>
      </c>
      <c r="D102" s="169">
        <v>98</v>
      </c>
      <c r="E102" s="169" t="s">
        <v>504</v>
      </c>
      <c r="F102" s="357">
        <v>0.50404290859398604</v>
      </c>
      <c r="G102" s="357">
        <v>0</v>
      </c>
      <c r="H102" s="357">
        <v>0</v>
      </c>
      <c r="I102" s="358">
        <v>368603.37111100001</v>
      </c>
      <c r="J102" s="358">
        <v>511805.35404900002</v>
      </c>
      <c r="K102" s="357">
        <v>7.0510013439001915E-2</v>
      </c>
      <c r="L102" s="357">
        <v>0</v>
      </c>
      <c r="M102" s="357">
        <v>0</v>
      </c>
      <c r="N102" s="243">
        <v>746750.93947500002</v>
      </c>
      <c r="O102" s="238">
        <f t="shared" si="19"/>
        <v>2.2142537558546033E-2</v>
      </c>
      <c r="P102" s="238">
        <f t="shared" si="20"/>
        <v>0</v>
      </c>
      <c r="Q102" s="238">
        <f t="shared" si="21"/>
        <v>0</v>
      </c>
      <c r="R102" s="238">
        <f t="shared" si="22"/>
        <v>3.0974954596262594E-3</v>
      </c>
      <c r="S102" s="238">
        <f t="shared" si="23"/>
        <v>0</v>
      </c>
      <c r="T102" s="238">
        <f t="shared" si="24"/>
        <v>0</v>
      </c>
    </row>
    <row r="103" spans="1:20" x14ac:dyDescent="0.45">
      <c r="A103" s="2" t="s">
        <v>495</v>
      </c>
      <c r="B103" s="2">
        <v>10763</v>
      </c>
      <c r="C103" s="387">
        <v>37</v>
      </c>
      <c r="D103" s="122">
        <v>99</v>
      </c>
      <c r="E103" s="122" t="s">
        <v>495</v>
      </c>
      <c r="F103" s="355">
        <v>0.44216593087625305</v>
      </c>
      <c r="G103" s="355">
        <v>8.620808848945731E-2</v>
      </c>
      <c r="H103" s="355">
        <v>1.2208088489457312</v>
      </c>
      <c r="I103" s="356">
        <v>51916.333417000002</v>
      </c>
      <c r="J103" s="356">
        <v>71112.315256999995</v>
      </c>
      <c r="K103" s="355">
        <v>3.6050498282753064E-2</v>
      </c>
      <c r="L103" s="355">
        <v>2.270413203045454E-2</v>
      </c>
      <c r="M103" s="355">
        <v>0</v>
      </c>
      <c r="N103" s="243">
        <v>77620.250033000004</v>
      </c>
      <c r="O103" s="238">
        <f t="shared" si="19"/>
        <v>2.0190376504485492E-3</v>
      </c>
      <c r="P103" s="238">
        <f t="shared" si="20"/>
        <v>3.9364719052071689E-4</v>
      </c>
      <c r="Q103" s="238">
        <f t="shared" si="21"/>
        <v>5.5745114173258534E-3</v>
      </c>
      <c r="R103" s="238">
        <f t="shared" si="22"/>
        <v>1.646153813932803E-4</v>
      </c>
      <c r="S103" s="238">
        <f t="shared" si="23"/>
        <v>1.0367261290212736E-4</v>
      </c>
      <c r="T103" s="238">
        <f t="shared" si="24"/>
        <v>0</v>
      </c>
    </row>
    <row r="104" spans="1:20" x14ac:dyDescent="0.45">
      <c r="A104" s="2" t="s">
        <v>506</v>
      </c>
      <c r="B104" s="2">
        <v>11258</v>
      </c>
      <c r="C104" s="387">
        <v>166</v>
      </c>
      <c r="D104" s="169">
        <v>100</v>
      </c>
      <c r="E104" s="169" t="s">
        <v>506</v>
      </c>
      <c r="F104" s="357">
        <v>0.22193913807453577</v>
      </c>
      <c r="G104" s="357">
        <v>0.28771673335385245</v>
      </c>
      <c r="H104" s="357">
        <v>9.0540679183338468E-2</v>
      </c>
      <c r="I104" s="358">
        <v>63293.353042000002</v>
      </c>
      <c r="J104" s="358">
        <v>89300.650515000001</v>
      </c>
      <c r="K104" s="357">
        <v>0</v>
      </c>
      <c r="L104" s="357">
        <v>0</v>
      </c>
      <c r="M104" s="357">
        <v>0</v>
      </c>
      <c r="N104" s="243">
        <v>113557</v>
      </c>
      <c r="O104" s="238">
        <f t="shared" si="19"/>
        <v>1.482627014587306E-3</v>
      </c>
      <c r="P104" s="238">
        <f t="shared" si="20"/>
        <v>1.9220431561555998E-3</v>
      </c>
      <c r="Q104" s="238">
        <f t="shared" si="21"/>
        <v>6.0484175094533256E-4</v>
      </c>
      <c r="R104" s="238">
        <f t="shared" si="22"/>
        <v>0</v>
      </c>
      <c r="S104" s="238">
        <f t="shared" si="23"/>
        <v>0</v>
      </c>
      <c r="T104" s="238">
        <f t="shared" si="24"/>
        <v>0</v>
      </c>
    </row>
    <row r="105" spans="1:20" x14ac:dyDescent="0.45">
      <c r="A105" s="2" t="s">
        <v>499</v>
      </c>
      <c r="B105" s="2">
        <v>10980</v>
      </c>
      <c r="C105" s="387">
        <v>112</v>
      </c>
      <c r="D105" s="122">
        <v>101</v>
      </c>
      <c r="E105" s="122" t="s">
        <v>499</v>
      </c>
      <c r="F105" s="355">
        <v>0</v>
      </c>
      <c r="G105" s="355">
        <v>0</v>
      </c>
      <c r="H105" s="355">
        <v>0</v>
      </c>
      <c r="I105" s="356">
        <v>0</v>
      </c>
      <c r="J105" s="356">
        <v>0</v>
      </c>
      <c r="K105" s="355">
        <v>0</v>
      </c>
      <c r="L105" s="355">
        <v>0</v>
      </c>
      <c r="M105" s="355">
        <v>0</v>
      </c>
      <c r="N105" s="243">
        <v>0</v>
      </c>
      <c r="O105" s="238">
        <f t="shared" si="19"/>
        <v>0</v>
      </c>
      <c r="P105" s="238">
        <f t="shared" si="20"/>
        <v>0</v>
      </c>
      <c r="Q105" s="238">
        <f t="shared" si="21"/>
        <v>0</v>
      </c>
      <c r="R105" s="238">
        <f t="shared" si="22"/>
        <v>0</v>
      </c>
      <c r="S105" s="238">
        <f t="shared" si="23"/>
        <v>0</v>
      </c>
      <c r="T105" s="238">
        <f t="shared" si="24"/>
        <v>0</v>
      </c>
    </row>
    <row r="106" spans="1:20" x14ac:dyDescent="0.45">
      <c r="C106" s="186">
        <v>1</v>
      </c>
      <c r="D106" s="337" t="s">
        <v>194</v>
      </c>
      <c r="E106" s="337"/>
      <c r="F106" s="306">
        <f>O106</f>
        <v>1.1341413245664642</v>
      </c>
      <c r="G106" s="306">
        <f>P106</f>
        <v>1.6333219707209425</v>
      </c>
      <c r="H106" s="306">
        <f>Q106</f>
        <v>0.72271166852232527</v>
      </c>
      <c r="I106" s="170">
        <f>SUM(I86:I105)</f>
        <v>7439419.2000120003</v>
      </c>
      <c r="J106" s="170">
        <f>SUM(J86:J105)</f>
        <v>9992939.1609629989</v>
      </c>
      <c r="K106" s="359">
        <f>R106</f>
        <v>0.11261876293692755</v>
      </c>
      <c r="L106" s="359">
        <f>S106</f>
        <v>0.34920393523555321</v>
      </c>
      <c r="M106" s="359">
        <f>T106</f>
        <v>3.2287435246542207E-2</v>
      </c>
      <c r="N106" s="243">
        <f>SUM(N86:N105)</f>
        <v>16998707.331220001</v>
      </c>
      <c r="O106" s="243">
        <f t="shared" ref="O106:T106" si="25">SUM(O86:O105)</f>
        <v>1.1341413245664642</v>
      </c>
      <c r="P106" s="243">
        <f t="shared" si="25"/>
        <v>1.6333219707209425</v>
      </c>
      <c r="Q106" s="243">
        <f t="shared" si="25"/>
        <v>0.72271166852232527</v>
      </c>
      <c r="R106" s="243">
        <f t="shared" si="25"/>
        <v>0.11261876293692755</v>
      </c>
      <c r="S106" s="243">
        <f t="shared" si="25"/>
        <v>0.34920393523555321</v>
      </c>
      <c r="T106" s="243">
        <f t="shared" si="25"/>
        <v>3.2287435246542207E-2</v>
      </c>
    </row>
    <row r="107" spans="1:20" x14ac:dyDescent="0.45">
      <c r="A107" s="2" t="s">
        <v>545</v>
      </c>
      <c r="B107" s="2">
        <v>11149</v>
      </c>
      <c r="C107" s="387">
        <v>133</v>
      </c>
      <c r="D107" s="169">
        <v>102</v>
      </c>
      <c r="E107" s="169" t="s">
        <v>545</v>
      </c>
      <c r="F107" s="357">
        <v>7.772990020332383</v>
      </c>
      <c r="G107" s="357">
        <v>2.2939021680753067</v>
      </c>
      <c r="H107" s="357">
        <v>0.41330317796429233</v>
      </c>
      <c r="I107" s="358">
        <v>76382.215609999999</v>
      </c>
      <c r="J107" s="358">
        <v>378600.63038599998</v>
      </c>
      <c r="K107" s="357">
        <v>1.3114561277338848</v>
      </c>
      <c r="L107" s="357">
        <v>1.2401396991830291</v>
      </c>
      <c r="M107" s="357">
        <v>5.3189063567241014E-4</v>
      </c>
      <c r="N107" s="243">
        <v>248096.33272499999</v>
      </c>
      <c r="O107" s="238">
        <f>$N107/$N$173*F107</f>
        <v>1.2922076224167555E-2</v>
      </c>
      <c r="P107" s="238">
        <f>$N107/$N$173*G107</f>
        <v>3.813458989284126E-3</v>
      </c>
      <c r="Q107" s="238">
        <f>$N107/$N$173*H107</f>
        <v>6.8708890084447798E-4</v>
      </c>
      <c r="R107" s="238">
        <f>$N107/$N$173*K107</f>
        <v>2.1802081313497192E-3</v>
      </c>
      <c r="S107" s="238">
        <f>$N107/$N$173*L107</f>
        <v>2.0616493369399781E-3</v>
      </c>
      <c r="T107" s="238">
        <f>$N107/$N$173*M107</f>
        <v>8.8423262079344784E-7</v>
      </c>
    </row>
    <row r="108" spans="1:20" x14ac:dyDescent="0.45">
      <c r="A108" s="2" t="s">
        <v>546</v>
      </c>
      <c r="B108" s="2">
        <v>11173</v>
      </c>
      <c r="C108" s="387">
        <v>140</v>
      </c>
      <c r="D108" s="122">
        <v>103</v>
      </c>
      <c r="E108" s="122" t="s">
        <v>546</v>
      </c>
      <c r="F108" s="355">
        <v>6.0635521417083442</v>
      </c>
      <c r="G108" s="355">
        <v>0.22111689414955654</v>
      </c>
      <c r="H108" s="355">
        <v>0.1964312845005742</v>
      </c>
      <c r="I108" s="356">
        <v>403834.01751400001</v>
      </c>
      <c r="J108" s="356">
        <v>540012.00065199996</v>
      </c>
      <c r="K108" s="355">
        <v>1.8006893748579122E-2</v>
      </c>
      <c r="L108" s="355">
        <v>1.3784559952564074E-4</v>
      </c>
      <c r="M108" s="355">
        <v>7.1220226421581047E-4</v>
      </c>
      <c r="N108" s="243">
        <v>550114.73368099995</v>
      </c>
      <c r="O108" s="238">
        <f>$N108/$N$106*F108</f>
        <v>0.19622959008597404</v>
      </c>
      <c r="P108" s="238">
        <f>$N108/$N$106*G108</f>
        <v>7.1558183200229868E-3</v>
      </c>
      <c r="Q108" s="238">
        <f>$N108/$N$106*H108</f>
        <v>6.3569388927113574E-3</v>
      </c>
      <c r="R108" s="238">
        <f>$N108/$N$106*K108</f>
        <v>5.8274181476896574E-4</v>
      </c>
      <c r="S108" s="238">
        <f>$N108/$N$106*L108</f>
        <v>4.4609801083446988E-6</v>
      </c>
      <c r="T108" s="238">
        <f>$N108/$N$106*M108</f>
        <v>2.304839722644761E-5</v>
      </c>
    </row>
    <row r="109" spans="1:20" x14ac:dyDescent="0.45">
      <c r="A109" s="2" t="s">
        <v>558</v>
      </c>
      <c r="B109" s="2">
        <v>11273</v>
      </c>
      <c r="C109" s="387">
        <v>168</v>
      </c>
      <c r="D109" s="169">
        <v>104</v>
      </c>
      <c r="E109" s="169" t="s">
        <v>558</v>
      </c>
      <c r="F109" s="357">
        <v>6.0552124511652403</v>
      </c>
      <c r="G109" s="357">
        <v>1.7359863154293533</v>
      </c>
      <c r="H109" s="357">
        <v>0.99417037290455013</v>
      </c>
      <c r="I109" s="358">
        <v>621396.65668200003</v>
      </c>
      <c r="J109" s="358">
        <v>923259.62482400006</v>
      </c>
      <c r="K109" s="357">
        <v>0.6405621882179513</v>
      </c>
      <c r="L109" s="357">
        <v>0.17757491454983299</v>
      </c>
      <c r="M109" s="357">
        <v>9.1824943680571744E-2</v>
      </c>
      <c r="N109" s="243">
        <v>1043400.4616630001</v>
      </c>
      <c r="O109" s="238">
        <f t="shared" ref="O109:O140" si="26">$N109/$N$173*F109</f>
        <v>4.2335457120647776E-2</v>
      </c>
      <c r="P109" s="238">
        <f t="shared" ref="P109:P140" si="27">$N109/$N$173*G109</f>
        <v>1.213727425942716E-2</v>
      </c>
      <c r="Q109" s="238">
        <f t="shared" ref="Q109:Q140" si="28">$N109/$N$173*H109</f>
        <v>6.9508142830925152E-3</v>
      </c>
      <c r="R109" s="238">
        <f t="shared" ref="R109:R140" si="29">$N109/$N$173*K109</f>
        <v>4.4785370077627612E-3</v>
      </c>
      <c r="S109" s="238">
        <f t="shared" ref="S109:S140" si="30">$N109/$N$173*L109</f>
        <v>1.2415278970402549E-3</v>
      </c>
      <c r="T109" s="238">
        <f t="shared" ref="T109:T140" si="31">$N109/$N$173*M109</f>
        <v>6.4200075507617519E-4</v>
      </c>
    </row>
    <row r="110" spans="1:20" x14ac:dyDescent="0.45">
      <c r="A110" s="2" t="s">
        <v>520</v>
      </c>
      <c r="B110" s="2">
        <v>10743</v>
      </c>
      <c r="C110" s="387">
        <v>21</v>
      </c>
      <c r="D110" s="122">
        <v>105</v>
      </c>
      <c r="E110" s="122" t="s">
        <v>520</v>
      </c>
      <c r="F110" s="355">
        <v>5.8635074173278676</v>
      </c>
      <c r="G110" s="355">
        <v>1.7983211162654449</v>
      </c>
      <c r="H110" s="355">
        <v>0.98150847795091967</v>
      </c>
      <c r="I110" s="356">
        <v>1924065.803168</v>
      </c>
      <c r="J110" s="356">
        <v>3218144.6829050002</v>
      </c>
      <c r="K110" s="355">
        <v>0.42074183713179281</v>
      </c>
      <c r="L110" s="355">
        <v>7.6103202046846688E-2</v>
      </c>
      <c r="M110" s="355">
        <v>4.3990131601511204E-2</v>
      </c>
      <c r="N110" s="243">
        <v>3226259.3639110001</v>
      </c>
      <c r="O110" s="238">
        <f t="shared" si="26"/>
        <v>0.12675952426278553</v>
      </c>
      <c r="P110" s="238">
        <f t="shared" si="27"/>
        <v>3.8876787039763501E-2</v>
      </c>
      <c r="Q110" s="238">
        <f t="shared" si="28"/>
        <v>2.1218622041352896E-2</v>
      </c>
      <c r="R110" s="238">
        <f t="shared" si="29"/>
        <v>9.0957563990908211E-3</v>
      </c>
      <c r="S110" s="238">
        <f t="shared" si="30"/>
        <v>1.6452278473844241E-3</v>
      </c>
      <c r="T110" s="238">
        <f t="shared" si="31"/>
        <v>9.5099532706075657E-4</v>
      </c>
    </row>
    <row r="111" spans="1:20" x14ac:dyDescent="0.45">
      <c r="A111" s="2" t="s">
        <v>566</v>
      </c>
      <c r="B111" s="2">
        <v>11309</v>
      </c>
      <c r="C111" s="387">
        <v>185</v>
      </c>
      <c r="D111" s="169">
        <v>106</v>
      </c>
      <c r="E111" s="169" t="s">
        <v>566</v>
      </c>
      <c r="F111" s="357">
        <v>4.9403771776945211</v>
      </c>
      <c r="G111" s="357">
        <v>1.1485272644906581</v>
      </c>
      <c r="H111" s="357">
        <v>0.31014162790656657</v>
      </c>
      <c r="I111" s="358">
        <v>442602.28500700003</v>
      </c>
      <c r="J111" s="358">
        <v>909066.345982</v>
      </c>
      <c r="K111" s="357">
        <v>0.4146793669343381</v>
      </c>
      <c r="L111" s="357">
        <v>0.3122933893500508</v>
      </c>
      <c r="M111" s="357">
        <v>3.4210326023977674E-4</v>
      </c>
      <c r="N111" s="243">
        <v>825246.08463000006</v>
      </c>
      <c r="O111" s="238">
        <f t="shared" si="26"/>
        <v>2.7319165113560955E-2</v>
      </c>
      <c r="P111" s="238">
        <f t="shared" si="27"/>
        <v>6.3510952397948491E-3</v>
      </c>
      <c r="Q111" s="238">
        <f t="shared" si="28"/>
        <v>1.7150128495496779E-3</v>
      </c>
      <c r="R111" s="238">
        <f t="shared" si="29"/>
        <v>2.2930828329493589E-3</v>
      </c>
      <c r="S111" s="238">
        <f t="shared" si="30"/>
        <v>1.7269116022248679E-3</v>
      </c>
      <c r="T111" s="238">
        <f t="shared" si="31"/>
        <v>1.8917534261502218E-6</v>
      </c>
    </row>
    <row r="112" spans="1:20" x14ac:dyDescent="0.45">
      <c r="A112" s="2" t="s">
        <v>571</v>
      </c>
      <c r="B112" s="2">
        <v>11463</v>
      </c>
      <c r="C112" s="387">
        <v>239</v>
      </c>
      <c r="D112" s="122">
        <v>107</v>
      </c>
      <c r="E112" s="122" t="s">
        <v>571</v>
      </c>
      <c r="F112" s="355">
        <v>4.7054376253283978</v>
      </c>
      <c r="G112" s="355">
        <v>1.3268212589507584</v>
      </c>
      <c r="H112" s="355">
        <v>1.184792501116797</v>
      </c>
      <c r="I112" s="356">
        <v>134882.02916899999</v>
      </c>
      <c r="J112" s="356">
        <v>209219.670442</v>
      </c>
      <c r="K112" s="355">
        <v>0.67975556836340623</v>
      </c>
      <c r="L112" s="355">
        <v>0.48850914573002596</v>
      </c>
      <c r="M112" s="355">
        <v>0.30455726715850379</v>
      </c>
      <c r="N112" s="243">
        <v>221384.503448</v>
      </c>
      <c r="O112" s="238">
        <f t="shared" si="26"/>
        <v>6.9802516860668915E-3</v>
      </c>
      <c r="P112" s="238">
        <f t="shared" si="27"/>
        <v>1.9682646051979178E-3</v>
      </c>
      <c r="Q112" s="238">
        <f t="shared" si="28"/>
        <v>1.7575729426405368E-3</v>
      </c>
      <c r="R112" s="238">
        <f t="shared" si="29"/>
        <v>1.0083790988199264E-3</v>
      </c>
      <c r="S112" s="238">
        <f t="shared" si="30"/>
        <v>7.2467580268968678E-4</v>
      </c>
      <c r="T112" s="238">
        <f t="shared" si="31"/>
        <v>4.5179355181415305E-4</v>
      </c>
    </row>
    <row r="113" spans="1:20" x14ac:dyDescent="0.45">
      <c r="A113" s="2" t="s">
        <v>577</v>
      </c>
      <c r="B113" s="2">
        <v>11649</v>
      </c>
      <c r="C113" s="387">
        <v>275</v>
      </c>
      <c r="D113" s="169">
        <v>108</v>
      </c>
      <c r="E113" s="169" t="s">
        <v>577</v>
      </c>
      <c r="F113" s="357">
        <v>4.5461998953105862</v>
      </c>
      <c r="G113" s="357">
        <v>5.3593760753169173</v>
      </c>
      <c r="H113" s="357">
        <v>0.7387169146490854</v>
      </c>
      <c r="I113" s="358">
        <v>352080.34019000002</v>
      </c>
      <c r="J113" s="358">
        <v>1305531.4485599999</v>
      </c>
      <c r="K113" s="357">
        <v>1.1275250636102638</v>
      </c>
      <c r="L113" s="357">
        <v>2.3812955308748167</v>
      </c>
      <c r="M113" s="357">
        <v>0</v>
      </c>
      <c r="N113" s="243">
        <v>1282535.6249470001</v>
      </c>
      <c r="O113" s="238">
        <f t="shared" si="26"/>
        <v>3.9069855827462863E-2</v>
      </c>
      <c r="P113" s="238">
        <f t="shared" si="27"/>
        <v>4.6058258635695258E-2</v>
      </c>
      <c r="Q113" s="238">
        <f t="shared" si="28"/>
        <v>6.3485029293187728E-3</v>
      </c>
      <c r="R113" s="238">
        <f t="shared" si="29"/>
        <v>9.6899042478408998E-3</v>
      </c>
      <c r="S113" s="238">
        <f t="shared" si="30"/>
        <v>2.0464756327549176E-2</v>
      </c>
      <c r="T113" s="238">
        <f t="shared" si="31"/>
        <v>0</v>
      </c>
    </row>
    <row r="114" spans="1:20" x14ac:dyDescent="0.45">
      <c r="A114" s="2" t="s">
        <v>559</v>
      </c>
      <c r="B114" s="2">
        <v>11260</v>
      </c>
      <c r="C114" s="387">
        <v>169</v>
      </c>
      <c r="D114" s="122">
        <v>109</v>
      </c>
      <c r="E114" s="122" t="s">
        <v>559</v>
      </c>
      <c r="F114" s="355">
        <v>4.4592914463809228</v>
      </c>
      <c r="G114" s="355">
        <v>0.15681849356726357</v>
      </c>
      <c r="H114" s="355">
        <v>0.3308711822207499</v>
      </c>
      <c r="I114" s="356">
        <v>363365.04495499999</v>
      </c>
      <c r="J114" s="356">
        <v>0</v>
      </c>
      <c r="K114" s="355">
        <v>0.54398321438233388</v>
      </c>
      <c r="L114" s="355">
        <v>0</v>
      </c>
      <c r="M114" s="355">
        <v>0</v>
      </c>
      <c r="N114" s="243">
        <v>633702</v>
      </c>
      <c r="O114" s="238">
        <f t="shared" si="26"/>
        <v>1.8935412869407049E-2</v>
      </c>
      <c r="P114" s="238">
        <f t="shared" si="27"/>
        <v>6.6589568252250412E-4</v>
      </c>
      <c r="Q114" s="238">
        <f t="shared" si="28"/>
        <v>1.4049726323726649E-3</v>
      </c>
      <c r="R114" s="238">
        <f t="shared" si="29"/>
        <v>2.3099066033722441E-3</v>
      </c>
      <c r="S114" s="238">
        <f t="shared" si="30"/>
        <v>0</v>
      </c>
      <c r="T114" s="238">
        <f t="shared" si="31"/>
        <v>0</v>
      </c>
    </row>
    <row r="115" spans="1:20" x14ac:dyDescent="0.45">
      <c r="A115" s="2" t="s">
        <v>521</v>
      </c>
      <c r="B115" s="2">
        <v>10753</v>
      </c>
      <c r="C115" s="387">
        <v>60</v>
      </c>
      <c r="D115" s="169">
        <v>110</v>
      </c>
      <c r="E115" s="169" t="s">
        <v>521</v>
      </c>
      <c r="F115" s="357">
        <v>4.4174705905500291</v>
      </c>
      <c r="G115" s="357">
        <v>1.2593556161328194</v>
      </c>
      <c r="H115" s="357">
        <v>0.62204083455711745</v>
      </c>
      <c r="I115" s="358">
        <v>375933.237892</v>
      </c>
      <c r="J115" s="358">
        <v>566357.70406799996</v>
      </c>
      <c r="K115" s="357">
        <v>0.25286165997096138</v>
      </c>
      <c r="L115" s="357">
        <v>9.4669317801309411E-2</v>
      </c>
      <c r="M115" s="357">
        <v>3.214139682608199E-2</v>
      </c>
      <c r="N115" s="243">
        <v>537329.96258499997</v>
      </c>
      <c r="O115" s="238">
        <f t="shared" si="26"/>
        <v>1.5905179284968502E-2</v>
      </c>
      <c r="P115" s="238">
        <f t="shared" si="27"/>
        <v>4.5343316831522925E-3</v>
      </c>
      <c r="Q115" s="238">
        <f t="shared" si="28"/>
        <v>2.2396687863337878E-3</v>
      </c>
      <c r="R115" s="238">
        <f t="shared" si="29"/>
        <v>9.1043278131527298E-4</v>
      </c>
      <c r="S115" s="238">
        <f t="shared" si="30"/>
        <v>3.4085851655392781E-4</v>
      </c>
      <c r="T115" s="238">
        <f t="shared" si="31"/>
        <v>1.1572565532903734E-4</v>
      </c>
    </row>
    <row r="116" spans="1:20" x14ac:dyDescent="0.45">
      <c r="A116" s="2" t="s">
        <v>551</v>
      </c>
      <c r="B116" s="2">
        <v>11195</v>
      </c>
      <c r="C116" s="387">
        <v>148</v>
      </c>
      <c r="D116" s="122">
        <v>111</v>
      </c>
      <c r="E116" s="122" t="s">
        <v>551</v>
      </c>
      <c r="F116" s="355">
        <v>4.1456813456691126</v>
      </c>
      <c r="G116" s="355">
        <v>1.4542670634382231</v>
      </c>
      <c r="H116" s="355">
        <v>3.7151076901831281E-2</v>
      </c>
      <c r="I116" s="356">
        <v>477915.49435599998</v>
      </c>
      <c r="J116" s="356">
        <v>927051.42312100006</v>
      </c>
      <c r="K116" s="355">
        <v>0.58291607656992861</v>
      </c>
      <c r="L116" s="355">
        <v>0.52871589379369466</v>
      </c>
      <c r="M116" s="355">
        <v>0</v>
      </c>
      <c r="N116" s="243">
        <v>999110.30255200004</v>
      </c>
      <c r="O116" s="238">
        <f t="shared" si="26"/>
        <v>2.7754486608872621E-2</v>
      </c>
      <c r="P116" s="238">
        <f t="shared" si="27"/>
        <v>9.7360198173663971E-3</v>
      </c>
      <c r="Q116" s="238">
        <f t="shared" si="28"/>
        <v>2.4871884267087881E-4</v>
      </c>
      <c r="R116" s="238">
        <f t="shared" si="29"/>
        <v>3.9025036157585903E-3</v>
      </c>
      <c r="S116" s="238">
        <f t="shared" si="30"/>
        <v>3.5396445048833814E-3</v>
      </c>
      <c r="T116" s="238">
        <f t="shared" si="31"/>
        <v>0</v>
      </c>
    </row>
    <row r="117" spans="1:20" x14ac:dyDescent="0.45">
      <c r="A117" s="2" t="s">
        <v>536</v>
      </c>
      <c r="B117" s="2">
        <v>10872</v>
      </c>
      <c r="C117" s="387">
        <v>15</v>
      </c>
      <c r="D117" s="169">
        <v>112</v>
      </c>
      <c r="E117" s="169" t="s">
        <v>536</v>
      </c>
      <c r="F117" s="357">
        <v>4.0253645439478314</v>
      </c>
      <c r="G117" s="357">
        <v>1.4820781721002103</v>
      </c>
      <c r="H117" s="357">
        <v>0.1799601214450367</v>
      </c>
      <c r="I117" s="358">
        <v>544289.63031399995</v>
      </c>
      <c r="J117" s="358">
        <v>966595.70530799998</v>
      </c>
      <c r="K117" s="357">
        <v>0.26594528645360066</v>
      </c>
      <c r="L117" s="357">
        <v>0.21125003940337128</v>
      </c>
      <c r="M117" s="357">
        <v>1.446343572727659E-2</v>
      </c>
      <c r="N117" s="243">
        <v>1015360.361378</v>
      </c>
      <c r="O117" s="238">
        <f t="shared" si="26"/>
        <v>2.738730293338909E-2</v>
      </c>
      <c r="P117" s="238">
        <f t="shared" si="27"/>
        <v>1.0083589554963319E-2</v>
      </c>
      <c r="Q117" s="238">
        <f t="shared" si="28"/>
        <v>1.2243915571211893E-3</v>
      </c>
      <c r="R117" s="238">
        <f t="shared" si="29"/>
        <v>1.8094073329985821E-3</v>
      </c>
      <c r="S117" s="238">
        <f t="shared" si="30"/>
        <v>1.437278229254829E-3</v>
      </c>
      <c r="T117" s="238">
        <f t="shared" si="31"/>
        <v>9.8404626809785E-5</v>
      </c>
    </row>
    <row r="118" spans="1:20" x14ac:dyDescent="0.45">
      <c r="A118" s="2" t="s">
        <v>572</v>
      </c>
      <c r="B118" s="2">
        <v>11461</v>
      </c>
      <c r="C118" s="387">
        <v>237</v>
      </c>
      <c r="D118" s="122">
        <v>113</v>
      </c>
      <c r="E118" s="122" t="s">
        <v>572</v>
      </c>
      <c r="F118" s="355">
        <v>3.8216930312844308</v>
      </c>
      <c r="G118" s="355">
        <v>1.7263534967027598</v>
      </c>
      <c r="H118" s="355">
        <v>0.45720372330321041</v>
      </c>
      <c r="I118" s="356">
        <v>595398.08673700003</v>
      </c>
      <c r="J118" s="356">
        <v>1188919.918079</v>
      </c>
      <c r="K118" s="355">
        <v>0.39196585811039619</v>
      </c>
      <c r="L118" s="355">
        <v>0.23228108917644028</v>
      </c>
      <c r="M118" s="355">
        <v>3.9889012367465886E-2</v>
      </c>
      <c r="N118" s="243">
        <v>1139963.450189</v>
      </c>
      <c r="O118" s="238">
        <f t="shared" si="26"/>
        <v>2.9192451756816527E-2</v>
      </c>
      <c r="P118" s="238">
        <f t="shared" si="27"/>
        <v>1.3186954251730968E-2</v>
      </c>
      <c r="Q118" s="238">
        <f t="shared" si="28"/>
        <v>3.4924044203205173E-3</v>
      </c>
      <c r="R118" s="238">
        <f t="shared" si="29"/>
        <v>2.9940773132585293E-3</v>
      </c>
      <c r="S118" s="238">
        <f t="shared" si="30"/>
        <v>1.7743064223881572E-3</v>
      </c>
      <c r="T118" s="238">
        <f t="shared" si="31"/>
        <v>3.0469691302572872E-4</v>
      </c>
    </row>
    <row r="119" spans="1:20" x14ac:dyDescent="0.45">
      <c r="A119" s="2" t="s">
        <v>554</v>
      </c>
      <c r="B119" s="2">
        <v>11235</v>
      </c>
      <c r="C119" s="387">
        <v>155</v>
      </c>
      <c r="D119" s="169">
        <v>114</v>
      </c>
      <c r="E119" s="169" t="s">
        <v>554</v>
      </c>
      <c r="F119" s="357">
        <v>3.7319129487256313</v>
      </c>
      <c r="G119" s="357">
        <v>2.5750517535682724</v>
      </c>
      <c r="H119" s="357">
        <v>0.22247779539887574</v>
      </c>
      <c r="I119" s="358">
        <v>1113122.5600099999</v>
      </c>
      <c r="J119" s="358">
        <v>2506185.908793</v>
      </c>
      <c r="K119" s="357">
        <v>0.35644621711060703</v>
      </c>
      <c r="L119" s="357">
        <v>0.46817936881671052</v>
      </c>
      <c r="M119" s="357">
        <v>1.2049368099999734E-2</v>
      </c>
      <c r="N119" s="243">
        <v>2425100.8042299999</v>
      </c>
      <c r="O119" s="238">
        <f t="shared" si="26"/>
        <v>6.0643623676071838E-2</v>
      </c>
      <c r="P119" s="238">
        <f t="shared" si="27"/>
        <v>4.1844617394714061E-2</v>
      </c>
      <c r="Q119" s="238">
        <f t="shared" si="28"/>
        <v>3.6152664560567282E-3</v>
      </c>
      <c r="R119" s="238">
        <f t="shared" si="29"/>
        <v>5.7922546823061666E-3</v>
      </c>
      <c r="S119" s="238">
        <f t="shared" si="30"/>
        <v>7.6079195430099004E-3</v>
      </c>
      <c r="T119" s="238">
        <f t="shared" si="31"/>
        <v>1.9580235515417717E-4</v>
      </c>
    </row>
    <row r="120" spans="1:20" x14ac:dyDescent="0.45">
      <c r="A120" s="2" t="s">
        <v>523</v>
      </c>
      <c r="B120" s="2">
        <v>10764</v>
      </c>
      <c r="C120" s="387">
        <v>33</v>
      </c>
      <c r="D120" s="122">
        <v>115</v>
      </c>
      <c r="E120" s="122" t="s">
        <v>523</v>
      </c>
      <c r="F120" s="355">
        <v>3.6620784604408745</v>
      </c>
      <c r="G120" s="355">
        <v>0.1414062647950165</v>
      </c>
      <c r="H120" s="355">
        <v>0.22315966781431609</v>
      </c>
      <c r="I120" s="356">
        <v>540502.43619899999</v>
      </c>
      <c r="J120" s="356">
        <v>767402.26615599997</v>
      </c>
      <c r="K120" s="355">
        <v>0.3446850353000494</v>
      </c>
      <c r="L120" s="355">
        <v>9.3178115845941149E-3</v>
      </c>
      <c r="M120" s="355">
        <v>0</v>
      </c>
      <c r="N120" s="243">
        <v>822253.42697999999</v>
      </c>
      <c r="O120" s="238">
        <f t="shared" si="26"/>
        <v>2.017702725975741E-2</v>
      </c>
      <c r="P120" s="238">
        <f t="shared" si="27"/>
        <v>7.7910893780414341E-4</v>
      </c>
      <c r="Q120" s="238">
        <f t="shared" si="28"/>
        <v>1.2295473047362804E-3</v>
      </c>
      <c r="R120" s="238">
        <f t="shared" si="29"/>
        <v>1.8991180632547862E-3</v>
      </c>
      <c r="S120" s="238">
        <f t="shared" si="30"/>
        <v>5.1338533670030925E-5</v>
      </c>
      <c r="T120" s="238">
        <f t="shared" si="31"/>
        <v>0</v>
      </c>
    </row>
    <row r="121" spans="1:20" x14ac:dyDescent="0.45">
      <c r="A121" s="2" t="s">
        <v>561</v>
      </c>
      <c r="B121" s="2">
        <v>11285</v>
      </c>
      <c r="C121" s="387">
        <v>174</v>
      </c>
      <c r="D121" s="169">
        <v>116</v>
      </c>
      <c r="E121" s="169" t="s">
        <v>561</v>
      </c>
      <c r="F121" s="357">
        <v>3.3751289171227343</v>
      </c>
      <c r="G121" s="357">
        <v>1.4577375822510941</v>
      </c>
      <c r="H121" s="357">
        <v>0.77241099708205152</v>
      </c>
      <c r="I121" s="358">
        <v>1913212.94667</v>
      </c>
      <c r="J121" s="358">
        <v>3338887.894477</v>
      </c>
      <c r="K121" s="357">
        <v>0.18921490919445239</v>
      </c>
      <c r="L121" s="357">
        <v>0.22530905464012271</v>
      </c>
      <c r="M121" s="357">
        <v>1.1470061196199749E-2</v>
      </c>
      <c r="N121" s="243">
        <v>3602962.6361779999</v>
      </c>
      <c r="O121" s="238">
        <f t="shared" si="26"/>
        <v>8.1484305419158798E-2</v>
      </c>
      <c r="P121" s="238">
        <f t="shared" si="27"/>
        <v>3.5193539947622338E-2</v>
      </c>
      <c r="Q121" s="238">
        <f t="shared" si="28"/>
        <v>1.8647990977780513E-2</v>
      </c>
      <c r="R121" s="238">
        <f t="shared" si="29"/>
        <v>4.5681352710529631E-3</v>
      </c>
      <c r="S121" s="238">
        <f t="shared" si="30"/>
        <v>5.4395409102324602E-3</v>
      </c>
      <c r="T121" s="238">
        <f t="shared" si="31"/>
        <v>2.7691682084971897E-4</v>
      </c>
    </row>
    <row r="122" spans="1:20" x14ac:dyDescent="0.45">
      <c r="A122" s="2" t="s">
        <v>542</v>
      </c>
      <c r="B122" s="2">
        <v>11099</v>
      </c>
      <c r="C122" s="387">
        <v>124</v>
      </c>
      <c r="D122" s="122">
        <v>117</v>
      </c>
      <c r="E122" s="122" t="s">
        <v>542</v>
      </c>
      <c r="F122" s="355">
        <v>3.2549082695863287</v>
      </c>
      <c r="G122" s="355">
        <v>3.0803688595669003</v>
      </c>
      <c r="H122" s="355">
        <v>2.0866630509861084</v>
      </c>
      <c r="I122" s="356">
        <v>2749689.953584</v>
      </c>
      <c r="J122" s="356">
        <v>5395509.939119</v>
      </c>
      <c r="K122" s="355">
        <v>0.31274170859778139</v>
      </c>
      <c r="L122" s="355">
        <v>0.37025155648958008</v>
      </c>
      <c r="M122" s="355">
        <v>6.6448901986157508E-2</v>
      </c>
      <c r="N122" s="243">
        <v>5805079.3367210003</v>
      </c>
      <c r="O122" s="238">
        <f t="shared" si="26"/>
        <v>0.1266108011585953</v>
      </c>
      <c r="P122" s="238">
        <f t="shared" si="27"/>
        <v>0.11982149322546667</v>
      </c>
      <c r="Q122" s="238">
        <f t="shared" si="28"/>
        <v>8.1167903594090166E-2</v>
      </c>
      <c r="R122" s="238">
        <f t="shared" si="29"/>
        <v>1.2165159507338567E-2</v>
      </c>
      <c r="S122" s="238">
        <f t="shared" si="30"/>
        <v>1.4402201940800136E-2</v>
      </c>
      <c r="T122" s="238">
        <f t="shared" si="31"/>
        <v>2.5847575476053634E-3</v>
      </c>
    </row>
    <row r="123" spans="1:20" x14ac:dyDescent="0.45">
      <c r="A123" s="2" t="s">
        <v>574</v>
      </c>
      <c r="B123" s="2">
        <v>11454</v>
      </c>
      <c r="C123" s="387">
        <v>244</v>
      </c>
      <c r="D123" s="169">
        <v>118</v>
      </c>
      <c r="E123" s="169" t="s">
        <v>604</v>
      </c>
      <c r="F123" s="357">
        <v>3.1884515211758235</v>
      </c>
      <c r="G123" s="357">
        <v>1.5741406823409196</v>
      </c>
      <c r="H123" s="357">
        <v>0.4844093944568168</v>
      </c>
      <c r="I123" s="358">
        <v>1031759.373063</v>
      </c>
      <c r="J123" s="358">
        <v>1422323.505111</v>
      </c>
      <c r="K123" s="357">
        <v>0.14010481462656113</v>
      </c>
      <c r="L123" s="357">
        <v>4.7495013531665946E-3</v>
      </c>
      <c r="M123" s="357">
        <v>4.3709290862177638E-3</v>
      </c>
      <c r="N123" s="243">
        <v>1562949.9967680001</v>
      </c>
      <c r="O123" s="238">
        <f t="shared" si="26"/>
        <v>3.339248547409833E-2</v>
      </c>
      <c r="P123" s="238">
        <f t="shared" si="27"/>
        <v>1.6485892766489953E-2</v>
      </c>
      <c r="Q123" s="238">
        <f t="shared" si="28"/>
        <v>5.073194169799026E-3</v>
      </c>
      <c r="R123" s="238">
        <f t="shared" si="29"/>
        <v>1.4673103718833974E-3</v>
      </c>
      <c r="S123" s="238">
        <f t="shared" si="30"/>
        <v>4.9741278451785559E-5</v>
      </c>
      <c r="T123" s="238">
        <f t="shared" si="31"/>
        <v>4.5776510964800707E-5</v>
      </c>
    </row>
    <row r="124" spans="1:20" x14ac:dyDescent="0.45">
      <c r="A124" s="2" t="s">
        <v>562</v>
      </c>
      <c r="B124" s="2">
        <v>11297</v>
      </c>
      <c r="C124" s="387">
        <v>177</v>
      </c>
      <c r="D124" s="122">
        <v>119</v>
      </c>
      <c r="E124" s="122" t="s">
        <v>562</v>
      </c>
      <c r="F124" s="355">
        <v>2.8754068626836955</v>
      </c>
      <c r="G124" s="355">
        <v>1.0023852850235218</v>
      </c>
      <c r="H124" s="355">
        <v>0.50029746937233077</v>
      </c>
      <c r="I124" s="356">
        <v>318985.25611700001</v>
      </c>
      <c r="J124" s="356">
        <v>510161.38854499999</v>
      </c>
      <c r="K124" s="355">
        <v>0.34609862295626231</v>
      </c>
      <c r="L124" s="355">
        <v>6.9214175699616215E-2</v>
      </c>
      <c r="M124" s="355">
        <v>0.12833809205025223</v>
      </c>
      <c r="N124" s="243">
        <v>478713.5944</v>
      </c>
      <c r="O124" s="238">
        <f t="shared" si="26"/>
        <v>9.2235670512874294E-3</v>
      </c>
      <c r="P124" s="238">
        <f t="shared" si="27"/>
        <v>3.2153946655775782E-3</v>
      </c>
      <c r="Q124" s="238">
        <f t="shared" si="28"/>
        <v>1.6048258471631552E-3</v>
      </c>
      <c r="R124" s="238">
        <f t="shared" si="29"/>
        <v>1.1101955332386963E-3</v>
      </c>
      <c r="S124" s="238">
        <f t="shared" si="30"/>
        <v>2.2202130722786187E-4</v>
      </c>
      <c r="T124" s="238">
        <f t="shared" si="31"/>
        <v>4.1167565279961375E-4</v>
      </c>
    </row>
    <row r="125" spans="1:20" x14ac:dyDescent="0.45">
      <c r="A125" s="2" t="s">
        <v>527</v>
      </c>
      <c r="B125" s="2">
        <v>10787</v>
      </c>
      <c r="C125" s="387">
        <v>54</v>
      </c>
      <c r="D125" s="169">
        <v>120</v>
      </c>
      <c r="E125" s="169" t="s">
        <v>527</v>
      </c>
      <c r="F125" s="357">
        <v>2.689727111158001</v>
      </c>
      <c r="G125" s="357">
        <v>0.76765597418398723</v>
      </c>
      <c r="H125" s="357">
        <v>0.30967711789104441</v>
      </c>
      <c r="I125" s="358">
        <v>628510.17806199996</v>
      </c>
      <c r="J125" s="358">
        <v>1115193.3836040001</v>
      </c>
      <c r="K125" s="357">
        <v>0.32597176109404685</v>
      </c>
      <c r="L125" s="357">
        <v>0.11341999252932429</v>
      </c>
      <c r="M125" s="357">
        <v>9.1375896443658348E-3</v>
      </c>
      <c r="N125" s="243">
        <v>1059426.224829</v>
      </c>
      <c r="O125" s="238">
        <f t="shared" si="26"/>
        <v>1.9094257863294682E-2</v>
      </c>
      <c r="P125" s="238">
        <f t="shared" si="27"/>
        <v>5.4495569682744306E-3</v>
      </c>
      <c r="Q125" s="238">
        <f t="shared" si="28"/>
        <v>2.1983846312304068E-3</v>
      </c>
      <c r="R125" s="238">
        <f t="shared" si="29"/>
        <v>2.3140596072596881E-3</v>
      </c>
      <c r="S125" s="238">
        <f t="shared" si="30"/>
        <v>8.0516368193035541E-4</v>
      </c>
      <c r="T125" s="238">
        <f t="shared" si="31"/>
        <v>6.486735854901501E-5</v>
      </c>
    </row>
    <row r="126" spans="1:20" x14ac:dyDescent="0.45">
      <c r="A126" s="2" t="s">
        <v>517</v>
      </c>
      <c r="B126" s="2">
        <v>10630</v>
      </c>
      <c r="C126" s="387">
        <v>19</v>
      </c>
      <c r="D126" s="122">
        <v>121</v>
      </c>
      <c r="E126" s="122" t="s">
        <v>517</v>
      </c>
      <c r="F126" s="355">
        <v>2.6807222724105357</v>
      </c>
      <c r="G126" s="355">
        <v>2.0170043762235652</v>
      </c>
      <c r="H126" s="355">
        <v>0.45978009402118752</v>
      </c>
      <c r="I126" s="356">
        <v>220119.01100500001</v>
      </c>
      <c r="J126" s="356">
        <v>319297.933227</v>
      </c>
      <c r="K126" s="355">
        <v>0.13452736407777516</v>
      </c>
      <c r="L126" s="355">
        <v>7.875416481593106E-2</v>
      </c>
      <c r="M126" s="355">
        <v>4.3821272223952788E-2</v>
      </c>
      <c r="N126" s="243">
        <v>328462.48845</v>
      </c>
      <c r="O126" s="238">
        <f t="shared" si="26"/>
        <v>5.9001281572171023E-3</v>
      </c>
      <c r="P126" s="238">
        <f t="shared" si="27"/>
        <v>4.4393201175165512E-3</v>
      </c>
      <c r="Q126" s="238">
        <f t="shared" si="28"/>
        <v>1.0119517067402098E-3</v>
      </c>
      <c r="R126" s="238">
        <f t="shared" si="29"/>
        <v>2.9608762417516229E-4</v>
      </c>
      <c r="S126" s="238">
        <f t="shared" si="30"/>
        <v>1.7333375788711007E-4</v>
      </c>
      <c r="T126" s="238">
        <f t="shared" si="31"/>
        <v>9.6448306038479507E-5</v>
      </c>
    </row>
    <row r="127" spans="1:20" x14ac:dyDescent="0.45">
      <c r="A127" s="2" t="s">
        <v>557</v>
      </c>
      <c r="B127" s="2">
        <v>11268</v>
      </c>
      <c r="C127" s="387">
        <v>167</v>
      </c>
      <c r="D127" s="169">
        <v>122</v>
      </c>
      <c r="E127" s="169" t="s">
        <v>557</v>
      </c>
      <c r="F127" s="357">
        <v>2.6572982245275885</v>
      </c>
      <c r="G127" s="357">
        <v>0.70031589520120319</v>
      </c>
      <c r="H127" s="357">
        <v>0.43840563996967685</v>
      </c>
      <c r="I127" s="358">
        <v>896535.27953199996</v>
      </c>
      <c r="J127" s="358">
        <v>1306248.348302</v>
      </c>
      <c r="K127" s="357">
        <v>0.21797598436553456</v>
      </c>
      <c r="L127" s="357">
        <v>7.7509200606487175E-3</v>
      </c>
      <c r="M127" s="357">
        <v>3.3022386099818266E-2</v>
      </c>
      <c r="N127" s="243">
        <v>1338188.5387560001</v>
      </c>
      <c r="O127" s="238">
        <f t="shared" si="26"/>
        <v>2.3827662879677781E-2</v>
      </c>
      <c r="P127" s="238">
        <f t="shared" si="27"/>
        <v>6.2796455836644383E-3</v>
      </c>
      <c r="Q127" s="238">
        <f t="shared" si="28"/>
        <v>3.9311288802008522E-3</v>
      </c>
      <c r="R127" s="238">
        <f t="shared" si="29"/>
        <v>1.9545635575966376E-3</v>
      </c>
      <c r="S127" s="238">
        <f t="shared" si="30"/>
        <v>6.9501536751789551E-5</v>
      </c>
      <c r="T127" s="238">
        <f t="shared" si="31"/>
        <v>2.9610763150564773E-4</v>
      </c>
    </row>
    <row r="128" spans="1:20" x14ac:dyDescent="0.45">
      <c r="A128" s="2" t="s">
        <v>532</v>
      </c>
      <c r="B128" s="2">
        <v>10843</v>
      </c>
      <c r="C128" s="387">
        <v>4</v>
      </c>
      <c r="D128" s="122">
        <v>123</v>
      </c>
      <c r="E128" s="122" t="s">
        <v>532</v>
      </c>
      <c r="F128" s="355">
        <v>2.6283882507666849</v>
      </c>
      <c r="G128" s="355">
        <v>1.0760706314711954</v>
      </c>
      <c r="H128" s="355">
        <v>0.63269621251531272</v>
      </c>
      <c r="I128" s="356">
        <v>741232.78533099999</v>
      </c>
      <c r="J128" s="356">
        <v>1139503.2082219999</v>
      </c>
      <c r="K128" s="355">
        <v>0.30070481471592658</v>
      </c>
      <c r="L128" s="355">
        <v>0.20773705403460857</v>
      </c>
      <c r="M128" s="355">
        <v>2.8988375959264148E-2</v>
      </c>
      <c r="N128" s="243">
        <v>1213635.79369</v>
      </c>
      <c r="O128" s="238">
        <f t="shared" si="26"/>
        <v>2.1374784133087993E-2</v>
      </c>
      <c r="P128" s="238">
        <f t="shared" si="27"/>
        <v>8.7509055988753935E-3</v>
      </c>
      <c r="Q128" s="238">
        <f t="shared" si="28"/>
        <v>5.145261534475502E-3</v>
      </c>
      <c r="R128" s="238">
        <f t="shared" si="29"/>
        <v>2.4454151704788245E-3</v>
      </c>
      <c r="S128" s="238">
        <f t="shared" si="30"/>
        <v>1.6893754890047828E-3</v>
      </c>
      <c r="T128" s="238">
        <f t="shared" si="31"/>
        <v>2.3574153411975161E-4</v>
      </c>
    </row>
    <row r="129" spans="1:20" x14ac:dyDescent="0.45">
      <c r="A129" s="2" t="s">
        <v>529</v>
      </c>
      <c r="B129" s="2">
        <v>10825</v>
      </c>
      <c r="C129" s="387">
        <v>61</v>
      </c>
      <c r="D129" s="169">
        <v>124</v>
      </c>
      <c r="E129" s="169" t="s">
        <v>529</v>
      </c>
      <c r="F129" s="357">
        <v>2.6206409212913715</v>
      </c>
      <c r="G129" s="357">
        <v>1.8109094105753594E-3</v>
      </c>
      <c r="H129" s="357">
        <v>0.31410487451101049</v>
      </c>
      <c r="I129" s="358">
        <v>99407.248080000005</v>
      </c>
      <c r="J129" s="358">
        <v>160530.001406</v>
      </c>
      <c r="K129" s="357">
        <v>0.3194291213731153</v>
      </c>
      <c r="L129" s="357">
        <v>0</v>
      </c>
      <c r="M129" s="357">
        <v>4.106829723017151E-4</v>
      </c>
      <c r="N129" s="243">
        <v>179679.463204</v>
      </c>
      <c r="O129" s="238">
        <f t="shared" si="26"/>
        <v>3.1552211422869228E-3</v>
      </c>
      <c r="P129" s="238">
        <f t="shared" si="27"/>
        <v>2.1803138356696837E-6</v>
      </c>
      <c r="Q129" s="238">
        <f t="shared" si="28"/>
        <v>3.781786100112304E-4</v>
      </c>
      <c r="R129" s="238">
        <f t="shared" si="29"/>
        <v>3.8458894121287771E-4</v>
      </c>
      <c r="S129" s="238">
        <f t="shared" si="30"/>
        <v>0</v>
      </c>
      <c r="T129" s="238">
        <f t="shared" si="31"/>
        <v>4.9445751474607893E-7</v>
      </c>
    </row>
    <row r="130" spans="1:20" x14ac:dyDescent="0.45">
      <c r="A130" s="2" t="s">
        <v>556</v>
      </c>
      <c r="B130" s="2">
        <v>11223</v>
      </c>
      <c r="C130" s="387">
        <v>160</v>
      </c>
      <c r="D130" s="122">
        <v>125</v>
      </c>
      <c r="E130" s="122" t="s">
        <v>556</v>
      </c>
      <c r="F130" s="355">
        <v>2.6204413316041735</v>
      </c>
      <c r="G130" s="355">
        <v>2.7740054128581684</v>
      </c>
      <c r="H130" s="355">
        <v>1.7154180923894882</v>
      </c>
      <c r="I130" s="356">
        <v>3943243.1522590001</v>
      </c>
      <c r="J130" s="356">
        <v>6255805.5534319999</v>
      </c>
      <c r="K130" s="355">
        <v>0.17338299888975781</v>
      </c>
      <c r="L130" s="355">
        <v>0.17296684494223977</v>
      </c>
      <c r="M130" s="355">
        <v>4.1408744425607998E-2</v>
      </c>
      <c r="N130" s="243">
        <v>7259909.6691110004</v>
      </c>
      <c r="O130" s="238">
        <f t="shared" si="26"/>
        <v>0.12747631525486988</v>
      </c>
      <c r="P130" s="238">
        <f t="shared" si="27"/>
        <v>0.13494672987459916</v>
      </c>
      <c r="Q130" s="238">
        <f t="shared" si="28"/>
        <v>8.3449751346076517E-2</v>
      </c>
      <c r="R130" s="238">
        <f t="shared" si="29"/>
        <v>8.4345432808354652E-3</v>
      </c>
      <c r="S130" s="238">
        <f t="shared" si="30"/>
        <v>8.4142986864732278E-3</v>
      </c>
      <c r="T130" s="238">
        <f t="shared" si="31"/>
        <v>2.014406541006466E-3</v>
      </c>
    </row>
    <row r="131" spans="1:20" x14ac:dyDescent="0.45">
      <c r="A131" s="2" t="s">
        <v>564</v>
      </c>
      <c r="B131" s="2">
        <v>11314</v>
      </c>
      <c r="C131" s="387">
        <v>182</v>
      </c>
      <c r="D131" s="169">
        <v>126</v>
      </c>
      <c r="E131" s="169" t="s">
        <v>564</v>
      </c>
      <c r="F131" s="357">
        <v>2.597154132338042</v>
      </c>
      <c r="G131" s="357">
        <v>0</v>
      </c>
      <c r="H131" s="357">
        <v>0</v>
      </c>
      <c r="I131" s="358">
        <v>0</v>
      </c>
      <c r="J131" s="358">
        <v>0</v>
      </c>
      <c r="K131" s="357">
        <v>0</v>
      </c>
      <c r="L131" s="357">
        <v>0</v>
      </c>
      <c r="M131" s="357">
        <v>0</v>
      </c>
      <c r="N131" s="243">
        <v>27226.603716000001</v>
      </c>
      <c r="O131" s="238">
        <f t="shared" si="26"/>
        <v>4.738217999526842E-4</v>
      </c>
      <c r="P131" s="238">
        <f t="shared" si="27"/>
        <v>0</v>
      </c>
      <c r="Q131" s="238">
        <f t="shared" si="28"/>
        <v>0</v>
      </c>
      <c r="R131" s="238">
        <f t="shared" si="29"/>
        <v>0</v>
      </c>
      <c r="S131" s="238">
        <f t="shared" si="30"/>
        <v>0</v>
      </c>
      <c r="T131" s="238">
        <f t="shared" si="31"/>
        <v>0</v>
      </c>
    </row>
    <row r="132" spans="1:20" x14ac:dyDescent="0.45">
      <c r="A132" s="2" t="s">
        <v>576</v>
      </c>
      <c r="B132" s="2">
        <v>11233</v>
      </c>
      <c r="C132" s="387">
        <v>264</v>
      </c>
      <c r="D132" s="122">
        <v>127</v>
      </c>
      <c r="E132" s="122" t="s">
        <v>576</v>
      </c>
      <c r="F132" s="355">
        <v>2.4776537766930589</v>
      </c>
      <c r="G132" s="355">
        <v>1.3197409539383944</v>
      </c>
      <c r="H132" s="355">
        <v>0.32067531426425111</v>
      </c>
      <c r="I132" s="356">
        <v>734135.84657499997</v>
      </c>
      <c r="J132" s="356">
        <v>1070333.242575</v>
      </c>
      <c r="K132" s="355">
        <v>0.16281897347573249</v>
      </c>
      <c r="L132" s="355">
        <v>0.17067453596563989</v>
      </c>
      <c r="M132" s="355">
        <v>0</v>
      </c>
      <c r="N132" s="243">
        <v>1193407.631578</v>
      </c>
      <c r="O132" s="238">
        <f t="shared" si="26"/>
        <v>1.9813138393748653E-2</v>
      </c>
      <c r="P132" s="238">
        <f t="shared" si="27"/>
        <v>1.0553617462718889E-2</v>
      </c>
      <c r="Q132" s="238">
        <f t="shared" si="28"/>
        <v>2.5643552140915426E-3</v>
      </c>
      <c r="R132" s="238">
        <f t="shared" si="29"/>
        <v>1.3020200340131793E-3</v>
      </c>
      <c r="S132" s="238">
        <f t="shared" si="30"/>
        <v>1.3648388782913391E-3</v>
      </c>
      <c r="T132" s="238">
        <f t="shared" si="31"/>
        <v>0</v>
      </c>
    </row>
    <row r="133" spans="1:20" x14ac:dyDescent="0.45">
      <c r="A133" s="2" t="s">
        <v>524</v>
      </c>
      <c r="B133" s="2">
        <v>10771</v>
      </c>
      <c r="C133" s="387">
        <v>49</v>
      </c>
      <c r="D133" s="169">
        <v>128</v>
      </c>
      <c r="E133" s="169" t="s">
        <v>524</v>
      </c>
      <c r="F133" s="357">
        <v>2.4017820824248202</v>
      </c>
      <c r="G133" s="357">
        <v>1.228323708730422</v>
      </c>
      <c r="H133" s="357">
        <v>1.2507302996241412</v>
      </c>
      <c r="I133" s="358">
        <v>421655.483289</v>
      </c>
      <c r="J133" s="358">
        <v>533204.95340100001</v>
      </c>
      <c r="K133" s="357">
        <v>0.21690557112935413</v>
      </c>
      <c r="L133" s="357">
        <v>0.5904910193496139</v>
      </c>
      <c r="M133" s="357">
        <v>1.0617220867117225E-2</v>
      </c>
      <c r="N133" s="243">
        <v>543507.15191500005</v>
      </c>
      <c r="O133" s="238">
        <f t="shared" si="26"/>
        <v>8.7470721244760161E-3</v>
      </c>
      <c r="P133" s="238">
        <f t="shared" si="27"/>
        <v>4.473443344877307E-3</v>
      </c>
      <c r="Q133" s="238">
        <f t="shared" si="28"/>
        <v>4.5550461131072693E-3</v>
      </c>
      <c r="R133" s="238">
        <f t="shared" si="29"/>
        <v>7.899503825732748E-4</v>
      </c>
      <c r="S133" s="238">
        <f t="shared" si="30"/>
        <v>2.1505146419827665E-3</v>
      </c>
      <c r="T133" s="238">
        <f t="shared" si="31"/>
        <v>3.8666953744781772E-5</v>
      </c>
    </row>
    <row r="134" spans="1:20" x14ac:dyDescent="0.45">
      <c r="A134" s="2" t="s">
        <v>569</v>
      </c>
      <c r="B134" s="2">
        <v>11341</v>
      </c>
      <c r="C134" s="387">
        <v>211</v>
      </c>
      <c r="D134" s="122">
        <v>129</v>
      </c>
      <c r="E134" s="122" t="s">
        <v>569</v>
      </c>
      <c r="F134" s="355">
        <v>2.2967373374273956</v>
      </c>
      <c r="G134" s="355">
        <v>8.1709836195299523</v>
      </c>
      <c r="H134" s="355">
        <v>0.41206773759594839</v>
      </c>
      <c r="I134" s="356">
        <v>1519313.8133779999</v>
      </c>
      <c r="J134" s="356">
        <v>2906528.3890829999</v>
      </c>
      <c r="K134" s="355">
        <v>0.30348264092468402</v>
      </c>
      <c r="L134" s="355">
        <v>1.4464840679662663</v>
      </c>
      <c r="M134" s="355">
        <v>0</v>
      </c>
      <c r="N134" s="243">
        <v>3843103.718938</v>
      </c>
      <c r="O134" s="238">
        <f t="shared" si="26"/>
        <v>5.9144897002387689E-2</v>
      </c>
      <c r="P134" s="238">
        <f t="shared" si="27"/>
        <v>0.21041674061284474</v>
      </c>
      <c r="Q134" s="238">
        <f t="shared" si="28"/>
        <v>1.061144585449999E-2</v>
      </c>
      <c r="R134" s="238">
        <f t="shared" si="29"/>
        <v>7.815194731674649E-3</v>
      </c>
      <c r="S134" s="238">
        <f t="shared" si="30"/>
        <v>3.7249427621221853E-2</v>
      </c>
      <c r="T134" s="238">
        <f t="shared" si="31"/>
        <v>0</v>
      </c>
    </row>
    <row r="135" spans="1:20" x14ac:dyDescent="0.45">
      <c r="A135" s="2" t="s">
        <v>513</v>
      </c>
      <c r="B135" s="2">
        <v>10591</v>
      </c>
      <c r="C135" s="387">
        <v>44</v>
      </c>
      <c r="D135" s="169">
        <v>130</v>
      </c>
      <c r="E135" s="169" t="s">
        <v>513</v>
      </c>
      <c r="F135" s="357">
        <v>2.2811458961303464</v>
      </c>
      <c r="G135" s="357">
        <v>6.0485014036439697</v>
      </c>
      <c r="H135" s="357">
        <v>0.13202510045687235</v>
      </c>
      <c r="I135" s="358">
        <v>508753.25193799997</v>
      </c>
      <c r="J135" s="358">
        <v>759648.21027599997</v>
      </c>
      <c r="K135" s="357">
        <v>0.28891602816590561</v>
      </c>
      <c r="L135" s="357">
        <v>2.4190065480689232E-2</v>
      </c>
      <c r="M135" s="357">
        <v>6.6179319280284029E-3</v>
      </c>
      <c r="N135" s="243">
        <v>774532.02339300001</v>
      </c>
      <c r="O135" s="238">
        <f t="shared" si="26"/>
        <v>1.1839034462082971E-2</v>
      </c>
      <c r="P135" s="238">
        <f t="shared" si="27"/>
        <v>3.1391423355766994E-2</v>
      </c>
      <c r="Q135" s="238">
        <f t="shared" si="28"/>
        <v>6.8520374642427699E-4</v>
      </c>
      <c r="R135" s="238">
        <f t="shared" si="29"/>
        <v>1.4994599073679072E-3</v>
      </c>
      <c r="S135" s="238">
        <f t="shared" si="30"/>
        <v>1.2554524432292565E-4</v>
      </c>
      <c r="T135" s="238">
        <f t="shared" si="31"/>
        <v>3.4346739634916579E-5</v>
      </c>
    </row>
    <row r="136" spans="1:20" x14ac:dyDescent="0.45">
      <c r="A136" s="2" t="s">
        <v>570</v>
      </c>
      <c r="B136" s="2">
        <v>11378</v>
      </c>
      <c r="C136" s="387">
        <v>226</v>
      </c>
      <c r="D136" s="122">
        <v>131</v>
      </c>
      <c r="E136" s="122" t="s">
        <v>570</v>
      </c>
      <c r="F136" s="355">
        <v>2.2511465339597168</v>
      </c>
      <c r="G136" s="355">
        <v>1.2898787855894616E-2</v>
      </c>
      <c r="H136" s="355">
        <v>0</v>
      </c>
      <c r="I136" s="356">
        <v>673506.44454199995</v>
      </c>
      <c r="J136" s="356">
        <v>1019835.595208</v>
      </c>
      <c r="K136" s="355">
        <v>0.13114927503982085</v>
      </c>
      <c r="L136" s="355">
        <v>0</v>
      </c>
      <c r="M136" s="355">
        <v>0</v>
      </c>
      <c r="N136" s="243">
        <v>985907.79651699995</v>
      </c>
      <c r="O136" s="238">
        <f t="shared" si="26"/>
        <v>1.4871812801804272E-2</v>
      </c>
      <c r="P136" s="238">
        <f t="shared" si="27"/>
        <v>8.5213625798774291E-5</v>
      </c>
      <c r="Q136" s="238">
        <f t="shared" si="28"/>
        <v>0</v>
      </c>
      <c r="R136" s="238">
        <f t="shared" si="29"/>
        <v>8.6641515248400941E-4</v>
      </c>
      <c r="S136" s="238">
        <f t="shared" si="30"/>
        <v>0</v>
      </c>
      <c r="T136" s="238">
        <f t="shared" si="31"/>
        <v>0</v>
      </c>
    </row>
    <row r="137" spans="1:20" x14ac:dyDescent="0.45">
      <c r="A137" s="2" t="s">
        <v>567</v>
      </c>
      <c r="B137" s="2">
        <v>11334</v>
      </c>
      <c r="C137" s="387">
        <v>194</v>
      </c>
      <c r="D137" s="169">
        <v>132</v>
      </c>
      <c r="E137" s="169" t="s">
        <v>567</v>
      </c>
      <c r="F137" s="357">
        <v>2.1931041412439205</v>
      </c>
      <c r="G137" s="357">
        <v>2.5251487318926496E-2</v>
      </c>
      <c r="H137" s="357">
        <v>3.7192194803210184E-2</v>
      </c>
      <c r="I137" s="358">
        <v>242150.50513800001</v>
      </c>
      <c r="J137" s="358">
        <v>318889.75788500003</v>
      </c>
      <c r="K137" s="357">
        <v>0.19815402738546567</v>
      </c>
      <c r="L137" s="357">
        <v>2.1644285023924422E-3</v>
      </c>
      <c r="M137" s="357">
        <v>0</v>
      </c>
      <c r="N137" s="243">
        <v>345112.396633</v>
      </c>
      <c r="O137" s="238">
        <f t="shared" si="26"/>
        <v>5.0715844118573343E-3</v>
      </c>
      <c r="P137" s="238">
        <f t="shared" si="27"/>
        <v>5.8394422341586905E-5</v>
      </c>
      <c r="Q137" s="238">
        <f t="shared" si="28"/>
        <v>8.6007477647520947E-5</v>
      </c>
      <c r="R137" s="238">
        <f t="shared" si="29"/>
        <v>4.5823399697967482E-4</v>
      </c>
      <c r="S137" s="238">
        <f t="shared" si="30"/>
        <v>5.005271590562528E-6</v>
      </c>
      <c r="T137" s="238">
        <f t="shared" si="31"/>
        <v>0</v>
      </c>
    </row>
    <row r="138" spans="1:20" x14ac:dyDescent="0.45">
      <c r="A138" s="2" t="s">
        <v>540</v>
      </c>
      <c r="B138" s="2">
        <v>11087</v>
      </c>
      <c r="C138" s="387">
        <v>119</v>
      </c>
      <c r="D138" s="122">
        <v>133</v>
      </c>
      <c r="E138" s="122" t="s">
        <v>540</v>
      </c>
      <c r="F138" s="355">
        <v>2.1527582680481574</v>
      </c>
      <c r="G138" s="355">
        <v>1.3958733274706929</v>
      </c>
      <c r="H138" s="355">
        <v>0.71905793215884894</v>
      </c>
      <c r="I138" s="356">
        <v>315876.364115</v>
      </c>
      <c r="J138" s="356">
        <v>508318.75243300002</v>
      </c>
      <c r="K138" s="355">
        <v>0.11223636595803411</v>
      </c>
      <c r="L138" s="355">
        <v>0.10923831974810473</v>
      </c>
      <c r="M138" s="355">
        <v>3.3329398493735604E-2</v>
      </c>
      <c r="N138" s="243">
        <v>505596.40330000001</v>
      </c>
      <c r="O138" s="238">
        <f t="shared" si="26"/>
        <v>7.2932833294942039E-3</v>
      </c>
      <c r="P138" s="238">
        <f t="shared" si="27"/>
        <v>4.7290491554158416E-3</v>
      </c>
      <c r="Q138" s="238">
        <f t="shared" si="28"/>
        <v>2.4360808676905251E-3</v>
      </c>
      <c r="R138" s="238">
        <f t="shared" si="29"/>
        <v>3.802431647594673E-4</v>
      </c>
      <c r="S138" s="238">
        <f t="shared" si="30"/>
        <v>3.7008614863347369E-4</v>
      </c>
      <c r="T138" s="238">
        <f t="shared" si="31"/>
        <v>1.129159506779297E-4</v>
      </c>
    </row>
    <row r="139" spans="1:20" x14ac:dyDescent="0.45">
      <c r="A139" s="2" t="s">
        <v>538</v>
      </c>
      <c r="B139" s="2">
        <v>10896</v>
      </c>
      <c r="C139" s="387">
        <v>103</v>
      </c>
      <c r="D139" s="169">
        <v>134</v>
      </c>
      <c r="E139" s="169" t="s">
        <v>538</v>
      </c>
      <c r="F139" s="357">
        <v>2.1511891413891524</v>
      </c>
      <c r="G139" s="357">
        <v>0.21757192279856183</v>
      </c>
      <c r="H139" s="357">
        <v>5.950960361209906E-2</v>
      </c>
      <c r="I139" s="358">
        <v>779682.68631799996</v>
      </c>
      <c r="J139" s="358">
        <v>1193762.133411</v>
      </c>
      <c r="K139" s="357">
        <v>6.6807032046422465E-2</v>
      </c>
      <c r="L139" s="357">
        <v>5.071121009968596E-2</v>
      </c>
      <c r="M139" s="357">
        <v>2.2518356309684071E-3</v>
      </c>
      <c r="N139" s="243">
        <v>1182090.0578379999</v>
      </c>
      <c r="O139" s="238">
        <f t="shared" si="26"/>
        <v>1.7039349278476546E-2</v>
      </c>
      <c r="P139" s="238">
        <f t="shared" si="27"/>
        <v>1.7233649586760244E-3</v>
      </c>
      <c r="Q139" s="238">
        <f t="shared" si="28"/>
        <v>4.7136948669954765E-4</v>
      </c>
      <c r="R139" s="238">
        <f t="shared" si="29"/>
        <v>5.2917167133070787E-4</v>
      </c>
      <c r="S139" s="238">
        <f t="shared" si="30"/>
        <v>4.0167831112459227E-4</v>
      </c>
      <c r="T139" s="238">
        <f t="shared" si="31"/>
        <v>1.783655983360515E-5</v>
      </c>
    </row>
    <row r="140" spans="1:20" x14ac:dyDescent="0.45">
      <c r="A140" s="2" t="s">
        <v>537</v>
      </c>
      <c r="B140" s="2">
        <v>10869</v>
      </c>
      <c r="C140" s="387">
        <v>12</v>
      </c>
      <c r="D140" s="122">
        <v>135</v>
      </c>
      <c r="E140" s="122" t="s">
        <v>537</v>
      </c>
      <c r="F140" s="355">
        <v>2.144483374166207</v>
      </c>
      <c r="G140" s="355">
        <v>1.6882691578475644E-2</v>
      </c>
      <c r="H140" s="355">
        <v>9.5935744079423624E-2</v>
      </c>
      <c r="I140" s="356">
        <v>554026.25350700004</v>
      </c>
      <c r="J140" s="356">
        <v>671829.32374200004</v>
      </c>
      <c r="K140" s="355">
        <v>8.1807907760839391E-2</v>
      </c>
      <c r="L140" s="355">
        <v>4.3080955955785479E-3</v>
      </c>
      <c r="M140" s="355">
        <v>4.0737526346552367E-4</v>
      </c>
      <c r="N140" s="243">
        <v>870690.53271000006</v>
      </c>
      <c r="O140" s="238">
        <f t="shared" si="26"/>
        <v>1.2511527922955736E-2</v>
      </c>
      <c r="P140" s="238">
        <f t="shared" si="27"/>
        <v>9.8498440064090018E-5</v>
      </c>
      <c r="Q140" s="238">
        <f t="shared" si="28"/>
        <v>5.5971650576490558E-4</v>
      </c>
      <c r="R140" s="238">
        <f t="shared" si="29"/>
        <v>4.7729067737178931E-4</v>
      </c>
      <c r="S140" s="238">
        <f t="shared" si="30"/>
        <v>2.5134658999070452E-5</v>
      </c>
      <c r="T140" s="238">
        <f t="shared" si="31"/>
        <v>2.3767435296401217E-6</v>
      </c>
    </row>
    <row r="141" spans="1:20" x14ac:dyDescent="0.45">
      <c r="A141" s="2" t="s">
        <v>528</v>
      </c>
      <c r="B141" s="2">
        <v>10801</v>
      </c>
      <c r="C141" s="387">
        <v>46</v>
      </c>
      <c r="D141" s="169">
        <v>136</v>
      </c>
      <c r="E141" s="169" t="s">
        <v>528</v>
      </c>
      <c r="F141" s="357">
        <v>2.1321177143390435</v>
      </c>
      <c r="G141" s="357">
        <v>0.45775366205032758</v>
      </c>
      <c r="H141" s="357">
        <v>0.35625203739339834</v>
      </c>
      <c r="I141" s="358">
        <v>279417.04687999998</v>
      </c>
      <c r="J141" s="358">
        <v>407502.31492999999</v>
      </c>
      <c r="K141" s="357">
        <v>1.8950316495237086E-2</v>
      </c>
      <c r="L141" s="357">
        <v>4.9691014380055257E-2</v>
      </c>
      <c r="M141" s="357">
        <v>6.5390665040736618E-3</v>
      </c>
      <c r="N141" s="243">
        <v>426840.35714400001</v>
      </c>
      <c r="O141" s="238">
        <f t="shared" ref="O141:O172" si="32">$N141/$N$173*F141</f>
        <v>6.0981836146608648E-3</v>
      </c>
      <c r="P141" s="238">
        <f t="shared" ref="P141:P172" si="33">$N141/$N$173*G141</f>
        <v>1.3092456681415778E-3</v>
      </c>
      <c r="Q141" s="238">
        <f t="shared" ref="Q141:Q172" si="34">$N141/$N$173*H141</f>
        <v>1.0189354567580447E-3</v>
      </c>
      <c r="R141" s="238">
        <f t="shared" ref="R141:R172" si="35">$N141/$N$173*K141</f>
        <v>5.4200811130972986E-5</v>
      </c>
      <c r="S141" s="238">
        <f t="shared" ref="S141:S172" si="36">$N141/$N$173*L141</f>
        <v>1.4212392104357528E-4</v>
      </c>
      <c r="T141" s="238">
        <f t="shared" ref="T141:T172" si="37">$N141/$N$173*M141</f>
        <v>1.8702732941122533E-5</v>
      </c>
    </row>
    <row r="142" spans="1:20" x14ac:dyDescent="0.45">
      <c r="A142" s="2" t="s">
        <v>535</v>
      </c>
      <c r="B142" s="2">
        <v>10864</v>
      </c>
      <c r="C142" s="387">
        <v>64</v>
      </c>
      <c r="D142" s="122">
        <v>137</v>
      </c>
      <c r="E142" s="122" t="s">
        <v>535</v>
      </c>
      <c r="F142" s="355">
        <v>2.0957894160985764</v>
      </c>
      <c r="G142" s="355">
        <v>0.61107938320959454</v>
      </c>
      <c r="H142" s="355">
        <v>0.30739035198692971</v>
      </c>
      <c r="I142" s="356">
        <v>220839.08149499999</v>
      </c>
      <c r="J142" s="356">
        <v>307554.65719400003</v>
      </c>
      <c r="K142" s="355">
        <v>0.20205742367851962</v>
      </c>
      <c r="L142" s="355">
        <v>0.10560102408338098</v>
      </c>
      <c r="M142" s="355">
        <v>2.9162137698312006E-4</v>
      </c>
      <c r="N142" s="243">
        <v>346415.81985199999</v>
      </c>
      <c r="O142" s="238">
        <f t="shared" si="32"/>
        <v>4.8648471913866299E-3</v>
      </c>
      <c r="P142" s="238">
        <f t="shared" si="33"/>
        <v>1.4184668546783246E-3</v>
      </c>
      <c r="Q142" s="238">
        <f t="shared" si="34"/>
        <v>7.1352926922722154E-4</v>
      </c>
      <c r="R142" s="238">
        <f t="shared" si="35"/>
        <v>4.6902540996276776E-4</v>
      </c>
      <c r="S142" s="238">
        <f t="shared" si="36"/>
        <v>2.4512617607160594E-4</v>
      </c>
      <c r="T142" s="238">
        <f t="shared" si="37"/>
        <v>6.7692556602638383E-7</v>
      </c>
    </row>
    <row r="143" spans="1:20" x14ac:dyDescent="0.45">
      <c r="A143" s="2" t="s">
        <v>539</v>
      </c>
      <c r="B143" s="2">
        <v>11055</v>
      </c>
      <c r="C143" s="387">
        <v>116</v>
      </c>
      <c r="D143" s="169">
        <v>138</v>
      </c>
      <c r="E143" s="169" t="s">
        <v>539</v>
      </c>
      <c r="F143" s="357">
        <v>1.9794505760333494</v>
      </c>
      <c r="G143" s="357">
        <v>3.5250664943996632</v>
      </c>
      <c r="H143" s="357">
        <v>0.68891529067455137</v>
      </c>
      <c r="I143" s="358">
        <v>1883484.8565519999</v>
      </c>
      <c r="J143" s="358">
        <v>3764461.404776</v>
      </c>
      <c r="K143" s="357">
        <v>0.20763481904198539</v>
      </c>
      <c r="L143" s="357">
        <v>0.26068180364548837</v>
      </c>
      <c r="M143" s="357">
        <v>2.4550271704919378E-2</v>
      </c>
      <c r="N143" s="243">
        <v>3862844.8745249999</v>
      </c>
      <c r="O143" s="238">
        <f t="shared" si="32"/>
        <v>5.1236065730854305E-2</v>
      </c>
      <c r="P143" s="238">
        <f t="shared" si="33"/>
        <v>9.1242762410679357E-2</v>
      </c>
      <c r="Q143" s="238">
        <f t="shared" si="34"/>
        <v>1.7831871905953176E-2</v>
      </c>
      <c r="R143" s="238">
        <f t="shared" si="35"/>
        <v>5.374416196724463E-3</v>
      </c>
      <c r="S143" s="238">
        <f t="shared" si="36"/>
        <v>6.7474834623973317E-3</v>
      </c>
      <c r="T143" s="238">
        <f t="shared" si="37"/>
        <v>6.3545882378342829E-4</v>
      </c>
    </row>
    <row r="144" spans="1:20" x14ac:dyDescent="0.45">
      <c r="A144" s="2" t="s">
        <v>518</v>
      </c>
      <c r="B144" s="2">
        <v>10706</v>
      </c>
      <c r="C144" s="387">
        <v>27</v>
      </c>
      <c r="D144" s="122">
        <v>139</v>
      </c>
      <c r="E144" s="122" t="s">
        <v>518</v>
      </c>
      <c r="F144" s="355">
        <v>1.9774941570978068</v>
      </c>
      <c r="G144" s="355">
        <v>3.7760677993772003</v>
      </c>
      <c r="H144" s="355">
        <v>0.32606154706514734</v>
      </c>
      <c r="I144" s="356">
        <v>7829573.9059290001</v>
      </c>
      <c r="J144" s="356">
        <v>13088045.323593</v>
      </c>
      <c r="K144" s="355">
        <v>3.9218145432746966E-2</v>
      </c>
      <c r="L144" s="355">
        <v>0.19683694945719471</v>
      </c>
      <c r="M144" s="355">
        <v>3.8181199626209188E-3</v>
      </c>
      <c r="N144" s="243">
        <v>14658236.853224</v>
      </c>
      <c r="O144" s="238">
        <f t="shared" si="32"/>
        <v>0.194232002425995</v>
      </c>
      <c r="P144" s="238">
        <f t="shared" si="33"/>
        <v>0.37089020330950001</v>
      </c>
      <c r="Q144" s="238">
        <f t="shared" si="34"/>
        <v>3.2026181707422864E-2</v>
      </c>
      <c r="R144" s="238">
        <f t="shared" si="35"/>
        <v>3.8520563469152014E-3</v>
      </c>
      <c r="S144" s="238">
        <f t="shared" si="36"/>
        <v>1.9333576641563922E-2</v>
      </c>
      <c r="T144" s="238">
        <f t="shared" si="37"/>
        <v>3.7502062050636271E-4</v>
      </c>
    </row>
    <row r="145" spans="1:20" x14ac:dyDescent="0.45">
      <c r="A145" s="2" t="s">
        <v>543</v>
      </c>
      <c r="B145" s="2">
        <v>11132</v>
      </c>
      <c r="C145" s="387">
        <v>126</v>
      </c>
      <c r="D145" s="169">
        <v>140</v>
      </c>
      <c r="E145" s="169" t="s">
        <v>543</v>
      </c>
      <c r="F145" s="357">
        <v>1.9533412327741619</v>
      </c>
      <c r="G145" s="357">
        <v>6.8605326706928853</v>
      </c>
      <c r="H145" s="357">
        <v>0.4919186658010658</v>
      </c>
      <c r="I145" s="358">
        <v>2668235.1864820002</v>
      </c>
      <c r="J145" s="358">
        <v>6058114.7307879999</v>
      </c>
      <c r="K145" s="357">
        <v>0.22133335379266153</v>
      </c>
      <c r="L145" s="357">
        <v>0.3489982469365363</v>
      </c>
      <c r="M145" s="357">
        <v>1.8754643368389647E-2</v>
      </c>
      <c r="N145" s="243">
        <v>6519613.7124039996</v>
      </c>
      <c r="O145" s="238">
        <f t="shared" si="32"/>
        <v>8.5334338411128752E-2</v>
      </c>
      <c r="P145" s="238">
        <f t="shared" si="33"/>
        <v>0.29971159507551226</v>
      </c>
      <c r="Q145" s="238">
        <f t="shared" si="34"/>
        <v>2.1490128398406867E-2</v>
      </c>
      <c r="R145" s="238">
        <f t="shared" si="35"/>
        <v>9.6692451873291053E-3</v>
      </c>
      <c r="S145" s="238">
        <f t="shared" si="36"/>
        <v>1.5246457715264079E-2</v>
      </c>
      <c r="T145" s="238">
        <f t="shared" si="37"/>
        <v>8.1932181491160263E-4</v>
      </c>
    </row>
    <row r="146" spans="1:20" x14ac:dyDescent="0.45">
      <c r="A146" s="2" t="s">
        <v>534</v>
      </c>
      <c r="B146" s="2">
        <v>10855</v>
      </c>
      <c r="C146" s="387">
        <v>8</v>
      </c>
      <c r="D146" s="122">
        <v>141</v>
      </c>
      <c r="E146" s="122" t="s">
        <v>534</v>
      </c>
      <c r="F146" s="355">
        <v>1.9364957964665892</v>
      </c>
      <c r="G146" s="355">
        <v>0.21874124593272568</v>
      </c>
      <c r="H146" s="355">
        <v>2.4200282285000107E-2</v>
      </c>
      <c r="I146" s="356">
        <v>1085006.6494819999</v>
      </c>
      <c r="J146" s="356">
        <v>1677868.5447209999</v>
      </c>
      <c r="K146" s="355">
        <v>0.22896943662427449</v>
      </c>
      <c r="L146" s="355">
        <v>5.0597628717855891E-2</v>
      </c>
      <c r="M146" s="355">
        <v>9.2698917310585921E-4</v>
      </c>
      <c r="N146" s="243">
        <v>1772048.978541</v>
      </c>
      <c r="O146" s="238">
        <f t="shared" si="32"/>
        <v>2.2994084535222638E-2</v>
      </c>
      <c r="P146" s="238">
        <f t="shared" si="33"/>
        <v>2.5973486281222606E-3</v>
      </c>
      <c r="Q146" s="238">
        <f t="shared" si="34"/>
        <v>2.8735581954419394E-4</v>
      </c>
      <c r="R146" s="238">
        <f t="shared" si="35"/>
        <v>2.7187988692397389E-3</v>
      </c>
      <c r="S146" s="238">
        <f t="shared" si="36"/>
        <v>6.0079973018431509E-4</v>
      </c>
      <c r="T146" s="238">
        <f t="shared" si="37"/>
        <v>1.100713332222305E-5</v>
      </c>
    </row>
    <row r="147" spans="1:20" x14ac:dyDescent="0.45">
      <c r="A147" s="2" t="s">
        <v>525</v>
      </c>
      <c r="B147" s="2">
        <v>10781</v>
      </c>
      <c r="C147" s="387">
        <v>51</v>
      </c>
      <c r="D147" s="169">
        <v>142</v>
      </c>
      <c r="E147" s="169" t="s">
        <v>525</v>
      </c>
      <c r="F147" s="357">
        <v>1.8967310201758432</v>
      </c>
      <c r="G147" s="357">
        <v>3.0980603749169551</v>
      </c>
      <c r="H147" s="357">
        <v>0.50517240686049725</v>
      </c>
      <c r="I147" s="358">
        <v>2102237.273637</v>
      </c>
      <c r="J147" s="358">
        <v>4120395.7947450001</v>
      </c>
      <c r="K147" s="357">
        <v>0.20906913078942982</v>
      </c>
      <c r="L147" s="357">
        <v>0.31744936718184558</v>
      </c>
      <c r="M147" s="357">
        <v>1.8200367270395913E-2</v>
      </c>
      <c r="N147" s="243">
        <v>4138791.4530779999</v>
      </c>
      <c r="O147" s="238">
        <f t="shared" si="32"/>
        <v>5.2602106251462118E-2</v>
      </c>
      <c r="P147" s="238">
        <f t="shared" si="33"/>
        <v>8.5918614332420221E-2</v>
      </c>
      <c r="Q147" s="238">
        <f t="shared" si="34"/>
        <v>1.4009963636551466E-2</v>
      </c>
      <c r="R147" s="238">
        <f t="shared" si="35"/>
        <v>5.798121354427397E-3</v>
      </c>
      <c r="S147" s="238">
        <f t="shared" si="36"/>
        <v>8.8038341569437496E-3</v>
      </c>
      <c r="T147" s="238">
        <f t="shared" si="37"/>
        <v>5.0475140796940317E-4</v>
      </c>
    </row>
    <row r="148" spans="1:20" x14ac:dyDescent="0.45">
      <c r="A148" s="2" t="s">
        <v>573</v>
      </c>
      <c r="B148" s="2">
        <v>11470</v>
      </c>
      <c r="C148" s="387">
        <v>240</v>
      </c>
      <c r="D148" s="122">
        <v>143</v>
      </c>
      <c r="E148" s="122" t="s">
        <v>573</v>
      </c>
      <c r="F148" s="355">
        <v>1.7557357997192276</v>
      </c>
      <c r="G148" s="355">
        <v>0.78561326985738633</v>
      </c>
      <c r="H148" s="355">
        <v>0.32917182538243567</v>
      </c>
      <c r="I148" s="356">
        <v>313134.32297699997</v>
      </c>
      <c r="J148" s="356">
        <v>476939.09329599998</v>
      </c>
      <c r="K148" s="355">
        <v>3.9407748263939564E-2</v>
      </c>
      <c r="L148" s="355">
        <v>1.9081407104513889E-2</v>
      </c>
      <c r="M148" s="355">
        <v>0</v>
      </c>
      <c r="N148" s="243">
        <v>469894.20884799998</v>
      </c>
      <c r="O148" s="238">
        <f t="shared" si="32"/>
        <v>5.5281917801422451E-3</v>
      </c>
      <c r="P148" s="238">
        <f t="shared" si="33"/>
        <v>2.4736186512177966E-3</v>
      </c>
      <c r="Q148" s="238">
        <f t="shared" si="34"/>
        <v>1.0364457907759269E-3</v>
      </c>
      <c r="R148" s="238">
        <f t="shared" si="35"/>
        <v>1.2408107760943538E-4</v>
      </c>
      <c r="S148" s="238">
        <f t="shared" si="36"/>
        <v>6.0080610035741425E-5</v>
      </c>
      <c r="T148" s="238">
        <f t="shared" si="37"/>
        <v>0</v>
      </c>
    </row>
    <row r="149" spans="1:20" x14ac:dyDescent="0.45">
      <c r="A149" s="2" t="s">
        <v>575</v>
      </c>
      <c r="B149" s="2">
        <v>11477</v>
      </c>
      <c r="C149" s="387">
        <v>245</v>
      </c>
      <c r="D149" s="169">
        <v>144</v>
      </c>
      <c r="E149" s="169" t="s">
        <v>575</v>
      </c>
      <c r="F149" s="357">
        <v>1.6591292588624778</v>
      </c>
      <c r="G149" s="357">
        <v>0.82393123422076986</v>
      </c>
      <c r="H149" s="357">
        <v>0.72109320594847814</v>
      </c>
      <c r="I149" s="358">
        <v>2423074.4364169999</v>
      </c>
      <c r="J149" s="358">
        <v>3658665.3550359998</v>
      </c>
      <c r="K149" s="357">
        <v>0.19839558898110077</v>
      </c>
      <c r="L149" s="357">
        <v>3.4074320010215806E-2</v>
      </c>
      <c r="M149" s="357">
        <v>3.5814583067296644E-2</v>
      </c>
      <c r="N149" s="243">
        <v>4551052.5334139997</v>
      </c>
      <c r="O149" s="238">
        <f t="shared" si="32"/>
        <v>5.0595968616707176E-2</v>
      </c>
      <c r="P149" s="238">
        <f t="shared" si="33"/>
        <v>2.5126191130846839E-2</v>
      </c>
      <c r="Q149" s="238">
        <f t="shared" si="34"/>
        <v>2.1990094516749218E-2</v>
      </c>
      <c r="R149" s="238">
        <f t="shared" si="35"/>
        <v>6.050171763388173E-3</v>
      </c>
      <c r="S149" s="238">
        <f t="shared" si="36"/>
        <v>1.0391132677959828E-3</v>
      </c>
      <c r="T149" s="238">
        <f t="shared" si="37"/>
        <v>1.0921834517798668E-3</v>
      </c>
    </row>
    <row r="150" spans="1:20" x14ac:dyDescent="0.45">
      <c r="A150" s="2" t="s">
        <v>550</v>
      </c>
      <c r="B150" s="2">
        <v>11197</v>
      </c>
      <c r="C150" s="387">
        <v>147</v>
      </c>
      <c r="D150" s="122">
        <v>145</v>
      </c>
      <c r="E150" s="122" t="s">
        <v>550</v>
      </c>
      <c r="F150" s="355">
        <v>1.6052003643918493</v>
      </c>
      <c r="G150" s="355">
        <v>0.96587346970127397</v>
      </c>
      <c r="H150" s="355">
        <v>0</v>
      </c>
      <c r="I150" s="356">
        <v>1021387.783361</v>
      </c>
      <c r="J150" s="356">
        <v>1432277.0114440001</v>
      </c>
      <c r="K150" s="355">
        <v>0.25892818896510056</v>
      </c>
      <c r="L150" s="355">
        <v>0.3226764979667826</v>
      </c>
      <c r="M150" s="355">
        <v>0</v>
      </c>
      <c r="N150" s="243">
        <v>1660251.824853</v>
      </c>
      <c r="O150" s="238">
        <f t="shared" si="32"/>
        <v>1.785776319176122E-2</v>
      </c>
      <c r="P150" s="238">
        <f t="shared" si="33"/>
        <v>1.0745287677320494E-2</v>
      </c>
      <c r="Q150" s="238">
        <f t="shared" si="34"/>
        <v>0</v>
      </c>
      <c r="R150" s="238">
        <f t="shared" si="35"/>
        <v>2.8805614456499217E-3</v>
      </c>
      <c r="S150" s="238">
        <f t="shared" si="36"/>
        <v>3.5897577748312671E-3</v>
      </c>
      <c r="T150" s="238">
        <f t="shared" si="37"/>
        <v>0</v>
      </c>
    </row>
    <row r="151" spans="1:20" x14ac:dyDescent="0.45">
      <c r="A151" s="2" t="s">
        <v>522</v>
      </c>
      <c r="B151" s="2">
        <v>10782</v>
      </c>
      <c r="C151" s="387">
        <v>45</v>
      </c>
      <c r="D151" s="169">
        <v>146</v>
      </c>
      <c r="E151" s="169" t="s">
        <v>522</v>
      </c>
      <c r="F151" s="357">
        <v>1.3834775331055438</v>
      </c>
      <c r="G151" s="357">
        <v>0.15769547678047974</v>
      </c>
      <c r="H151" s="357">
        <v>0.1371178450765918</v>
      </c>
      <c r="I151" s="358">
        <v>457828.56069800002</v>
      </c>
      <c r="J151" s="358">
        <v>633563.88153200003</v>
      </c>
      <c r="K151" s="357">
        <v>5.1979890508593224E-2</v>
      </c>
      <c r="L151" s="357">
        <v>1.1334062215966294E-2</v>
      </c>
      <c r="M151" s="357">
        <v>0</v>
      </c>
      <c r="N151" s="243">
        <v>653000.43671000004</v>
      </c>
      <c r="O151" s="238">
        <f t="shared" si="32"/>
        <v>6.053540136213488E-3</v>
      </c>
      <c r="P151" s="238">
        <f t="shared" si="33"/>
        <v>6.9001185429234566E-4</v>
      </c>
      <c r="Q151" s="238">
        <f t="shared" si="34"/>
        <v>5.9997243084895704E-4</v>
      </c>
      <c r="R151" s="238">
        <f t="shared" si="35"/>
        <v>2.274430526988156E-4</v>
      </c>
      <c r="S151" s="238">
        <f t="shared" si="36"/>
        <v>4.9593288570923604E-5</v>
      </c>
      <c r="T151" s="238">
        <f t="shared" si="37"/>
        <v>0</v>
      </c>
    </row>
    <row r="152" spans="1:20" x14ac:dyDescent="0.45">
      <c r="A152" s="2" t="s">
        <v>541</v>
      </c>
      <c r="B152" s="2">
        <v>11095</v>
      </c>
      <c r="C152" s="387">
        <v>122</v>
      </c>
      <c r="D152" s="122">
        <v>147</v>
      </c>
      <c r="E152" s="122" t="s">
        <v>541</v>
      </c>
      <c r="F152" s="355">
        <v>1.2616742579016498</v>
      </c>
      <c r="G152" s="355">
        <v>0.94853605557782872</v>
      </c>
      <c r="H152" s="355">
        <v>1.0366629367449152</v>
      </c>
      <c r="I152" s="356">
        <v>494599.223413</v>
      </c>
      <c r="J152" s="356">
        <v>644677.88949600002</v>
      </c>
      <c r="K152" s="355">
        <v>0.15547528604794789</v>
      </c>
      <c r="L152" s="355">
        <v>6.5632102724433539E-2</v>
      </c>
      <c r="M152" s="355">
        <v>0.18737300872662271</v>
      </c>
      <c r="N152" s="243">
        <v>668648.10120899999</v>
      </c>
      <c r="O152" s="238">
        <f t="shared" si="32"/>
        <v>5.6528661403438245E-3</v>
      </c>
      <c r="P152" s="238">
        <f t="shared" si="33"/>
        <v>4.2498666497237606E-3</v>
      </c>
      <c r="Q152" s="238">
        <f t="shared" si="34"/>
        <v>4.6447145746010233E-3</v>
      </c>
      <c r="R152" s="238">
        <f t="shared" si="35"/>
        <v>6.9659896336668058E-4</v>
      </c>
      <c r="S152" s="238">
        <f t="shared" si="36"/>
        <v>2.9406123560574306E-4</v>
      </c>
      <c r="T152" s="238">
        <f t="shared" si="37"/>
        <v>8.3951505708507526E-4</v>
      </c>
    </row>
    <row r="153" spans="1:20" x14ac:dyDescent="0.45">
      <c r="A153" s="2" t="s">
        <v>516</v>
      </c>
      <c r="B153" s="2">
        <v>10616</v>
      </c>
      <c r="C153" s="387">
        <v>25</v>
      </c>
      <c r="D153" s="169">
        <v>148</v>
      </c>
      <c r="E153" s="169" t="s">
        <v>516</v>
      </c>
      <c r="F153" s="357">
        <v>1.2085456334547333</v>
      </c>
      <c r="G153" s="357">
        <v>2.7778183975731388</v>
      </c>
      <c r="H153" s="357">
        <v>0.84485440538089041</v>
      </c>
      <c r="I153" s="358">
        <v>3155289.4915709998</v>
      </c>
      <c r="J153" s="358">
        <v>5209267.7242700001</v>
      </c>
      <c r="K153" s="357">
        <v>9.1520266478259782E-2</v>
      </c>
      <c r="L153" s="357">
        <v>0.23091133938935915</v>
      </c>
      <c r="M153" s="357">
        <v>3.7368492902564963E-2</v>
      </c>
      <c r="N153" s="243">
        <v>5972474.1890860004</v>
      </c>
      <c r="O153" s="238">
        <f t="shared" si="32"/>
        <v>4.8366112175070433E-2</v>
      </c>
      <c r="P153" s="238">
        <f t="shared" si="33"/>
        <v>0.11116855872040107</v>
      </c>
      <c r="Q153" s="238">
        <f t="shared" si="34"/>
        <v>3.381115434213771E-2</v>
      </c>
      <c r="R153" s="238">
        <f t="shared" si="35"/>
        <v>3.6626498431229053E-3</v>
      </c>
      <c r="S153" s="238">
        <f t="shared" si="36"/>
        <v>9.241093951476197E-3</v>
      </c>
      <c r="T153" s="238">
        <f t="shared" si="37"/>
        <v>1.4954906703624083E-3</v>
      </c>
    </row>
    <row r="154" spans="1:20" x14ac:dyDescent="0.45">
      <c r="A154" s="2" t="s">
        <v>547</v>
      </c>
      <c r="B154" s="2">
        <v>11182</v>
      </c>
      <c r="C154" s="387">
        <v>141</v>
      </c>
      <c r="D154" s="122">
        <v>149</v>
      </c>
      <c r="E154" s="122" t="s">
        <v>547</v>
      </c>
      <c r="F154" s="355">
        <v>1.1881319181774246</v>
      </c>
      <c r="G154" s="355">
        <v>1.8699139244223393</v>
      </c>
      <c r="H154" s="355">
        <v>0.52517603587400052</v>
      </c>
      <c r="I154" s="356">
        <v>1490885.2074539999</v>
      </c>
      <c r="J154" s="356">
        <v>2588825.9804779999</v>
      </c>
      <c r="K154" s="355">
        <v>0.12761512599787209</v>
      </c>
      <c r="L154" s="355">
        <v>0.25634778811402176</v>
      </c>
      <c r="M154" s="355">
        <v>2.8625139098774014E-2</v>
      </c>
      <c r="N154" s="243">
        <v>2871771.6121919998</v>
      </c>
      <c r="O154" s="238">
        <f t="shared" si="32"/>
        <v>2.2863273142465248E-2</v>
      </c>
      <c r="P154" s="238">
        <f t="shared" si="33"/>
        <v>3.5982833347788928E-2</v>
      </c>
      <c r="Q154" s="238">
        <f t="shared" si="34"/>
        <v>1.0105984842561356E-2</v>
      </c>
      <c r="R154" s="238">
        <f t="shared" si="35"/>
        <v>2.4557033088338977E-3</v>
      </c>
      <c r="S154" s="238">
        <f t="shared" si="36"/>
        <v>4.9329114128238297E-3</v>
      </c>
      <c r="T154" s="238">
        <f t="shared" si="37"/>
        <v>5.5083477174846856E-4</v>
      </c>
    </row>
    <row r="155" spans="1:20" x14ac:dyDescent="0.45">
      <c r="A155" s="2" t="s">
        <v>514</v>
      </c>
      <c r="B155" s="2">
        <v>10596</v>
      </c>
      <c r="C155" s="387">
        <v>36</v>
      </c>
      <c r="D155" s="169">
        <v>150</v>
      </c>
      <c r="E155" s="169" t="s">
        <v>514</v>
      </c>
      <c r="F155" s="357">
        <v>1.1663272518192362</v>
      </c>
      <c r="G155" s="357">
        <v>1.0731308936725248</v>
      </c>
      <c r="H155" s="357">
        <v>0.7478527167491531</v>
      </c>
      <c r="I155" s="358">
        <v>1437843.3889510001</v>
      </c>
      <c r="J155" s="358">
        <v>2189529.926244</v>
      </c>
      <c r="K155" s="357">
        <v>8.2090731906379152E-2</v>
      </c>
      <c r="L155" s="357">
        <v>0.2322166603039845</v>
      </c>
      <c r="M155" s="357">
        <v>7.1720724478371613E-3</v>
      </c>
      <c r="N155" s="243">
        <v>2553591.4395460002</v>
      </c>
      <c r="O155" s="238">
        <f t="shared" si="32"/>
        <v>1.995701945497913E-2</v>
      </c>
      <c r="P155" s="238">
        <f t="shared" si="33"/>
        <v>1.8362337062223566E-2</v>
      </c>
      <c r="Q155" s="238">
        <f t="shared" si="34"/>
        <v>1.2796503892318371E-2</v>
      </c>
      <c r="R155" s="238">
        <f t="shared" si="35"/>
        <v>1.40465408072536E-3</v>
      </c>
      <c r="S155" s="238">
        <f t="shared" si="36"/>
        <v>3.9734580498125543E-3</v>
      </c>
      <c r="T155" s="238">
        <f t="shared" si="37"/>
        <v>1.227212938313385E-4</v>
      </c>
    </row>
    <row r="156" spans="1:20" x14ac:dyDescent="0.45">
      <c r="A156" s="2" t="s">
        <v>526</v>
      </c>
      <c r="B156" s="2">
        <v>10789</v>
      </c>
      <c r="C156" s="387">
        <v>43</v>
      </c>
      <c r="D156" s="122">
        <v>151</v>
      </c>
      <c r="E156" s="122" t="s">
        <v>526</v>
      </c>
      <c r="F156" s="355">
        <v>1.1630239936798237</v>
      </c>
      <c r="G156" s="355">
        <v>0.37707481109471208</v>
      </c>
      <c r="H156" s="355">
        <v>0.50978408407060016</v>
      </c>
      <c r="I156" s="356">
        <v>916167.56676800002</v>
      </c>
      <c r="J156" s="356">
        <v>1214718.3978929999</v>
      </c>
      <c r="K156" s="355">
        <v>0.11834110646494678</v>
      </c>
      <c r="L156" s="355">
        <v>3.0660446370221028E-2</v>
      </c>
      <c r="M156" s="355">
        <v>5.2393876665334647E-2</v>
      </c>
      <c r="N156" s="243">
        <v>1608176.525656</v>
      </c>
      <c r="O156" s="238">
        <f t="shared" si="32"/>
        <v>1.2532745962381875E-2</v>
      </c>
      <c r="P156" s="238">
        <f t="shared" si="33"/>
        <v>4.0633579719286097E-3</v>
      </c>
      <c r="Q156" s="238">
        <f t="shared" si="34"/>
        <v>5.4934330297928685E-3</v>
      </c>
      <c r="R156" s="238">
        <f t="shared" si="35"/>
        <v>1.2752437028746874E-3</v>
      </c>
      <c r="S156" s="238">
        <f t="shared" si="36"/>
        <v>3.3039695443892871E-4</v>
      </c>
      <c r="T156" s="238">
        <f t="shared" si="37"/>
        <v>5.6459638820811561E-4</v>
      </c>
    </row>
    <row r="157" spans="1:20" x14ac:dyDescent="0.45">
      <c r="A157" s="2" t="s">
        <v>512</v>
      </c>
      <c r="B157" s="2">
        <v>10589</v>
      </c>
      <c r="C157" s="387">
        <v>26</v>
      </c>
      <c r="D157" s="169">
        <v>152</v>
      </c>
      <c r="E157" s="169" t="s">
        <v>512</v>
      </c>
      <c r="F157" s="357">
        <v>1.1519686821168924</v>
      </c>
      <c r="G157" s="357">
        <v>0.36286239903983314</v>
      </c>
      <c r="H157" s="357">
        <v>0.12585859182087378</v>
      </c>
      <c r="I157" s="358">
        <v>635375.15235600004</v>
      </c>
      <c r="J157" s="358">
        <v>941860.437882</v>
      </c>
      <c r="K157" s="357">
        <v>4.0154105841999993E-2</v>
      </c>
      <c r="L157" s="357">
        <v>2.6337918124474443E-3</v>
      </c>
      <c r="M157" s="357">
        <v>4.9330611328397981E-3</v>
      </c>
      <c r="N157" s="243">
        <v>1041637.678077</v>
      </c>
      <c r="O157" s="238">
        <f t="shared" si="32"/>
        <v>8.0404655738662047E-3</v>
      </c>
      <c r="P157" s="238">
        <f t="shared" si="33"/>
        <v>2.5326926615477441E-3</v>
      </c>
      <c r="Q157" s="238">
        <f t="shared" si="34"/>
        <v>8.7846283533628961E-4</v>
      </c>
      <c r="R157" s="238">
        <f t="shared" si="35"/>
        <v>2.8026604428055084E-4</v>
      </c>
      <c r="S157" s="238">
        <f t="shared" si="36"/>
        <v>1.8383236215935155E-5</v>
      </c>
      <c r="T157" s="238">
        <f t="shared" si="37"/>
        <v>3.4431585535370505E-5</v>
      </c>
    </row>
    <row r="158" spans="1:20" x14ac:dyDescent="0.45">
      <c r="A158" s="2" t="s">
        <v>548</v>
      </c>
      <c r="B158" s="2">
        <v>11183</v>
      </c>
      <c r="C158" s="387">
        <v>144</v>
      </c>
      <c r="D158" s="122">
        <v>153</v>
      </c>
      <c r="E158" s="122" t="s">
        <v>548</v>
      </c>
      <c r="F158" s="355">
        <v>1.1146350546867176</v>
      </c>
      <c r="G158" s="355">
        <v>1.6876203844953777</v>
      </c>
      <c r="H158" s="355">
        <v>1.6178948377254834</v>
      </c>
      <c r="I158" s="356">
        <v>1504222.130567</v>
      </c>
      <c r="J158" s="356">
        <v>2234219.4403869999</v>
      </c>
      <c r="K158" s="355">
        <v>0.18689713452908069</v>
      </c>
      <c r="L158" s="355">
        <v>0.54340465017270145</v>
      </c>
      <c r="M158" s="355">
        <v>0.16435539416749748</v>
      </c>
      <c r="N158" s="243">
        <v>2485121.3672259999</v>
      </c>
      <c r="O158" s="238">
        <f t="shared" si="32"/>
        <v>1.856111854158296E-2</v>
      </c>
      <c r="P158" s="238">
        <f t="shared" si="33"/>
        <v>2.8102581089749206E-2</v>
      </c>
      <c r="Q158" s="238">
        <f t="shared" si="34"/>
        <v>2.6941497797481458E-2</v>
      </c>
      <c r="R158" s="238">
        <f t="shared" si="35"/>
        <v>3.1122472368783137E-3</v>
      </c>
      <c r="S158" s="238">
        <f t="shared" si="36"/>
        <v>9.0488793488894773E-3</v>
      </c>
      <c r="T158" s="238">
        <f t="shared" si="37"/>
        <v>2.7368778159851874E-3</v>
      </c>
    </row>
    <row r="159" spans="1:20" x14ac:dyDescent="0.45">
      <c r="A159" s="2" t="s">
        <v>552</v>
      </c>
      <c r="B159" s="2">
        <v>11215</v>
      </c>
      <c r="C159" s="387">
        <v>149</v>
      </c>
      <c r="D159" s="169">
        <v>154</v>
      </c>
      <c r="E159" s="169" t="s">
        <v>552</v>
      </c>
      <c r="F159" s="357">
        <v>1.1100990166763669</v>
      </c>
      <c r="G159" s="357">
        <v>2.7896164851649505</v>
      </c>
      <c r="H159" s="357">
        <v>0.47767655432320649</v>
      </c>
      <c r="I159" s="358">
        <v>1408172.236702</v>
      </c>
      <c r="J159" s="358">
        <v>2440724.7666079998</v>
      </c>
      <c r="K159" s="357">
        <v>0.10367783637840468</v>
      </c>
      <c r="L159" s="357">
        <v>0.37566571456271919</v>
      </c>
      <c r="M159" s="357">
        <v>7.4697316036750727E-2</v>
      </c>
      <c r="N159" s="243">
        <v>3376772.7445200002</v>
      </c>
      <c r="O159" s="238">
        <f t="shared" si="32"/>
        <v>2.5118135296116798E-2</v>
      </c>
      <c r="P159" s="238">
        <f t="shared" si="33"/>
        <v>6.3120463351494793E-2</v>
      </c>
      <c r="Q159" s="238">
        <f t="shared" si="34"/>
        <v>1.0808355055746462E-2</v>
      </c>
      <c r="R159" s="238">
        <f t="shared" si="35"/>
        <v>2.3459113846964548E-3</v>
      </c>
      <c r="S159" s="238">
        <f t="shared" si="36"/>
        <v>8.5001626906671783E-3</v>
      </c>
      <c r="T159" s="238">
        <f t="shared" si="37"/>
        <v>1.6901711129205469E-3</v>
      </c>
    </row>
    <row r="160" spans="1:20" x14ac:dyDescent="0.45">
      <c r="A160" s="2" t="s">
        <v>549</v>
      </c>
      <c r="B160" s="2">
        <v>11186</v>
      </c>
      <c r="C160" s="387">
        <v>142</v>
      </c>
      <c r="D160" s="122">
        <v>155</v>
      </c>
      <c r="E160" s="122" t="s">
        <v>549</v>
      </c>
      <c r="F160" s="355">
        <v>1.0623929738640367</v>
      </c>
      <c r="G160" s="355">
        <v>2.4115159160050456E-4</v>
      </c>
      <c r="H160" s="355">
        <v>2.8738777175929361E-2</v>
      </c>
      <c r="I160" s="356">
        <v>476498.77039399999</v>
      </c>
      <c r="J160" s="356">
        <v>931162.77029200003</v>
      </c>
      <c r="K160" s="355">
        <v>0.23123197455145555</v>
      </c>
      <c r="L160" s="355">
        <v>0</v>
      </c>
      <c r="M160" s="355">
        <v>1.0965779604835146E-2</v>
      </c>
      <c r="N160" s="243">
        <v>464832</v>
      </c>
      <c r="O160" s="238">
        <f t="shared" si="32"/>
        <v>3.3090631221161389E-3</v>
      </c>
      <c r="P160" s="238">
        <f t="shared" si="33"/>
        <v>7.5112115595275629E-7</v>
      </c>
      <c r="Q160" s="238">
        <f t="shared" si="34"/>
        <v>8.9513419296908278E-5</v>
      </c>
      <c r="R160" s="238">
        <f t="shared" si="35"/>
        <v>7.2022426584707731E-4</v>
      </c>
      <c r="S160" s="238">
        <f t="shared" si="36"/>
        <v>0</v>
      </c>
      <c r="T160" s="238">
        <f t="shared" si="37"/>
        <v>3.4155399921025028E-5</v>
      </c>
    </row>
    <row r="161" spans="1:20" x14ac:dyDescent="0.45">
      <c r="A161" s="2" t="s">
        <v>565</v>
      </c>
      <c r="B161" s="2">
        <v>11312</v>
      </c>
      <c r="C161" s="387">
        <v>184</v>
      </c>
      <c r="D161" s="169">
        <v>156</v>
      </c>
      <c r="E161" s="169" t="s">
        <v>565</v>
      </c>
      <c r="F161" s="357">
        <v>1.0371864935788038</v>
      </c>
      <c r="G161" s="357">
        <v>0</v>
      </c>
      <c r="H161" s="357">
        <v>0</v>
      </c>
      <c r="I161" s="358">
        <v>758920.69153299998</v>
      </c>
      <c r="J161" s="358">
        <v>1052585.2775020001</v>
      </c>
      <c r="K161" s="357">
        <v>5.5932571295532411E-2</v>
      </c>
      <c r="L161" s="357">
        <v>0</v>
      </c>
      <c r="M161" s="357">
        <v>0</v>
      </c>
      <c r="N161" s="243">
        <v>992156.57701999997</v>
      </c>
      <c r="O161" s="238">
        <f t="shared" si="32"/>
        <v>6.895422982044915E-3</v>
      </c>
      <c r="P161" s="238">
        <f t="shared" si="33"/>
        <v>0</v>
      </c>
      <c r="Q161" s="238">
        <f t="shared" si="34"/>
        <v>0</v>
      </c>
      <c r="R161" s="238">
        <f t="shared" si="35"/>
        <v>3.7185090621966979E-4</v>
      </c>
      <c r="S161" s="238">
        <f t="shared" si="36"/>
        <v>0</v>
      </c>
      <c r="T161" s="238">
        <f t="shared" si="37"/>
        <v>0</v>
      </c>
    </row>
    <row r="162" spans="1:20" x14ac:dyDescent="0.45">
      <c r="A162" s="2" t="s">
        <v>555</v>
      </c>
      <c r="B162" s="2">
        <v>11234</v>
      </c>
      <c r="C162" s="387">
        <v>156</v>
      </c>
      <c r="D162" s="122">
        <v>157</v>
      </c>
      <c r="E162" s="122" t="s">
        <v>555</v>
      </c>
      <c r="F162" s="355">
        <v>1.0301957615487578</v>
      </c>
      <c r="G162" s="355">
        <v>0.55281628092697499</v>
      </c>
      <c r="H162" s="355">
        <v>0.13282055512022106</v>
      </c>
      <c r="I162" s="356">
        <v>923569.00242200005</v>
      </c>
      <c r="J162" s="356">
        <v>1333110.1707919999</v>
      </c>
      <c r="K162" s="355">
        <v>0.14079064695778118</v>
      </c>
      <c r="L162" s="355">
        <v>2.8828887953083328E-2</v>
      </c>
      <c r="M162" s="355">
        <v>5.968494951207463E-3</v>
      </c>
      <c r="N162" s="243">
        <v>1351106.3194840001</v>
      </c>
      <c r="O162" s="238">
        <f t="shared" si="32"/>
        <v>9.3268099581340705E-3</v>
      </c>
      <c r="P162" s="238">
        <f t="shared" si="33"/>
        <v>5.0048860482759085E-3</v>
      </c>
      <c r="Q162" s="238">
        <f t="shared" si="34"/>
        <v>1.2024822100586197E-3</v>
      </c>
      <c r="R162" s="238">
        <f t="shared" si="35"/>
        <v>1.2746389153104891E-3</v>
      </c>
      <c r="S162" s="238">
        <f t="shared" si="36"/>
        <v>2.6100045183502063E-4</v>
      </c>
      <c r="T162" s="238">
        <f t="shared" si="37"/>
        <v>5.4035378734530005E-5</v>
      </c>
    </row>
    <row r="163" spans="1:20" x14ac:dyDescent="0.45">
      <c r="A163" s="2" t="s">
        <v>544</v>
      </c>
      <c r="B163" s="2">
        <v>11141</v>
      </c>
      <c r="C163" s="387">
        <v>129</v>
      </c>
      <c r="D163" s="169">
        <v>158</v>
      </c>
      <c r="E163" s="169" t="s">
        <v>544</v>
      </c>
      <c r="F163" s="357">
        <v>0.98033911853835298</v>
      </c>
      <c r="G163" s="357">
        <v>1.3182779850271473</v>
      </c>
      <c r="H163" s="357">
        <v>1.3601595754849469</v>
      </c>
      <c r="I163" s="358">
        <v>216561.112069</v>
      </c>
      <c r="J163" s="358">
        <v>337570.70565199998</v>
      </c>
      <c r="K163" s="357">
        <v>3.3078479052734415E-2</v>
      </c>
      <c r="L163" s="357">
        <v>0.2519109477647527</v>
      </c>
      <c r="M163" s="357">
        <v>6.4298356289512609E-2</v>
      </c>
      <c r="N163" s="243">
        <v>396759.00063600001</v>
      </c>
      <c r="O163" s="238">
        <f t="shared" si="32"/>
        <v>2.6063153630873867E-3</v>
      </c>
      <c r="P163" s="238">
        <f t="shared" si="33"/>
        <v>3.5047547325448482E-3</v>
      </c>
      <c r="Q163" s="238">
        <f t="shared" si="34"/>
        <v>3.6161005215443178E-3</v>
      </c>
      <c r="R163" s="238">
        <f t="shared" si="35"/>
        <v>8.7941964685899824E-5</v>
      </c>
      <c r="S163" s="238">
        <f t="shared" si="36"/>
        <v>6.6972679236556763E-4</v>
      </c>
      <c r="T163" s="238">
        <f t="shared" si="37"/>
        <v>1.7094267753844307E-4</v>
      </c>
    </row>
    <row r="164" spans="1:20" x14ac:dyDescent="0.45">
      <c r="A164" s="2" t="s">
        <v>553</v>
      </c>
      <c r="B164" s="2">
        <v>11220</v>
      </c>
      <c r="C164" s="387">
        <v>152</v>
      </c>
      <c r="D164" s="122">
        <v>159</v>
      </c>
      <c r="E164" s="122" t="s">
        <v>553</v>
      </c>
      <c r="F164" s="355">
        <v>0.95419487514354018</v>
      </c>
      <c r="G164" s="355">
        <v>1.8253650635861927</v>
      </c>
      <c r="H164" s="355">
        <v>0.76029205086895413</v>
      </c>
      <c r="I164" s="356">
        <v>344807.79512600001</v>
      </c>
      <c r="J164" s="356">
        <v>526143.26624400006</v>
      </c>
      <c r="K164" s="355">
        <v>6.7001506609796924E-2</v>
      </c>
      <c r="L164" s="355">
        <v>0.12864022386359938</v>
      </c>
      <c r="M164" s="355">
        <v>2.5119578303452315E-2</v>
      </c>
      <c r="N164" s="243">
        <v>673815.69992899999</v>
      </c>
      <c r="O164" s="238">
        <f t="shared" si="32"/>
        <v>4.308261433007882E-3</v>
      </c>
      <c r="P164" s="238">
        <f t="shared" si="33"/>
        <v>8.2416601780903129E-3</v>
      </c>
      <c r="Q164" s="238">
        <f t="shared" si="34"/>
        <v>3.4327756372496136E-3</v>
      </c>
      <c r="R164" s="238">
        <f t="shared" si="35"/>
        <v>3.0251682795612105E-4</v>
      </c>
      <c r="S164" s="238">
        <f t="shared" si="36"/>
        <v>5.8082025972071413E-4</v>
      </c>
      <c r="T164" s="238">
        <f t="shared" si="37"/>
        <v>1.1341678019587488E-4</v>
      </c>
    </row>
    <row r="165" spans="1:20" x14ac:dyDescent="0.45">
      <c r="A165" s="2" t="s">
        <v>560</v>
      </c>
      <c r="B165" s="2">
        <v>11280</v>
      </c>
      <c r="C165" s="387">
        <v>170</v>
      </c>
      <c r="D165" s="169">
        <v>160</v>
      </c>
      <c r="E165" s="169" t="s">
        <v>560</v>
      </c>
      <c r="F165" s="357">
        <v>0.91602976275375048</v>
      </c>
      <c r="G165" s="357">
        <v>1.5340338936569373</v>
      </c>
      <c r="H165" s="357">
        <v>1.0374712514724855</v>
      </c>
      <c r="I165" s="358">
        <v>193452.83152499999</v>
      </c>
      <c r="J165" s="358">
        <v>292855.461167</v>
      </c>
      <c r="K165" s="357">
        <v>2.9675959192866547E-2</v>
      </c>
      <c r="L165" s="357">
        <v>0.17576443592290575</v>
      </c>
      <c r="M165" s="357">
        <v>4.8541969861473661E-2</v>
      </c>
      <c r="N165" s="243">
        <v>333536.17792300001</v>
      </c>
      <c r="O165" s="238">
        <f t="shared" si="32"/>
        <v>2.0472759091106191E-3</v>
      </c>
      <c r="P165" s="238">
        <f t="shared" si="33"/>
        <v>3.4284809969512653E-3</v>
      </c>
      <c r="Q165" s="238">
        <f t="shared" si="34"/>
        <v>2.3186909267547905E-3</v>
      </c>
      <c r="R165" s="238">
        <f t="shared" si="35"/>
        <v>6.63241291993236E-5</v>
      </c>
      <c r="S165" s="238">
        <f t="shared" si="36"/>
        <v>3.9282380330268234E-4</v>
      </c>
      <c r="T165" s="238">
        <f t="shared" si="37"/>
        <v>1.0848862069657887E-4</v>
      </c>
    </row>
    <row r="166" spans="1:20" x14ac:dyDescent="0.45">
      <c r="A166" s="2" t="s">
        <v>568</v>
      </c>
      <c r="B166" s="2">
        <v>11384</v>
      </c>
      <c r="C166" s="387">
        <v>209</v>
      </c>
      <c r="D166" s="122">
        <v>161</v>
      </c>
      <c r="E166" s="122" t="s">
        <v>568</v>
      </c>
      <c r="F166" s="355">
        <v>0.89687605636164136</v>
      </c>
      <c r="G166" s="355">
        <v>0.73657789027091292</v>
      </c>
      <c r="H166" s="355">
        <v>0.58751552102518634</v>
      </c>
      <c r="I166" s="356">
        <v>298035.03958699998</v>
      </c>
      <c r="J166" s="356">
        <v>457404.44160899997</v>
      </c>
      <c r="K166" s="355">
        <v>6.2914498615542824E-2</v>
      </c>
      <c r="L166" s="355">
        <v>6.7145772746168786E-2</v>
      </c>
      <c r="M166" s="355">
        <v>1.6360418531049747E-2</v>
      </c>
      <c r="N166" s="243">
        <v>462867.83506499999</v>
      </c>
      <c r="O166" s="238">
        <f t="shared" si="32"/>
        <v>2.7817191228810619E-3</v>
      </c>
      <c r="P166" s="238">
        <f t="shared" si="33"/>
        <v>2.284543988352167E-3</v>
      </c>
      <c r="Q166" s="238">
        <f t="shared" si="34"/>
        <v>1.8222174047717048E-3</v>
      </c>
      <c r="R166" s="238">
        <f t="shared" si="35"/>
        <v>1.9513338845870723E-4</v>
      </c>
      <c r="S166" s="238">
        <f t="shared" si="36"/>
        <v>2.0825695896750467E-4</v>
      </c>
      <c r="T166" s="238">
        <f t="shared" si="37"/>
        <v>5.0742896706128638E-5</v>
      </c>
    </row>
    <row r="167" spans="1:20" x14ac:dyDescent="0.45">
      <c r="A167" s="2" t="s">
        <v>519</v>
      </c>
      <c r="B167" s="2">
        <v>10719</v>
      </c>
      <c r="C167" s="387">
        <v>22</v>
      </c>
      <c r="D167" s="169">
        <v>162</v>
      </c>
      <c r="E167" s="169" t="s">
        <v>519</v>
      </c>
      <c r="F167" s="357">
        <v>0.81158199429009115</v>
      </c>
      <c r="G167" s="357">
        <v>0.5084070416728077</v>
      </c>
      <c r="H167" s="357">
        <v>0.30089466781341356</v>
      </c>
      <c r="I167" s="358">
        <v>7429640.3988730004</v>
      </c>
      <c r="J167" s="358">
        <v>9888944.4550730009</v>
      </c>
      <c r="K167" s="357">
        <v>0.11029743646783079</v>
      </c>
      <c r="L167" s="357">
        <v>1.7650082941240385E-2</v>
      </c>
      <c r="M167" s="357">
        <v>6.5048644532964255E-3</v>
      </c>
      <c r="N167" s="243">
        <v>10532607.562209001</v>
      </c>
      <c r="O167" s="238">
        <f t="shared" si="32"/>
        <v>5.7278567744940202E-2</v>
      </c>
      <c r="P167" s="238">
        <f t="shared" si="33"/>
        <v>3.588155895934235E-2</v>
      </c>
      <c r="Q167" s="238">
        <f t="shared" si="34"/>
        <v>2.1236074402460794E-2</v>
      </c>
      <c r="R167" s="238">
        <f t="shared" si="35"/>
        <v>7.7844003825418753E-3</v>
      </c>
      <c r="S167" s="238">
        <f t="shared" si="36"/>
        <v>1.2456800157795147E-3</v>
      </c>
      <c r="T167" s="238">
        <f t="shared" si="37"/>
        <v>4.5909017435225989E-4</v>
      </c>
    </row>
    <row r="168" spans="1:20" x14ac:dyDescent="0.45">
      <c r="A168" s="2" t="s">
        <v>515</v>
      </c>
      <c r="B168" s="2">
        <v>10600</v>
      </c>
      <c r="C168" s="387">
        <v>20</v>
      </c>
      <c r="D168" s="122">
        <v>163</v>
      </c>
      <c r="E168" s="122" t="s">
        <v>515</v>
      </c>
      <c r="F168" s="355">
        <v>0.76078258657106379</v>
      </c>
      <c r="G168" s="355">
        <v>1.2934476325622113</v>
      </c>
      <c r="H168" s="355">
        <v>0.37343317609237303</v>
      </c>
      <c r="I168" s="356">
        <v>4784090.0606580004</v>
      </c>
      <c r="J168" s="356">
        <v>7027804.1419660002</v>
      </c>
      <c r="K168" s="355">
        <v>4.7888856842224409E-2</v>
      </c>
      <c r="L168" s="355">
        <v>3.4614850603962806E-2</v>
      </c>
      <c r="M168" s="355">
        <v>1.2164764964412482E-2</v>
      </c>
      <c r="N168" s="243">
        <v>8884377.5694639999</v>
      </c>
      <c r="O168" s="238">
        <f t="shared" si="32"/>
        <v>4.5290948317180182E-2</v>
      </c>
      <c r="P168" s="238">
        <f t="shared" si="33"/>
        <v>7.7001591402594688E-2</v>
      </c>
      <c r="Q168" s="238">
        <f t="shared" si="34"/>
        <v>2.2231243165737571E-2</v>
      </c>
      <c r="R168" s="238">
        <f t="shared" si="35"/>
        <v>2.850921903964253E-3</v>
      </c>
      <c r="S168" s="238">
        <f t="shared" si="36"/>
        <v>2.0606930776070702E-3</v>
      </c>
      <c r="T168" s="238">
        <f t="shared" si="37"/>
        <v>7.2419341743488509E-4</v>
      </c>
    </row>
    <row r="169" spans="1:20" x14ac:dyDescent="0.45">
      <c r="A169" s="2" t="s">
        <v>533</v>
      </c>
      <c r="B169" s="2">
        <v>10851</v>
      </c>
      <c r="C169" s="387">
        <v>9</v>
      </c>
      <c r="D169" s="169">
        <v>164</v>
      </c>
      <c r="E169" s="169" t="s">
        <v>533</v>
      </c>
      <c r="F169" s="357">
        <v>0.7184553595822567</v>
      </c>
      <c r="G169" s="357">
        <v>3.9276588564520227</v>
      </c>
      <c r="H169" s="357">
        <v>0.6818625117061542</v>
      </c>
      <c r="I169" s="358">
        <v>8253035.1600350002</v>
      </c>
      <c r="J169" s="358">
        <v>12351953.114862001</v>
      </c>
      <c r="K169" s="357">
        <v>3.5381984908025896E-2</v>
      </c>
      <c r="L169" s="357">
        <v>1.0680091550352602</v>
      </c>
      <c r="M169" s="357">
        <v>4.0667684552212036E-2</v>
      </c>
      <c r="N169" s="243">
        <v>15380525.1504</v>
      </c>
      <c r="O169" s="238">
        <f t="shared" si="32"/>
        <v>7.4044839618451236E-2</v>
      </c>
      <c r="P169" s="238">
        <f t="shared" si="33"/>
        <v>0.40478906061898889</v>
      </c>
      <c r="Q169" s="238">
        <f t="shared" si="34"/>
        <v>7.0273538428988563E-2</v>
      </c>
      <c r="R169" s="238">
        <f t="shared" si="35"/>
        <v>3.6465082526777218E-3</v>
      </c>
      <c r="S169" s="238">
        <f t="shared" si="36"/>
        <v>0.11007025772847538</v>
      </c>
      <c r="T169" s="238">
        <f t="shared" si="37"/>
        <v>4.1912585662568893E-3</v>
      </c>
    </row>
    <row r="170" spans="1:20" x14ac:dyDescent="0.45">
      <c r="A170" s="2" t="s">
        <v>530</v>
      </c>
      <c r="B170" s="2">
        <v>10830</v>
      </c>
      <c r="C170" s="387">
        <v>38</v>
      </c>
      <c r="D170" s="122">
        <v>165</v>
      </c>
      <c r="E170" s="122" t="s">
        <v>530</v>
      </c>
      <c r="F170" s="355">
        <v>0.6076915340455421</v>
      </c>
      <c r="G170" s="355">
        <v>0.76401380482475156</v>
      </c>
      <c r="H170" s="355">
        <v>0.31909609614817641</v>
      </c>
      <c r="I170" s="356">
        <v>435155.06756699999</v>
      </c>
      <c r="J170" s="356">
        <v>638488.48663900001</v>
      </c>
      <c r="K170" s="355">
        <v>4.3240034030737097E-2</v>
      </c>
      <c r="L170" s="355">
        <v>0.10680810792024681</v>
      </c>
      <c r="M170" s="355">
        <v>1.4288489540725849E-2</v>
      </c>
      <c r="N170" s="243">
        <v>710187.556919</v>
      </c>
      <c r="O170" s="238">
        <f t="shared" si="32"/>
        <v>2.8918788070614932E-3</v>
      </c>
      <c r="P170" s="238">
        <f t="shared" si="33"/>
        <v>3.6357842864230749E-3</v>
      </c>
      <c r="Q170" s="238">
        <f t="shared" si="34"/>
        <v>1.5185125777938048E-3</v>
      </c>
      <c r="R170" s="238">
        <f t="shared" si="35"/>
        <v>2.0577041315295852E-4</v>
      </c>
      <c r="S170" s="238">
        <f t="shared" si="36"/>
        <v>5.0827777978185639E-4</v>
      </c>
      <c r="T170" s="238">
        <f t="shared" si="37"/>
        <v>6.7995977848604039E-5</v>
      </c>
    </row>
    <row r="171" spans="1:20" x14ac:dyDescent="0.45">
      <c r="A171" s="2" t="s">
        <v>563</v>
      </c>
      <c r="B171" s="2">
        <v>11308</v>
      </c>
      <c r="C171" s="387">
        <v>181</v>
      </c>
      <c r="D171" s="169">
        <v>166</v>
      </c>
      <c r="E171" s="169" t="s">
        <v>563</v>
      </c>
      <c r="F171" s="357">
        <v>0.54295944985582467</v>
      </c>
      <c r="G171" s="357">
        <v>0</v>
      </c>
      <c r="H171" s="357">
        <v>0</v>
      </c>
      <c r="I171" s="358">
        <v>590616.35770099994</v>
      </c>
      <c r="J171" s="358">
        <v>747978.23496699997</v>
      </c>
      <c r="K171" s="357">
        <v>8.6286260923970973E-2</v>
      </c>
      <c r="L171" s="357">
        <v>0</v>
      </c>
      <c r="M171" s="357">
        <v>0</v>
      </c>
      <c r="N171" s="243">
        <v>770179.04763199994</v>
      </c>
      <c r="O171" s="238">
        <f t="shared" si="32"/>
        <v>2.8020955438788444E-3</v>
      </c>
      <c r="P171" s="238">
        <f t="shared" si="33"/>
        <v>0</v>
      </c>
      <c r="Q171" s="238">
        <f t="shared" si="34"/>
        <v>0</v>
      </c>
      <c r="R171" s="238">
        <f t="shared" si="35"/>
        <v>4.4530461215331691E-4</v>
      </c>
      <c r="S171" s="238">
        <f t="shared" si="36"/>
        <v>0</v>
      </c>
      <c r="T171" s="238">
        <f t="shared" si="37"/>
        <v>0</v>
      </c>
    </row>
    <row r="172" spans="1:20" x14ac:dyDescent="0.45">
      <c r="A172" s="2" t="s">
        <v>531</v>
      </c>
      <c r="B172" s="2">
        <v>10835</v>
      </c>
      <c r="C172" s="387">
        <v>18</v>
      </c>
      <c r="D172" s="122">
        <v>167</v>
      </c>
      <c r="E172" s="122" t="s">
        <v>531</v>
      </c>
      <c r="F172" s="355">
        <v>0.48299103467725962</v>
      </c>
      <c r="G172" s="355">
        <v>0.20154723551551929</v>
      </c>
      <c r="H172" s="355">
        <v>0.15037933682955734</v>
      </c>
      <c r="I172" s="356">
        <v>407898.19902200002</v>
      </c>
      <c r="J172" s="356">
        <v>542637.25798700005</v>
      </c>
      <c r="K172" s="355">
        <v>2.7093863027662084E-2</v>
      </c>
      <c r="L172" s="355">
        <v>2.1948261145801912E-2</v>
      </c>
      <c r="M172" s="355">
        <v>0</v>
      </c>
      <c r="N172" s="243">
        <v>576703.737968</v>
      </c>
      <c r="O172" s="238">
        <f t="shared" si="32"/>
        <v>1.8664470743375639E-3</v>
      </c>
      <c r="P172" s="238">
        <f t="shared" si="33"/>
        <v>7.7884933893261816E-4</v>
      </c>
      <c r="Q172" s="238">
        <f t="shared" si="34"/>
        <v>5.8111859872078328E-4</v>
      </c>
      <c r="R172" s="238">
        <f t="shared" si="35"/>
        <v>1.047002071462332E-4</v>
      </c>
      <c r="S172" s="238">
        <f t="shared" si="36"/>
        <v>8.4815793381656223E-5</v>
      </c>
      <c r="T172" s="238">
        <f t="shared" si="37"/>
        <v>0</v>
      </c>
    </row>
    <row r="173" spans="1:20" x14ac:dyDescent="0.45">
      <c r="C173" s="261"/>
      <c r="D173" s="338" t="s">
        <v>197</v>
      </c>
      <c r="E173" s="338"/>
      <c r="F173" s="241">
        <f>O173</f>
        <v>2.1338949279393318</v>
      </c>
      <c r="G173" s="241">
        <f t="shared" ref="G173:H174" si="38">P173</f>
        <v>2.4995638369711064</v>
      </c>
      <c r="H173" s="241">
        <f t="shared" si="38"/>
        <v>0.62787417199820639</v>
      </c>
      <c r="I173" s="171">
        <f>SUM(I107:I172)</f>
        <v>82696619.65851</v>
      </c>
      <c r="J173" s="171">
        <f>SUM(J107:J172)</f>
        <v>133570009.30279997</v>
      </c>
      <c r="K173" s="241">
        <f>R173</f>
        <v>0.16871198075764202</v>
      </c>
      <c r="L173" s="241">
        <f t="shared" ref="L173:M174" si="39">S173</f>
        <v>0.32385761119447237</v>
      </c>
      <c r="M173" s="241">
        <f t="shared" si="39"/>
        <v>2.6484660372059453E-2</v>
      </c>
      <c r="N173" s="243">
        <f>SUM(N107:N172)</f>
        <v>149236878.41631803</v>
      </c>
      <c r="O173" s="243">
        <f t="shared" ref="O173:T173" si="40">SUM(O107:O172)</f>
        <v>2.1338949279393318</v>
      </c>
      <c r="P173" s="243">
        <f t="shared" si="40"/>
        <v>2.4995638369711064</v>
      </c>
      <c r="Q173" s="243">
        <f t="shared" si="40"/>
        <v>0.62787417199820639</v>
      </c>
      <c r="R173" s="243">
        <f t="shared" si="40"/>
        <v>0.16871198075764202</v>
      </c>
      <c r="S173" s="243">
        <f t="shared" si="40"/>
        <v>0.32385761119447237</v>
      </c>
      <c r="T173" s="243">
        <f t="shared" si="40"/>
        <v>2.6484660372059453E-2</v>
      </c>
    </row>
    <row r="174" spans="1:20" ht="19.5" x14ac:dyDescent="0.5">
      <c r="C174" s="261"/>
      <c r="D174" s="431" t="s">
        <v>163</v>
      </c>
      <c r="E174" s="431"/>
      <c r="F174" s="304">
        <f>O174</f>
        <v>0.26058167123488518</v>
      </c>
      <c r="G174" s="304">
        <f t="shared" si="38"/>
        <v>1.4605033366915192</v>
      </c>
      <c r="H174" s="304">
        <f t="shared" si="38"/>
        <v>0.92739928701310648</v>
      </c>
      <c r="I174" s="121">
        <f>I173+I106+I85</f>
        <v>309882070.40594292</v>
      </c>
      <c r="J174" s="121">
        <f>J173+J106+J85</f>
        <v>398327124.36721599</v>
      </c>
      <c r="K174" s="305">
        <f>R174</f>
        <v>2.7053260198925792E-2</v>
      </c>
      <c r="L174" s="305">
        <f t="shared" si="39"/>
        <v>0.10864610032513136</v>
      </c>
      <c r="M174" s="305">
        <f t="shared" si="39"/>
        <v>4.0086835088213049E-2</v>
      </c>
      <c r="N174" s="243">
        <f>N173+N106+N85</f>
        <v>2092170099.8339691</v>
      </c>
      <c r="O174" s="239">
        <f>($N85*F85+$N106*F106+$N173*F173)/$N$174</f>
        <v>0.26058167123488518</v>
      </c>
      <c r="P174" s="239">
        <f>($N85*G85+$N106*G106+$N173*G173)/$N$174</f>
        <v>1.4605033366915192</v>
      </c>
      <c r="Q174" s="239">
        <f>($N85*H85+$N106*H106+$N173*H173)/$N$174</f>
        <v>0.92739928701310648</v>
      </c>
      <c r="R174" s="239">
        <f>($N85*K85+$N106*K106+$N173*K173)/$N$174</f>
        <v>2.7053260198925792E-2</v>
      </c>
      <c r="S174" s="239">
        <f>($N85*L85+$N106*L106+$N173*L173)/$N$174</f>
        <v>0.10864610032513136</v>
      </c>
      <c r="T174" s="239">
        <f>($N85*M85+$N106*M106+$N173*M173)/$N$174</f>
        <v>4.0086835088213049E-2</v>
      </c>
    </row>
    <row r="177" spans="8:9" x14ac:dyDescent="0.45">
      <c r="H177" s="70"/>
      <c r="I177" s="52"/>
    </row>
    <row r="178" spans="8:9" x14ac:dyDescent="0.45">
      <c r="H178" s="70"/>
      <c r="I178" s="9"/>
    </row>
    <row r="179" spans="8:9" x14ac:dyDescent="0.45">
      <c r="H179" s="70"/>
      <c r="I179" s="9"/>
    </row>
  </sheetData>
  <sheetProtection algorithmName="SHA-512" hashValue="YT+0hHyXPRLUfpf+BYc0iGL+wZTSEo24CmfIPZIYC3ydxnN20Re519cg2g+KwOEThir7xT+5ycsrKXXXj0e/UA==" saltValue="bTRSpH2SUqWpuPN4McWOTw==" spinCount="100000" sheet="1" objects="1" scenarios="1"/>
  <sortState ref="A107:V172">
    <sortCondition descending="1" ref="F107:F172"/>
  </sortState>
  <mergeCells count="7">
    <mergeCell ref="D1:I1"/>
    <mergeCell ref="F2:G2"/>
    <mergeCell ref="I2:J2"/>
    <mergeCell ref="C2:C3"/>
    <mergeCell ref="D174:E174"/>
    <mergeCell ref="D2:D3"/>
    <mergeCell ref="E2:E3"/>
  </mergeCells>
  <printOptions horizontalCentered="1"/>
  <pageMargins left="0.25" right="0.25" top="0.75" bottom="0.75" header="0.3" footer="0.3"/>
  <pageSetup paperSize="9" scale="79" fitToHeight="0" orientation="portrait" r:id="rId1"/>
  <rowBreaks count="3" manualBreakCount="3">
    <brk id="48" min="3" max="12" man="1"/>
    <brk id="85" min="3" max="12" man="1"/>
    <brk id="130" min="3"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5"/>
  <sheetViews>
    <sheetView rightToLeft="1" view="pageBreakPreview" topLeftCell="D1" zoomScale="55" zoomScaleNormal="51" zoomScaleSheetLayoutView="55" workbookViewId="0">
      <pane ySplit="4" topLeftCell="A5" activePane="bottomLeft" state="frozen"/>
      <selection activeCell="B1" sqref="B1"/>
      <selection pane="bottomLeft" activeCell="H5" sqref="H5"/>
    </sheetView>
  </sheetViews>
  <sheetFormatPr defaultColWidth="9" defaultRowHeight="33.75" x14ac:dyDescent="0.25"/>
  <cols>
    <col min="1" max="2" width="9" style="33" hidden="1" customWidth="1"/>
    <col min="3" max="3" width="7.42578125" style="28" hidden="1" customWidth="1"/>
    <col min="4" max="4" width="7.42578125" style="332" customWidth="1"/>
    <col min="5" max="5" width="62.140625" style="29" customWidth="1"/>
    <col min="6" max="6" width="60.85546875" style="30" customWidth="1"/>
    <col min="7" max="7" width="25.5703125" style="23" customWidth="1"/>
    <col min="8" max="8" width="16.42578125" style="23" customWidth="1"/>
    <col min="9" max="9" width="33.140625" style="29" customWidth="1"/>
    <col min="10" max="10" width="34" style="333" customWidth="1"/>
    <col min="11" max="11" width="27.42578125" style="333" customWidth="1"/>
    <col min="12" max="12" width="35.42578125" style="23" customWidth="1"/>
    <col min="13" max="13" width="33.42578125" style="23" customWidth="1"/>
    <col min="14" max="14" width="33.28515625" style="31" customWidth="1"/>
    <col min="15" max="15" width="26.7109375" style="32" customWidth="1"/>
    <col min="16" max="16" width="28.140625" style="32" customWidth="1"/>
    <col min="17" max="17" width="28.85546875" style="32" customWidth="1"/>
    <col min="18" max="18" width="30.85546875" style="27" customWidth="1"/>
    <col min="19" max="19" width="32.140625" style="27" customWidth="1"/>
    <col min="20" max="20" width="27.7109375" style="27" customWidth="1"/>
    <col min="21" max="22" width="18" style="335" hidden="1" customWidth="1"/>
    <col min="23" max="23" width="20.5703125" style="335" hidden="1" customWidth="1"/>
    <col min="24" max="24" width="20.42578125" style="316" hidden="1" customWidth="1"/>
    <col min="25" max="27" width="9" style="33" hidden="1" customWidth="1"/>
    <col min="28" max="28" width="24.85546875" style="33" hidden="1" customWidth="1"/>
    <col min="29" max="29" width="17" style="33" hidden="1" customWidth="1"/>
    <col min="30" max="30" width="12.140625" style="33" hidden="1" customWidth="1"/>
    <col min="31" max="34" width="9" style="33" hidden="1" customWidth="1"/>
    <col min="35" max="35" width="21.42578125" style="33" hidden="1" customWidth="1"/>
    <col min="36" max="37" width="9" style="33" hidden="1" customWidth="1"/>
    <col min="38" max="47" width="9" style="33" customWidth="1"/>
    <col min="48" max="16384" width="9" style="33"/>
  </cols>
  <sheetData>
    <row r="1" spans="1:38" s="34" customFormat="1" ht="45" x14ac:dyDescent="0.25">
      <c r="C1" s="433" t="s">
        <v>299</v>
      </c>
      <c r="D1" s="434"/>
      <c r="E1" s="434"/>
      <c r="F1" s="434"/>
      <c r="G1" s="434"/>
      <c r="H1" s="434"/>
      <c r="I1" s="434"/>
      <c r="J1" s="434"/>
      <c r="K1" s="321" t="s">
        <v>601</v>
      </c>
      <c r="L1" s="321" t="s">
        <v>317</v>
      </c>
      <c r="M1" s="321" t="s">
        <v>312</v>
      </c>
      <c r="N1" s="322"/>
      <c r="O1" s="435" t="s">
        <v>254</v>
      </c>
      <c r="P1" s="436"/>
      <c r="Q1" s="321" t="s">
        <v>601</v>
      </c>
      <c r="R1" s="435" t="s">
        <v>255</v>
      </c>
      <c r="S1" s="436"/>
      <c r="T1" s="321" t="s">
        <v>601</v>
      </c>
      <c r="U1" s="444" t="s">
        <v>286</v>
      </c>
      <c r="V1" s="444"/>
      <c r="W1" s="444"/>
      <c r="X1" s="35"/>
    </row>
    <row r="2" spans="1:38" s="34" customFormat="1" ht="49.15" customHeight="1" x14ac:dyDescent="0.25">
      <c r="C2" s="147"/>
      <c r="D2" s="323"/>
      <c r="E2" s="147"/>
      <c r="F2" s="147"/>
      <c r="G2" s="147"/>
      <c r="H2" s="147"/>
      <c r="I2" s="147"/>
      <c r="J2" s="147"/>
      <c r="K2" s="147"/>
      <c r="L2" s="147"/>
      <c r="M2" s="147"/>
      <c r="N2" s="147"/>
      <c r="O2" s="323"/>
      <c r="P2" s="147"/>
      <c r="Q2" s="324"/>
      <c r="R2" s="147"/>
      <c r="S2" s="147"/>
      <c r="T2" s="147"/>
      <c r="U2" s="444"/>
      <c r="V2" s="444"/>
      <c r="W2" s="444"/>
      <c r="X2" s="35"/>
    </row>
    <row r="3" spans="1:38" s="34" customFormat="1" ht="67.5" x14ac:dyDescent="0.85">
      <c r="C3" s="437" t="s">
        <v>162</v>
      </c>
      <c r="D3" s="437" t="s">
        <v>0</v>
      </c>
      <c r="E3" s="438" t="s">
        <v>1</v>
      </c>
      <c r="F3" s="438" t="s">
        <v>2</v>
      </c>
      <c r="G3" s="449" t="s">
        <v>4</v>
      </c>
      <c r="H3" s="438" t="s">
        <v>593</v>
      </c>
      <c r="I3" s="320" t="s">
        <v>258</v>
      </c>
      <c r="J3" s="325" t="s">
        <v>258</v>
      </c>
      <c r="K3" s="442" t="s">
        <v>592</v>
      </c>
      <c r="L3" s="438" t="s">
        <v>6</v>
      </c>
      <c r="M3" s="438" t="s">
        <v>7</v>
      </c>
      <c r="N3" s="440" t="s">
        <v>8</v>
      </c>
      <c r="O3" s="440" t="s">
        <v>241</v>
      </c>
      <c r="P3" s="440" t="s">
        <v>242</v>
      </c>
      <c r="Q3" s="440" t="s">
        <v>63</v>
      </c>
      <c r="R3" s="440" t="s">
        <v>241</v>
      </c>
      <c r="S3" s="440" t="s">
        <v>242</v>
      </c>
      <c r="T3" s="440" t="s">
        <v>63</v>
      </c>
      <c r="U3" s="445" t="s">
        <v>172</v>
      </c>
      <c r="V3" s="445" t="s">
        <v>396</v>
      </c>
      <c r="W3" s="445" t="s">
        <v>171</v>
      </c>
      <c r="X3" s="440" t="s">
        <v>397</v>
      </c>
      <c r="AB3" s="440" t="s">
        <v>172</v>
      </c>
      <c r="AC3" s="440" t="s">
        <v>396</v>
      </c>
      <c r="AD3" s="440" t="s">
        <v>171</v>
      </c>
    </row>
    <row r="4" spans="1:38" s="35" customFormat="1" ht="33.75" customHeight="1" x14ac:dyDescent="0.25">
      <c r="C4" s="437"/>
      <c r="D4" s="437"/>
      <c r="E4" s="439"/>
      <c r="F4" s="439"/>
      <c r="G4" s="449"/>
      <c r="H4" s="439"/>
      <c r="I4" s="326" t="s">
        <v>598</v>
      </c>
      <c r="J4" s="327" t="s">
        <v>601</v>
      </c>
      <c r="K4" s="443"/>
      <c r="L4" s="439"/>
      <c r="M4" s="439"/>
      <c r="N4" s="441"/>
      <c r="O4" s="441"/>
      <c r="P4" s="441"/>
      <c r="Q4" s="441"/>
      <c r="R4" s="441"/>
      <c r="S4" s="441"/>
      <c r="T4" s="441"/>
      <c r="U4" s="446"/>
      <c r="V4" s="446"/>
      <c r="W4" s="446"/>
      <c r="X4" s="441"/>
      <c r="AB4" s="441"/>
      <c r="AC4" s="441"/>
      <c r="AD4" s="441"/>
      <c r="AI4" s="35" t="s">
        <v>24</v>
      </c>
    </row>
    <row r="5" spans="1:38" s="35" customFormat="1" ht="33.75" customHeight="1" x14ac:dyDescent="0.85">
      <c r="A5" s="166">
        <v>120</v>
      </c>
      <c r="B5" s="166">
        <v>11091</v>
      </c>
      <c r="C5" s="328">
        <v>120</v>
      </c>
      <c r="D5" s="164">
        <v>1</v>
      </c>
      <c r="E5" s="366" t="s">
        <v>605</v>
      </c>
      <c r="F5" s="367" t="s">
        <v>40</v>
      </c>
      <c r="G5" s="165" t="s">
        <v>103</v>
      </c>
      <c r="H5" s="368">
        <v>91.633333333333326</v>
      </c>
      <c r="I5" s="369">
        <v>126010.29672</v>
      </c>
      <c r="J5" s="370">
        <v>145748.34817000001</v>
      </c>
      <c r="K5" s="371">
        <v>0.41853637262902521</v>
      </c>
      <c r="L5" s="368">
        <v>22970</v>
      </c>
      <c r="M5" s="368">
        <v>100000</v>
      </c>
      <c r="N5" s="368">
        <v>6345161</v>
      </c>
      <c r="O5" s="368">
        <v>20605033.328974999</v>
      </c>
      <c r="P5" s="368">
        <v>20709058.294983</v>
      </c>
      <c r="Q5" s="368">
        <f t="shared" ref="Q5" si="0">O5-P5</f>
        <v>-104024.96600800008</v>
      </c>
      <c r="R5" s="368">
        <v>2457535.0239690002</v>
      </c>
      <c r="S5" s="368">
        <v>2462989.3786809999</v>
      </c>
      <c r="T5" s="368">
        <f t="shared" ref="T5" si="1">R5-S5</f>
        <v>-5454.354711999651</v>
      </c>
      <c r="U5" s="372" t="e">
        <f>VLOOKUP(B5,#REF!,13,0)</f>
        <v>#REF!</v>
      </c>
      <c r="V5" s="372" t="e">
        <f>VLOOKUP(B5,#REF!,14,0)</f>
        <v>#REF!</v>
      </c>
      <c r="W5" s="372" t="e">
        <f>VLOOKUP(B5,#REF!,15,0)</f>
        <v>#REF!</v>
      </c>
      <c r="X5" s="315">
        <v>11091</v>
      </c>
      <c r="Y5" s="166"/>
      <c r="Z5" s="166"/>
      <c r="AA5" s="166"/>
      <c r="AB5" s="251" t="e">
        <f t="shared" ref="AB5:AB49" si="2">$J5/$J$51*$U5</f>
        <v>#REF!</v>
      </c>
      <c r="AC5" s="251" t="e">
        <f t="shared" ref="AC5:AC49" si="3">$J5/$J$51*$V5</f>
        <v>#REF!</v>
      </c>
      <c r="AD5" s="251" t="e">
        <f t="shared" ref="AD5:AD49" si="4">$J5/$J$51*$W5</f>
        <v>#REF!</v>
      </c>
      <c r="AE5" s="166"/>
      <c r="AF5" s="166"/>
      <c r="AG5" s="166"/>
      <c r="AH5" s="166"/>
      <c r="AI5" s="317">
        <v>70913</v>
      </c>
      <c r="AJ5" s="166"/>
    </row>
    <row r="6" spans="1:38" s="166" customFormat="1" ht="31.5" customHeight="1" x14ac:dyDescent="0.85">
      <c r="A6" s="329">
        <v>127</v>
      </c>
      <c r="B6" s="166">
        <v>11130</v>
      </c>
      <c r="C6" s="162">
        <v>127</v>
      </c>
      <c r="D6" s="375">
        <v>2</v>
      </c>
      <c r="E6" s="376" t="s">
        <v>606</v>
      </c>
      <c r="F6" s="377" t="s">
        <v>24</v>
      </c>
      <c r="G6" s="378" t="s">
        <v>104</v>
      </c>
      <c r="H6" s="379">
        <v>86.433333333333337</v>
      </c>
      <c r="I6" s="375">
        <v>42586215.585185997</v>
      </c>
      <c r="J6" s="380">
        <v>46537640.735065997</v>
      </c>
      <c r="K6" s="381">
        <v>0.34535150173125345</v>
      </c>
      <c r="L6" s="379">
        <v>12627589</v>
      </c>
      <c r="M6" s="379">
        <v>0</v>
      </c>
      <c r="N6" s="379">
        <v>3685394</v>
      </c>
      <c r="O6" s="379">
        <v>38480131.484022997</v>
      </c>
      <c r="P6" s="379">
        <v>53137749.272302002</v>
      </c>
      <c r="Q6" s="379">
        <f t="shared" ref="Q6:Q49" si="5">O6-P6</f>
        <v>-14657617.788279004</v>
      </c>
      <c r="R6" s="379">
        <v>397105.14237800002</v>
      </c>
      <c r="S6" s="379">
        <v>10463893.139930001</v>
      </c>
      <c r="T6" s="379">
        <f t="shared" ref="T6:T49" si="6">R6-S6</f>
        <v>-10066787.997552</v>
      </c>
      <c r="U6" s="382" t="e">
        <f>VLOOKUP(B6,#REF!,13,0)</f>
        <v>#REF!</v>
      </c>
      <c r="V6" s="382" t="e">
        <f>VLOOKUP(B6,#REF!,14,0)</f>
        <v>#REF!</v>
      </c>
      <c r="W6" s="382" t="e">
        <f>VLOOKUP(B6,#REF!,15,0)</f>
        <v>#REF!</v>
      </c>
      <c r="X6" s="315">
        <v>11130</v>
      </c>
      <c r="Y6" s="329"/>
      <c r="Z6" s="329"/>
      <c r="AA6" s="329"/>
      <c r="AB6" s="251" t="e">
        <f t="shared" si="2"/>
        <v>#REF!</v>
      </c>
      <c r="AC6" s="251" t="e">
        <f t="shared" si="3"/>
        <v>#REF!</v>
      </c>
      <c r="AD6" s="251" t="e">
        <f t="shared" si="4"/>
        <v>#REF!</v>
      </c>
      <c r="AE6" s="329"/>
      <c r="AF6" s="329"/>
      <c r="AG6" s="329"/>
      <c r="AH6" s="329"/>
      <c r="AI6" s="317">
        <v>14560853</v>
      </c>
      <c r="AJ6" s="329"/>
      <c r="AL6" s="35"/>
    </row>
    <row r="7" spans="1:38" s="329" customFormat="1" ht="36.75" x14ac:dyDescent="0.85">
      <c r="A7" s="166">
        <v>171</v>
      </c>
      <c r="B7" s="166">
        <v>11281</v>
      </c>
      <c r="C7" s="328">
        <v>171</v>
      </c>
      <c r="D7" s="164">
        <v>3</v>
      </c>
      <c r="E7" s="366" t="s">
        <v>607</v>
      </c>
      <c r="F7" s="367" t="s">
        <v>321</v>
      </c>
      <c r="G7" s="165" t="s">
        <v>159</v>
      </c>
      <c r="H7" s="368">
        <v>67.733333333333334</v>
      </c>
      <c r="I7" s="369">
        <v>174961.62613399999</v>
      </c>
      <c r="J7" s="370">
        <v>233659.32420599999</v>
      </c>
      <c r="K7" s="371">
        <v>0.62788815702919376</v>
      </c>
      <c r="L7" s="368">
        <v>102142</v>
      </c>
      <c r="M7" s="368">
        <v>200000</v>
      </c>
      <c r="N7" s="368">
        <v>2287593</v>
      </c>
      <c r="O7" s="368">
        <v>1124206.867725</v>
      </c>
      <c r="P7" s="368">
        <v>1127084.188596</v>
      </c>
      <c r="Q7" s="368">
        <f t="shared" si="5"/>
        <v>-2877.3208709999453</v>
      </c>
      <c r="R7" s="368">
        <v>770808.73585499998</v>
      </c>
      <c r="S7" s="368">
        <v>793486.84831999999</v>
      </c>
      <c r="T7" s="368">
        <f t="shared" si="6"/>
        <v>-22678.112465000013</v>
      </c>
      <c r="U7" s="372" t="e">
        <f>VLOOKUP(B7,#REF!,13,0)</f>
        <v>#REF!</v>
      </c>
      <c r="V7" s="372" t="e">
        <f>VLOOKUP(B7,#REF!,14,0)</f>
        <v>#REF!</v>
      </c>
      <c r="W7" s="372" t="e">
        <f>VLOOKUP(B7,#REF!,15,0)</f>
        <v>#REF!</v>
      </c>
      <c r="X7" s="315">
        <v>11281</v>
      </c>
      <c r="Y7" s="166"/>
      <c r="Z7" s="166"/>
      <c r="AA7" s="166"/>
      <c r="AB7" s="251" t="e">
        <f t="shared" si="2"/>
        <v>#REF!</v>
      </c>
      <c r="AC7" s="251" t="e">
        <f t="shared" si="3"/>
        <v>#REF!</v>
      </c>
      <c r="AD7" s="251" t="e">
        <f t="shared" si="4"/>
        <v>#REF!</v>
      </c>
      <c r="AE7" s="166"/>
      <c r="AF7" s="166"/>
      <c r="AG7" s="166"/>
      <c r="AH7" s="166"/>
      <c r="AI7" s="317">
        <v>36309</v>
      </c>
      <c r="AJ7" s="166"/>
      <c r="AL7" s="35"/>
    </row>
    <row r="8" spans="1:38" s="166" customFormat="1" ht="31.5" customHeight="1" x14ac:dyDescent="0.85">
      <c r="A8" s="329">
        <v>186</v>
      </c>
      <c r="B8" s="166">
        <v>11287</v>
      </c>
      <c r="C8" s="162">
        <v>186</v>
      </c>
      <c r="D8" s="375">
        <v>4</v>
      </c>
      <c r="E8" s="376" t="s">
        <v>608</v>
      </c>
      <c r="F8" s="377" t="s">
        <v>248</v>
      </c>
      <c r="G8" s="378" t="s">
        <v>184</v>
      </c>
      <c r="H8" s="379">
        <v>67.066666666666663</v>
      </c>
      <c r="I8" s="375">
        <v>136806</v>
      </c>
      <c r="J8" s="380">
        <v>1740259</v>
      </c>
      <c r="K8" s="381">
        <v>1.1009958366762562</v>
      </c>
      <c r="L8" s="379">
        <v>367583</v>
      </c>
      <c r="M8" s="379">
        <v>2000000</v>
      </c>
      <c r="N8" s="379">
        <v>1074232</v>
      </c>
      <c r="O8" s="379">
        <v>2386416.6391030001</v>
      </c>
      <c r="P8" s="379">
        <v>2195123.8137610001</v>
      </c>
      <c r="Q8" s="379">
        <f t="shared" si="5"/>
        <v>191292.825342</v>
      </c>
      <c r="R8" s="379">
        <v>175964.15119</v>
      </c>
      <c r="S8" s="379">
        <v>624670.21697399998</v>
      </c>
      <c r="T8" s="379">
        <f t="shared" si="6"/>
        <v>-448706.06578399998</v>
      </c>
      <c r="U8" s="382" t="e">
        <f>VLOOKUP(B8,#REF!,13,0)</f>
        <v>#REF!</v>
      </c>
      <c r="V8" s="382" t="e">
        <f>VLOOKUP(B8,#REF!,14,0)</f>
        <v>#REF!</v>
      </c>
      <c r="W8" s="382" t="e">
        <f>VLOOKUP(B8,#REF!,15,0)</f>
        <v>#REF!</v>
      </c>
      <c r="X8" s="315">
        <v>11287</v>
      </c>
      <c r="Y8" s="329"/>
      <c r="Z8" s="329"/>
      <c r="AA8" s="329"/>
      <c r="AB8" s="251" t="e">
        <f t="shared" si="2"/>
        <v>#REF!</v>
      </c>
      <c r="AC8" s="251" t="e">
        <f t="shared" si="3"/>
        <v>#REF!</v>
      </c>
      <c r="AD8" s="251" t="e">
        <f t="shared" si="4"/>
        <v>#REF!</v>
      </c>
      <c r="AE8" s="329"/>
      <c r="AF8" s="329"/>
      <c r="AG8" s="329"/>
      <c r="AH8" s="329"/>
      <c r="AI8" s="317">
        <v>736566</v>
      </c>
      <c r="AJ8" s="329"/>
      <c r="AL8" s="35"/>
    </row>
    <row r="9" spans="1:38" s="329" customFormat="1" ht="36.75" x14ac:dyDescent="0.85">
      <c r="A9" s="329">
        <v>176</v>
      </c>
      <c r="B9" s="166">
        <v>11286</v>
      </c>
      <c r="C9" s="162">
        <v>176</v>
      </c>
      <c r="D9" s="164">
        <v>5</v>
      </c>
      <c r="E9" s="366" t="s">
        <v>609</v>
      </c>
      <c r="F9" s="367" t="s">
        <v>249</v>
      </c>
      <c r="G9" s="165" t="s">
        <v>183</v>
      </c>
      <c r="H9" s="368">
        <v>66.933333333333337</v>
      </c>
      <c r="I9" s="369">
        <v>155809</v>
      </c>
      <c r="J9" s="370">
        <v>4580480</v>
      </c>
      <c r="K9" s="371">
        <v>0.49134153635742123</v>
      </c>
      <c r="L9" s="368">
        <v>0</v>
      </c>
      <c r="M9" s="368">
        <v>2000000</v>
      </c>
      <c r="N9" s="368">
        <v>1920639</v>
      </c>
      <c r="O9" s="368">
        <v>2839386.2866310002</v>
      </c>
      <c r="P9" s="368">
        <v>1939039.20942</v>
      </c>
      <c r="Q9" s="368">
        <f t="shared" si="5"/>
        <v>900347.07721100026</v>
      </c>
      <c r="R9" s="368">
        <v>335967.25040000002</v>
      </c>
      <c r="S9" s="368">
        <v>814832.52638199995</v>
      </c>
      <c r="T9" s="368">
        <f t="shared" si="6"/>
        <v>-478865.27598199993</v>
      </c>
      <c r="U9" s="372" t="e">
        <f>VLOOKUP(B9,#REF!,13,0)</f>
        <v>#REF!</v>
      </c>
      <c r="V9" s="372" t="e">
        <f>VLOOKUP(B9,#REF!,14,0)</f>
        <v>#REF!</v>
      </c>
      <c r="W9" s="372" t="e">
        <f>VLOOKUP(B9,#REF!,15,0)</f>
        <v>#REF!</v>
      </c>
      <c r="X9" s="315">
        <v>11286</v>
      </c>
      <c r="AB9" s="251" t="e">
        <f t="shared" si="2"/>
        <v>#REF!</v>
      </c>
      <c r="AC9" s="251" t="e">
        <f t="shared" si="3"/>
        <v>#REF!</v>
      </c>
      <c r="AD9" s="251" t="e">
        <f t="shared" si="4"/>
        <v>#REF!</v>
      </c>
      <c r="AI9" s="317">
        <v>469636</v>
      </c>
      <c r="AL9" s="35"/>
    </row>
    <row r="10" spans="1:38" s="166" customFormat="1" ht="31.5" customHeight="1" x14ac:dyDescent="0.85">
      <c r="A10" s="166">
        <v>187</v>
      </c>
      <c r="B10" s="166">
        <v>11295</v>
      </c>
      <c r="C10" s="328">
        <v>187</v>
      </c>
      <c r="D10" s="375">
        <v>6</v>
      </c>
      <c r="E10" s="376" t="s">
        <v>610</v>
      </c>
      <c r="F10" s="377" t="s">
        <v>250</v>
      </c>
      <c r="G10" s="378" t="s">
        <v>182</v>
      </c>
      <c r="H10" s="379">
        <v>65.833333333333329</v>
      </c>
      <c r="I10" s="375">
        <v>5103287.2914450001</v>
      </c>
      <c r="J10" s="380">
        <v>5620959.0069779996</v>
      </c>
      <c r="K10" s="381">
        <v>0.99269394964937363</v>
      </c>
      <c r="L10" s="379">
        <v>1411977</v>
      </c>
      <c r="M10" s="379">
        <v>5000000</v>
      </c>
      <c r="N10" s="379">
        <v>3980914</v>
      </c>
      <c r="O10" s="379">
        <v>190223.41279100001</v>
      </c>
      <c r="P10" s="379">
        <v>317665.90342699998</v>
      </c>
      <c r="Q10" s="379">
        <f t="shared" si="5"/>
        <v>-127442.49063599997</v>
      </c>
      <c r="R10" s="379">
        <v>22549.460841</v>
      </c>
      <c r="S10" s="379">
        <v>76380.109190999996</v>
      </c>
      <c r="T10" s="379">
        <f t="shared" si="6"/>
        <v>-53830.648349999996</v>
      </c>
      <c r="U10" s="382" t="e">
        <f>VLOOKUP(B10,#REF!,13,0)</f>
        <v>#REF!</v>
      </c>
      <c r="V10" s="382" t="e">
        <f>VLOOKUP(B10,#REF!,14,0)</f>
        <v>#REF!</v>
      </c>
      <c r="W10" s="382" t="e">
        <f>VLOOKUP(B10,#REF!,15,0)</f>
        <v>#REF!</v>
      </c>
      <c r="X10" s="315">
        <v>11295</v>
      </c>
      <c r="AB10" s="251" t="e">
        <f t="shared" si="2"/>
        <v>#REF!</v>
      </c>
      <c r="AC10" s="251" t="e">
        <f t="shared" si="3"/>
        <v>#REF!</v>
      </c>
      <c r="AD10" s="251" t="e">
        <f t="shared" si="4"/>
        <v>#REF!</v>
      </c>
      <c r="AI10" s="317">
        <v>2915069</v>
      </c>
      <c r="AL10" s="35"/>
    </row>
    <row r="11" spans="1:38" s="329" customFormat="1" ht="36.75" x14ac:dyDescent="0.85">
      <c r="A11" s="329">
        <v>188</v>
      </c>
      <c r="B11" s="166">
        <v>11306</v>
      </c>
      <c r="C11" s="162">
        <v>188</v>
      </c>
      <c r="D11" s="164">
        <v>7</v>
      </c>
      <c r="E11" s="366" t="s">
        <v>611</v>
      </c>
      <c r="F11" s="367" t="s">
        <v>326</v>
      </c>
      <c r="G11" s="165" t="s">
        <v>181</v>
      </c>
      <c r="H11" s="368">
        <v>63.166666666666671</v>
      </c>
      <c r="I11" s="369">
        <v>236752</v>
      </c>
      <c r="J11" s="370">
        <v>244057</v>
      </c>
      <c r="K11" s="371">
        <v>3.8938923171617193E-2</v>
      </c>
      <c r="L11" s="368">
        <v>0</v>
      </c>
      <c r="M11" s="368">
        <v>2000000</v>
      </c>
      <c r="N11" s="368">
        <v>996661.6851543918</v>
      </c>
      <c r="O11" s="368">
        <v>0</v>
      </c>
      <c r="P11" s="368">
        <v>0</v>
      </c>
      <c r="Q11" s="368">
        <f t="shared" si="5"/>
        <v>0</v>
      </c>
      <c r="R11" s="368">
        <v>0</v>
      </c>
      <c r="S11" s="368">
        <v>0</v>
      </c>
      <c r="T11" s="368">
        <f t="shared" si="6"/>
        <v>0</v>
      </c>
      <c r="U11" s="372" t="e">
        <f>VLOOKUP(B11,#REF!,13,0)</f>
        <v>#REF!</v>
      </c>
      <c r="V11" s="372" t="e">
        <f>VLOOKUP(B11,#REF!,14,0)</f>
        <v>#REF!</v>
      </c>
      <c r="W11" s="372" t="e">
        <f>VLOOKUP(B11,#REF!,15,0)</f>
        <v>#REF!</v>
      </c>
      <c r="X11" s="315">
        <v>11306</v>
      </c>
      <c r="AB11" s="251" t="e">
        <f t="shared" si="2"/>
        <v>#REF!</v>
      </c>
      <c r="AC11" s="251" t="e">
        <f t="shared" si="3"/>
        <v>#REF!</v>
      </c>
      <c r="AD11" s="251" t="e">
        <f t="shared" si="4"/>
        <v>#REF!</v>
      </c>
      <c r="AI11" s="317">
        <v>7079</v>
      </c>
      <c r="AL11" s="35"/>
    </row>
    <row r="12" spans="1:38" s="166" customFormat="1" ht="31.5" customHeight="1" x14ac:dyDescent="0.85">
      <c r="A12" s="166">
        <v>189</v>
      </c>
      <c r="B12" s="166">
        <v>11318</v>
      </c>
      <c r="C12" s="328">
        <v>189</v>
      </c>
      <c r="D12" s="375">
        <v>8</v>
      </c>
      <c r="E12" s="376" t="s">
        <v>612</v>
      </c>
      <c r="F12" s="377" t="s">
        <v>292</v>
      </c>
      <c r="G12" s="378" t="s">
        <v>180</v>
      </c>
      <c r="H12" s="379">
        <v>61.566666666666663</v>
      </c>
      <c r="I12" s="375">
        <v>253987.81917800001</v>
      </c>
      <c r="J12" s="380">
        <v>403763.05762899999</v>
      </c>
      <c r="K12" s="381">
        <v>0.90029900335908519</v>
      </c>
      <c r="L12" s="379">
        <v>84020</v>
      </c>
      <c r="M12" s="379">
        <v>500000</v>
      </c>
      <c r="N12" s="379">
        <v>4805558</v>
      </c>
      <c r="O12" s="379">
        <v>635450.15044</v>
      </c>
      <c r="P12" s="379">
        <v>651524.13077499997</v>
      </c>
      <c r="Q12" s="379">
        <f t="shared" si="5"/>
        <v>-16073.980334999971</v>
      </c>
      <c r="R12" s="379">
        <v>95845.916307000007</v>
      </c>
      <c r="S12" s="379">
        <v>89924.689641999998</v>
      </c>
      <c r="T12" s="379">
        <f t="shared" si="6"/>
        <v>5921.2266650000092</v>
      </c>
      <c r="U12" s="382" t="e">
        <f>VLOOKUP(B12,#REF!,13,0)</f>
        <v>#REF!</v>
      </c>
      <c r="V12" s="382" t="e">
        <f>VLOOKUP(B12,#REF!,14,0)</f>
        <v>#REF!</v>
      </c>
      <c r="W12" s="382" t="e">
        <f>VLOOKUP(B12,#REF!,15,0)</f>
        <v>#REF!</v>
      </c>
      <c r="X12" s="315">
        <v>11318</v>
      </c>
      <c r="AB12" s="251" t="e">
        <f t="shared" si="2"/>
        <v>#REF!</v>
      </c>
      <c r="AC12" s="251" t="e">
        <f t="shared" si="3"/>
        <v>#REF!</v>
      </c>
      <c r="AD12" s="251" t="e">
        <f t="shared" si="4"/>
        <v>#REF!</v>
      </c>
      <c r="AI12" s="317">
        <v>154236</v>
      </c>
      <c r="AL12" s="35"/>
    </row>
    <row r="13" spans="1:38" s="329" customFormat="1" ht="36.75" x14ac:dyDescent="0.85">
      <c r="A13" s="329">
        <v>190</v>
      </c>
      <c r="B13" s="166">
        <v>11316</v>
      </c>
      <c r="C13" s="162">
        <v>190</v>
      </c>
      <c r="D13" s="164">
        <v>9</v>
      </c>
      <c r="E13" s="366" t="s">
        <v>613</v>
      </c>
      <c r="F13" s="367" t="s">
        <v>310</v>
      </c>
      <c r="G13" s="165" t="s">
        <v>179</v>
      </c>
      <c r="H13" s="368">
        <v>60.8</v>
      </c>
      <c r="I13" s="369">
        <v>360238.35078699997</v>
      </c>
      <c r="J13" s="370">
        <v>402739.478756</v>
      </c>
      <c r="K13" s="371">
        <v>0.55238092862520738</v>
      </c>
      <c r="L13" s="368">
        <v>70891</v>
      </c>
      <c r="M13" s="368">
        <v>600000</v>
      </c>
      <c r="N13" s="368">
        <v>5681108</v>
      </c>
      <c r="O13" s="368">
        <v>1757350.2298079999</v>
      </c>
      <c r="P13" s="368">
        <v>1912906.8903620001</v>
      </c>
      <c r="Q13" s="368">
        <f t="shared" si="5"/>
        <v>-155556.66055400018</v>
      </c>
      <c r="R13" s="368">
        <v>207489.622176</v>
      </c>
      <c r="S13" s="368">
        <v>255397.828282</v>
      </c>
      <c r="T13" s="368">
        <f t="shared" si="6"/>
        <v>-47908.206105999998</v>
      </c>
      <c r="U13" s="372" t="e">
        <f>VLOOKUP(B13,#REF!,13,0)</f>
        <v>#REF!</v>
      </c>
      <c r="V13" s="372" t="e">
        <f>VLOOKUP(B13,#REF!,14,0)</f>
        <v>#REF!</v>
      </c>
      <c r="W13" s="372" t="e">
        <f>VLOOKUP(B13,#REF!,15,0)</f>
        <v>#REF!</v>
      </c>
      <c r="X13" s="315">
        <v>11316</v>
      </c>
      <c r="AB13" s="251" t="e">
        <f t="shared" si="2"/>
        <v>#REF!</v>
      </c>
      <c r="AC13" s="251" t="e">
        <f t="shared" si="3"/>
        <v>#REF!</v>
      </c>
      <c r="AD13" s="251" t="e">
        <f t="shared" si="4"/>
        <v>#REF!</v>
      </c>
      <c r="AI13" s="317">
        <v>120930</v>
      </c>
      <c r="AL13" s="35"/>
    </row>
    <row r="14" spans="1:38" s="166" customFormat="1" ht="31.5" customHeight="1" x14ac:dyDescent="0.85">
      <c r="A14" s="166">
        <v>192</v>
      </c>
      <c r="B14" s="166">
        <v>11324</v>
      </c>
      <c r="C14" s="328">
        <v>192</v>
      </c>
      <c r="D14" s="375">
        <v>10</v>
      </c>
      <c r="E14" s="376" t="s">
        <v>614</v>
      </c>
      <c r="F14" s="377" t="s">
        <v>251</v>
      </c>
      <c r="G14" s="378" t="s">
        <v>188</v>
      </c>
      <c r="H14" s="379">
        <v>59.433333333333337</v>
      </c>
      <c r="I14" s="375">
        <v>301701.967596</v>
      </c>
      <c r="J14" s="380">
        <v>330702.02755200001</v>
      </c>
      <c r="K14" s="381">
        <v>0.62096295579201299</v>
      </c>
      <c r="L14" s="379">
        <v>50002</v>
      </c>
      <c r="M14" s="379">
        <v>500000</v>
      </c>
      <c r="N14" s="379">
        <v>6613776</v>
      </c>
      <c r="O14" s="379">
        <v>1520985.614546</v>
      </c>
      <c r="P14" s="379">
        <v>1639620.337995</v>
      </c>
      <c r="Q14" s="379">
        <f t="shared" si="5"/>
        <v>-118634.72344899992</v>
      </c>
      <c r="R14" s="379">
        <v>131970.60793</v>
      </c>
      <c r="S14" s="379">
        <v>307817.34482</v>
      </c>
      <c r="T14" s="379">
        <f t="shared" si="6"/>
        <v>-175846.73689</v>
      </c>
      <c r="U14" s="382" t="e">
        <f>VLOOKUP(B14,#REF!,13,0)</f>
        <v>#REF!</v>
      </c>
      <c r="V14" s="382" t="e">
        <f>VLOOKUP(B14,#REF!,14,0)</f>
        <v>#REF!</v>
      </c>
      <c r="W14" s="382" t="e">
        <f>VLOOKUP(B14,#REF!,15,0)</f>
        <v>#REF!</v>
      </c>
      <c r="X14" s="315">
        <v>11324</v>
      </c>
      <c r="AB14" s="251" t="e">
        <f t="shared" si="2"/>
        <v>#REF!</v>
      </c>
      <c r="AC14" s="251" t="e">
        <f t="shared" si="3"/>
        <v>#REF!</v>
      </c>
      <c r="AD14" s="251" t="e">
        <f t="shared" si="4"/>
        <v>#REF!</v>
      </c>
      <c r="AI14" s="317">
        <v>152317</v>
      </c>
      <c r="AL14" s="35"/>
    </row>
    <row r="15" spans="1:38" s="329" customFormat="1" ht="36.75" x14ac:dyDescent="0.85">
      <c r="A15" s="329">
        <v>193</v>
      </c>
      <c r="B15" s="166">
        <v>11329</v>
      </c>
      <c r="C15" s="162">
        <v>193</v>
      </c>
      <c r="D15" s="164">
        <v>11</v>
      </c>
      <c r="E15" s="366" t="s">
        <v>615</v>
      </c>
      <c r="F15" s="367" t="s">
        <v>326</v>
      </c>
      <c r="G15" s="165" t="s">
        <v>195</v>
      </c>
      <c r="H15" s="368">
        <v>59.2</v>
      </c>
      <c r="I15" s="369">
        <v>327863.87650999997</v>
      </c>
      <c r="J15" s="370">
        <v>492587.22250600002</v>
      </c>
      <c r="K15" s="371">
        <v>0.90396505323774889</v>
      </c>
      <c r="L15" s="368">
        <v>96453</v>
      </c>
      <c r="M15" s="368">
        <v>800000</v>
      </c>
      <c r="N15" s="368">
        <v>5107018</v>
      </c>
      <c r="O15" s="368">
        <v>770128.78870000003</v>
      </c>
      <c r="P15" s="368">
        <v>740204.25705699995</v>
      </c>
      <c r="Q15" s="368">
        <f t="shared" si="5"/>
        <v>29924.531643000082</v>
      </c>
      <c r="R15" s="368">
        <v>120109.53962</v>
      </c>
      <c r="S15" s="368">
        <v>188103.43200500001</v>
      </c>
      <c r="T15" s="368">
        <f t="shared" si="6"/>
        <v>-67993.892385000014</v>
      </c>
      <c r="U15" s="372" t="e">
        <f>VLOOKUP(B15,#REF!,13,0)</f>
        <v>#REF!</v>
      </c>
      <c r="V15" s="372" t="e">
        <f>VLOOKUP(B15,#REF!,14,0)</f>
        <v>#REF!</v>
      </c>
      <c r="W15" s="372" t="e">
        <f>VLOOKUP(B15,#REF!,15,0)</f>
        <v>#REF!</v>
      </c>
      <c r="X15" s="315">
        <v>11329</v>
      </c>
      <c r="AB15" s="251" t="e">
        <f t="shared" si="2"/>
        <v>#REF!</v>
      </c>
      <c r="AC15" s="251" t="e">
        <f t="shared" si="3"/>
        <v>#REF!</v>
      </c>
      <c r="AD15" s="251" t="e">
        <f t="shared" si="4"/>
        <v>#REF!</v>
      </c>
      <c r="AI15" s="317">
        <v>248847</v>
      </c>
      <c r="AL15" s="35"/>
    </row>
    <row r="16" spans="1:38" s="166" customFormat="1" ht="31.5" customHeight="1" x14ac:dyDescent="0.85">
      <c r="A16" s="166">
        <v>199</v>
      </c>
      <c r="B16" s="166">
        <v>11339</v>
      </c>
      <c r="C16" s="328">
        <v>199</v>
      </c>
      <c r="D16" s="375">
        <v>12</v>
      </c>
      <c r="E16" s="376" t="s">
        <v>616</v>
      </c>
      <c r="F16" s="377" t="s">
        <v>190</v>
      </c>
      <c r="G16" s="378" t="s">
        <v>199</v>
      </c>
      <c r="H16" s="379">
        <v>58.2</v>
      </c>
      <c r="I16" s="375">
        <v>2137378.1269860002</v>
      </c>
      <c r="J16" s="380">
        <v>2291407.5443099998</v>
      </c>
      <c r="K16" s="381">
        <v>0.36059658085799162</v>
      </c>
      <c r="L16" s="379">
        <v>987482</v>
      </c>
      <c r="M16" s="379">
        <v>2000000</v>
      </c>
      <c r="N16" s="379">
        <v>2320455</v>
      </c>
      <c r="O16" s="379">
        <v>1467231.4317350001</v>
      </c>
      <c r="P16" s="379">
        <v>2054432.9121719999</v>
      </c>
      <c r="Q16" s="379">
        <f t="shared" si="5"/>
        <v>-587201.48043699982</v>
      </c>
      <c r="R16" s="379">
        <v>100347.36706600001</v>
      </c>
      <c r="S16" s="379">
        <v>879037.66351700004</v>
      </c>
      <c r="T16" s="379">
        <f t="shared" si="6"/>
        <v>-778690.29645100003</v>
      </c>
      <c r="U16" s="382" t="e">
        <f>VLOOKUP(B16,#REF!,13,0)</f>
        <v>#REF!</v>
      </c>
      <c r="V16" s="382" t="e">
        <f>VLOOKUP(B16,#REF!,14,0)</f>
        <v>#REF!</v>
      </c>
      <c r="W16" s="382" t="e">
        <f>VLOOKUP(B16,#REF!,15,0)</f>
        <v>#REF!</v>
      </c>
      <c r="X16" s="315">
        <v>11339</v>
      </c>
      <c r="AB16" s="251" t="e">
        <f t="shared" si="2"/>
        <v>#REF!</v>
      </c>
      <c r="AC16" s="251" t="e">
        <f t="shared" si="3"/>
        <v>#REF!</v>
      </c>
      <c r="AD16" s="251" t="e">
        <f t="shared" si="4"/>
        <v>#REF!</v>
      </c>
      <c r="AI16" s="317">
        <v>428271</v>
      </c>
      <c r="AL16" s="35"/>
    </row>
    <row r="17" spans="1:38" s="329" customFormat="1" ht="36.75" x14ac:dyDescent="0.85">
      <c r="A17" s="329">
        <v>200</v>
      </c>
      <c r="B17" s="166">
        <v>11346</v>
      </c>
      <c r="C17" s="162">
        <v>200</v>
      </c>
      <c r="D17" s="164">
        <v>13</v>
      </c>
      <c r="E17" s="366" t="s">
        <v>617</v>
      </c>
      <c r="F17" s="367" t="s">
        <v>252</v>
      </c>
      <c r="G17" s="165" t="s">
        <v>200</v>
      </c>
      <c r="H17" s="368">
        <v>57.266666666666666</v>
      </c>
      <c r="I17" s="369">
        <v>1414590</v>
      </c>
      <c r="J17" s="370">
        <v>1640826.4</v>
      </c>
      <c r="K17" s="371">
        <v>0.79627171216282333</v>
      </c>
      <c r="L17" s="368">
        <v>200000</v>
      </c>
      <c r="M17" s="368">
        <v>2000000</v>
      </c>
      <c r="N17" s="368">
        <v>8204132</v>
      </c>
      <c r="O17" s="368">
        <v>2900581.501313</v>
      </c>
      <c r="P17" s="368">
        <v>3092451.125281</v>
      </c>
      <c r="Q17" s="368">
        <f t="shared" si="5"/>
        <v>-191869.62396800006</v>
      </c>
      <c r="R17" s="368">
        <v>209877.46148200001</v>
      </c>
      <c r="S17" s="368">
        <v>393125.743648</v>
      </c>
      <c r="T17" s="368">
        <f t="shared" si="6"/>
        <v>-183248.28216599999</v>
      </c>
      <c r="U17" s="372" t="e">
        <f>VLOOKUP(B17,#REF!,13,0)</f>
        <v>#REF!</v>
      </c>
      <c r="V17" s="372" t="e">
        <f>VLOOKUP(B17,#REF!,14,0)</f>
        <v>#REF!</v>
      </c>
      <c r="W17" s="372" t="e">
        <f>VLOOKUP(B17,#REF!,15,0)</f>
        <v>#REF!</v>
      </c>
      <c r="X17" s="315">
        <v>11346</v>
      </c>
      <c r="AB17" s="251" t="e">
        <f t="shared" si="2"/>
        <v>#REF!</v>
      </c>
      <c r="AC17" s="251" t="e">
        <f t="shared" si="3"/>
        <v>#REF!</v>
      </c>
      <c r="AD17" s="251" t="e">
        <f t="shared" si="4"/>
        <v>#REF!</v>
      </c>
      <c r="AI17" s="317">
        <v>599620</v>
      </c>
      <c r="AL17" s="35"/>
    </row>
    <row r="18" spans="1:38" s="166" customFormat="1" ht="31.5" customHeight="1" x14ac:dyDescent="0.85">
      <c r="A18" s="329">
        <v>202</v>
      </c>
      <c r="B18" s="166">
        <v>11365</v>
      </c>
      <c r="C18" s="162">
        <v>202</v>
      </c>
      <c r="D18" s="375">
        <v>14</v>
      </c>
      <c r="E18" s="376" t="s">
        <v>618</v>
      </c>
      <c r="F18" s="377" t="s">
        <v>71</v>
      </c>
      <c r="G18" s="378" t="s">
        <v>206</v>
      </c>
      <c r="H18" s="379">
        <v>56.333333333333329</v>
      </c>
      <c r="I18" s="375">
        <v>705451.64483899996</v>
      </c>
      <c r="J18" s="380">
        <v>1087855.700857</v>
      </c>
      <c r="K18" s="381">
        <v>0.86695106698555369</v>
      </c>
      <c r="L18" s="379">
        <v>199758</v>
      </c>
      <c r="M18" s="379">
        <v>700000</v>
      </c>
      <c r="N18" s="379">
        <v>5445868</v>
      </c>
      <c r="O18" s="379">
        <v>265058.54698699998</v>
      </c>
      <c r="P18" s="379">
        <v>328201.76684400003</v>
      </c>
      <c r="Q18" s="379">
        <f t="shared" si="5"/>
        <v>-63143.219857000047</v>
      </c>
      <c r="R18" s="379">
        <v>33774.280268000002</v>
      </c>
      <c r="S18" s="379">
        <v>84604.889926000003</v>
      </c>
      <c r="T18" s="379">
        <f t="shared" si="6"/>
        <v>-50830.609658000001</v>
      </c>
      <c r="U18" s="382" t="e">
        <f>VLOOKUP(B18,#REF!,13,0)</f>
        <v>#REF!</v>
      </c>
      <c r="V18" s="382" t="e">
        <f>VLOOKUP(B18,#REF!,14,0)</f>
        <v>#REF!</v>
      </c>
      <c r="W18" s="382" t="e">
        <f>VLOOKUP(B18,#REF!,15,0)</f>
        <v>#REF!</v>
      </c>
      <c r="X18" s="315">
        <v>11365</v>
      </c>
      <c r="Y18" s="329"/>
      <c r="Z18" s="329"/>
      <c r="AA18" s="329"/>
      <c r="AB18" s="251" t="e">
        <f t="shared" si="2"/>
        <v>#REF!</v>
      </c>
      <c r="AC18" s="251" t="e">
        <f t="shared" si="3"/>
        <v>#REF!</v>
      </c>
      <c r="AD18" s="251" t="e">
        <f t="shared" si="4"/>
        <v>#REF!</v>
      </c>
      <c r="AE18" s="329"/>
      <c r="AF18" s="329"/>
      <c r="AG18" s="329"/>
      <c r="AH18" s="329"/>
      <c r="AI18" s="317">
        <v>309707</v>
      </c>
      <c r="AJ18" s="329"/>
      <c r="AL18" s="35"/>
    </row>
    <row r="19" spans="1:38" s="329" customFormat="1" ht="36.75" x14ac:dyDescent="0.85">
      <c r="A19" s="166">
        <v>203</v>
      </c>
      <c r="B19" s="166">
        <v>11364</v>
      </c>
      <c r="C19" s="328">
        <v>203</v>
      </c>
      <c r="D19" s="164">
        <v>15</v>
      </c>
      <c r="E19" s="366" t="s">
        <v>619</v>
      </c>
      <c r="F19" s="367" t="s">
        <v>207</v>
      </c>
      <c r="G19" s="165" t="s">
        <v>205</v>
      </c>
      <c r="H19" s="368">
        <v>56.2</v>
      </c>
      <c r="I19" s="369">
        <v>8954677.5744969994</v>
      </c>
      <c r="J19" s="370">
        <v>14680904.362802001</v>
      </c>
      <c r="K19" s="371">
        <v>0.9761608742593394</v>
      </c>
      <c r="L19" s="368">
        <v>3272845</v>
      </c>
      <c r="M19" s="368">
        <v>4500000</v>
      </c>
      <c r="N19" s="368">
        <v>4485670</v>
      </c>
      <c r="O19" s="368">
        <v>5624498.87476</v>
      </c>
      <c r="P19" s="368">
        <v>4420138.3052949999</v>
      </c>
      <c r="Q19" s="368">
        <f t="shared" si="5"/>
        <v>1204360.5694650002</v>
      </c>
      <c r="R19" s="368">
        <v>1405907.2499589999</v>
      </c>
      <c r="S19" s="368">
        <v>1612104.0199820001</v>
      </c>
      <c r="T19" s="368">
        <f t="shared" si="6"/>
        <v>-206196.77002300019</v>
      </c>
      <c r="U19" s="372">
        <v>0</v>
      </c>
      <c r="V19" s="372">
        <v>0</v>
      </c>
      <c r="W19" s="372">
        <v>0</v>
      </c>
      <c r="X19" s="315">
        <v>11364</v>
      </c>
      <c r="Y19" s="166"/>
      <c r="Z19" s="166"/>
      <c r="AA19" s="166"/>
      <c r="AB19" s="251">
        <f t="shared" si="2"/>
        <v>0</v>
      </c>
      <c r="AC19" s="251">
        <f t="shared" si="3"/>
        <v>0</v>
      </c>
      <c r="AD19" s="251">
        <f t="shared" si="4"/>
        <v>0</v>
      </c>
      <c r="AE19" s="166"/>
      <c r="AF19" s="166"/>
      <c r="AG19" s="166"/>
      <c r="AH19" s="166"/>
      <c r="AI19" s="317">
        <v>6162983</v>
      </c>
      <c r="AJ19" s="166"/>
      <c r="AL19" s="35"/>
    </row>
    <row r="20" spans="1:38" s="166" customFormat="1" ht="31.5" customHeight="1" x14ac:dyDescent="0.85">
      <c r="A20" s="166">
        <v>206</v>
      </c>
      <c r="B20" s="166">
        <v>11359</v>
      </c>
      <c r="C20" s="328">
        <v>206</v>
      </c>
      <c r="D20" s="375">
        <v>16</v>
      </c>
      <c r="E20" s="376" t="s">
        <v>620</v>
      </c>
      <c r="F20" s="377" t="s">
        <v>155</v>
      </c>
      <c r="G20" s="378" t="s">
        <v>205</v>
      </c>
      <c r="H20" s="379">
        <v>56.2</v>
      </c>
      <c r="I20" s="375">
        <v>2063201.4174299999</v>
      </c>
      <c r="J20" s="380">
        <v>2611099.520157</v>
      </c>
      <c r="K20" s="381">
        <v>0.87916396695851651</v>
      </c>
      <c r="L20" s="379">
        <v>755943</v>
      </c>
      <c r="M20" s="379">
        <v>1344000</v>
      </c>
      <c r="N20" s="379">
        <v>3454095</v>
      </c>
      <c r="O20" s="379">
        <v>1546525.7365999999</v>
      </c>
      <c r="P20" s="379">
        <v>1859925.2521860001</v>
      </c>
      <c r="Q20" s="379">
        <f t="shared" si="5"/>
        <v>-313399.51558600017</v>
      </c>
      <c r="R20" s="379">
        <v>230973.69001300001</v>
      </c>
      <c r="S20" s="379">
        <v>338863.92124</v>
      </c>
      <c r="T20" s="379">
        <f t="shared" si="6"/>
        <v>-107890.23122699998</v>
      </c>
      <c r="U20" s="382" t="e">
        <f>VLOOKUP(B20,#REF!,13,0)</f>
        <v>#REF!</v>
      </c>
      <c r="V20" s="382" t="e">
        <f>VLOOKUP(B20,#REF!,14,0)</f>
        <v>#REF!</v>
      </c>
      <c r="W20" s="382" t="e">
        <f>VLOOKUP(B20,#REF!,15,0)</f>
        <v>#REF!</v>
      </c>
      <c r="X20" s="315">
        <v>11359</v>
      </c>
      <c r="AB20" s="251" t="e">
        <f t="shared" si="2"/>
        <v>#REF!</v>
      </c>
      <c r="AC20" s="251" t="e">
        <f t="shared" si="3"/>
        <v>#REF!</v>
      </c>
      <c r="AD20" s="251" t="e">
        <f t="shared" si="4"/>
        <v>#REF!</v>
      </c>
      <c r="AI20" s="317">
        <v>1148694</v>
      </c>
      <c r="AL20" s="35"/>
    </row>
    <row r="21" spans="1:38" s="329" customFormat="1" ht="36.75" x14ac:dyDescent="0.85">
      <c r="A21" s="329">
        <v>216</v>
      </c>
      <c r="B21" s="166">
        <v>11386</v>
      </c>
      <c r="C21" s="162">
        <v>216</v>
      </c>
      <c r="D21" s="164">
        <v>17</v>
      </c>
      <c r="E21" s="366" t="s">
        <v>621</v>
      </c>
      <c r="F21" s="367" t="s">
        <v>292</v>
      </c>
      <c r="G21" s="165" t="s">
        <v>224</v>
      </c>
      <c r="H21" s="368">
        <v>53.1</v>
      </c>
      <c r="I21" s="369">
        <v>829173.82858199999</v>
      </c>
      <c r="J21" s="370">
        <v>844408.47999799997</v>
      </c>
      <c r="K21" s="371">
        <v>7.3960944667735432E-3</v>
      </c>
      <c r="L21" s="368">
        <v>736871</v>
      </c>
      <c r="M21" s="368">
        <v>1000000</v>
      </c>
      <c r="N21" s="368">
        <v>1145938</v>
      </c>
      <c r="O21" s="368">
        <v>5970.3968999999997</v>
      </c>
      <c r="P21" s="368">
        <v>828343.11543200002</v>
      </c>
      <c r="Q21" s="368">
        <f t="shared" si="5"/>
        <v>-822372.71853199997</v>
      </c>
      <c r="R21" s="368">
        <v>5970.3968999999997</v>
      </c>
      <c r="S21" s="368">
        <v>0</v>
      </c>
      <c r="T21" s="368">
        <f t="shared" si="6"/>
        <v>5970.3968999999997</v>
      </c>
      <c r="U21" s="372" t="e">
        <f>VLOOKUP(B21,#REF!,13,0)</f>
        <v>#REF!</v>
      </c>
      <c r="V21" s="372" t="e">
        <f>VLOOKUP(B21,#REF!,14,0)</f>
        <v>#REF!</v>
      </c>
      <c r="W21" s="372" t="e">
        <f>VLOOKUP(B21,#REF!,15,0)</f>
        <v>#REF!</v>
      </c>
      <c r="X21" s="315">
        <v>11386</v>
      </c>
      <c r="AB21" s="251" t="e">
        <f t="shared" si="2"/>
        <v>#REF!</v>
      </c>
      <c r="AC21" s="251" t="e">
        <f t="shared" si="3"/>
        <v>#REF!</v>
      </c>
      <c r="AD21" s="251" t="e">
        <f t="shared" si="4"/>
        <v>#REF!</v>
      </c>
      <c r="AI21" s="317">
        <v>0</v>
      </c>
      <c r="AL21" s="35"/>
    </row>
    <row r="22" spans="1:38" s="166" customFormat="1" ht="31.5" customHeight="1" x14ac:dyDescent="0.85">
      <c r="A22" s="329">
        <v>221</v>
      </c>
      <c r="B22" s="166">
        <v>11410</v>
      </c>
      <c r="C22" s="162">
        <v>221</v>
      </c>
      <c r="D22" s="375">
        <v>18</v>
      </c>
      <c r="E22" s="376" t="s">
        <v>622</v>
      </c>
      <c r="F22" s="377" t="s">
        <v>21</v>
      </c>
      <c r="G22" s="378" t="s">
        <v>243</v>
      </c>
      <c r="H22" s="379">
        <v>49.6</v>
      </c>
      <c r="I22" s="375">
        <v>13417529</v>
      </c>
      <c r="J22" s="380">
        <v>17443659</v>
      </c>
      <c r="K22" s="381">
        <v>0.93598967873773886</v>
      </c>
      <c r="L22" s="379">
        <v>4837659</v>
      </c>
      <c r="M22" s="379">
        <v>5000000</v>
      </c>
      <c r="N22" s="379">
        <v>3462467</v>
      </c>
      <c r="O22" s="379">
        <v>4008190.6296939999</v>
      </c>
      <c r="P22" s="379">
        <v>914729.93059200002</v>
      </c>
      <c r="Q22" s="379">
        <f t="shared" si="5"/>
        <v>3093460.6991019999</v>
      </c>
      <c r="R22" s="379">
        <v>0</v>
      </c>
      <c r="S22" s="379">
        <v>0</v>
      </c>
      <c r="T22" s="379">
        <f t="shared" si="6"/>
        <v>0</v>
      </c>
      <c r="U22" s="382" t="e">
        <f>VLOOKUP(B22,#REF!,13,0)</f>
        <v>#REF!</v>
      </c>
      <c r="V22" s="382" t="e">
        <f>VLOOKUP(B22,#REF!,14,0)</f>
        <v>#REF!</v>
      </c>
      <c r="W22" s="382" t="e">
        <f>VLOOKUP(B22,#REF!,15,0)</f>
        <v>#REF!</v>
      </c>
      <c r="X22" s="315">
        <v>11410</v>
      </c>
      <c r="Y22" s="329"/>
      <c r="Z22" s="329"/>
      <c r="AA22" s="329"/>
      <c r="AB22" s="251" t="e">
        <f t="shared" si="2"/>
        <v>#REF!</v>
      </c>
      <c r="AC22" s="251" t="e">
        <f t="shared" si="3"/>
        <v>#REF!</v>
      </c>
      <c r="AD22" s="251" t="e">
        <f t="shared" si="4"/>
        <v>#REF!</v>
      </c>
      <c r="AE22" s="329"/>
      <c r="AF22" s="329"/>
      <c r="AG22" s="329"/>
      <c r="AH22" s="329"/>
      <c r="AI22" s="317">
        <v>4107121</v>
      </c>
      <c r="AJ22" s="329"/>
      <c r="AL22" s="35"/>
    </row>
    <row r="23" spans="1:38" s="329" customFormat="1" ht="36.75" x14ac:dyDescent="0.85">
      <c r="A23" s="166">
        <v>222</v>
      </c>
      <c r="B23" s="166">
        <v>11407</v>
      </c>
      <c r="C23" s="328">
        <v>222</v>
      </c>
      <c r="D23" s="164">
        <v>19</v>
      </c>
      <c r="E23" s="366" t="s">
        <v>623</v>
      </c>
      <c r="F23" s="367" t="s">
        <v>334</v>
      </c>
      <c r="G23" s="165" t="s">
        <v>243</v>
      </c>
      <c r="H23" s="368">
        <v>49.6</v>
      </c>
      <c r="I23" s="369">
        <v>97536</v>
      </c>
      <c r="J23" s="370">
        <v>97536</v>
      </c>
      <c r="K23" s="371">
        <v>0.72082107116055028</v>
      </c>
      <c r="L23" s="368">
        <v>70887</v>
      </c>
      <c r="M23" s="368">
        <v>250000</v>
      </c>
      <c r="N23" s="368">
        <v>2448130</v>
      </c>
      <c r="O23" s="368">
        <v>1237556.589593</v>
      </c>
      <c r="P23" s="368">
        <v>1205605.7396770001</v>
      </c>
      <c r="Q23" s="368">
        <f t="shared" si="5"/>
        <v>31950.849915999919</v>
      </c>
      <c r="R23" s="368">
        <v>411813.57023100002</v>
      </c>
      <c r="S23" s="368">
        <v>377785.34799500002</v>
      </c>
      <c r="T23" s="368">
        <f t="shared" si="6"/>
        <v>34028.222236000001</v>
      </c>
      <c r="U23" s="372" t="e">
        <f>VLOOKUP(B23,#REF!,13,0)</f>
        <v>#REF!</v>
      </c>
      <c r="V23" s="372" t="e">
        <f>VLOOKUP(B23,#REF!,14,0)</f>
        <v>#REF!</v>
      </c>
      <c r="W23" s="372" t="e">
        <f>VLOOKUP(B23,#REF!,15,0)</f>
        <v>#REF!</v>
      </c>
      <c r="X23" s="315">
        <v>11407</v>
      </c>
      <c r="Y23" s="166"/>
      <c r="Z23" s="166"/>
      <c r="AA23" s="166"/>
      <c r="AB23" s="251" t="e">
        <f t="shared" si="2"/>
        <v>#REF!</v>
      </c>
      <c r="AC23" s="251" t="e">
        <f t="shared" si="3"/>
        <v>#REF!</v>
      </c>
      <c r="AD23" s="251" t="e">
        <f t="shared" si="4"/>
        <v>#REF!</v>
      </c>
      <c r="AE23" s="166"/>
      <c r="AF23" s="166"/>
      <c r="AG23" s="166"/>
      <c r="AH23" s="166"/>
      <c r="AI23" s="317">
        <v>53575</v>
      </c>
      <c r="AJ23" s="166"/>
      <c r="AL23" s="35"/>
    </row>
    <row r="24" spans="1:38" s="166" customFormat="1" ht="31.5" customHeight="1" x14ac:dyDescent="0.85">
      <c r="A24" s="166">
        <v>228</v>
      </c>
      <c r="B24" s="166">
        <v>11397</v>
      </c>
      <c r="C24" s="328">
        <v>228</v>
      </c>
      <c r="D24" s="375">
        <v>20</v>
      </c>
      <c r="E24" s="376" t="s">
        <v>624</v>
      </c>
      <c r="F24" s="377" t="s">
        <v>213</v>
      </c>
      <c r="G24" s="378" t="s">
        <v>247</v>
      </c>
      <c r="H24" s="379">
        <v>47.966666666666669</v>
      </c>
      <c r="I24" s="375">
        <v>936649.54977000004</v>
      </c>
      <c r="J24" s="380">
        <v>1306895.2822169999</v>
      </c>
      <c r="K24" s="381">
        <v>0.7147</v>
      </c>
      <c r="L24" s="379">
        <v>284910</v>
      </c>
      <c r="M24" s="379">
        <v>1000000</v>
      </c>
      <c r="N24" s="379">
        <v>4587046</v>
      </c>
      <c r="O24" s="379">
        <v>955882.11263500003</v>
      </c>
      <c r="P24" s="379">
        <v>932194.955908</v>
      </c>
      <c r="Q24" s="379">
        <f t="shared" si="5"/>
        <v>23687.156727000023</v>
      </c>
      <c r="R24" s="379">
        <v>73960.602081999998</v>
      </c>
      <c r="S24" s="379">
        <v>307365.8</v>
      </c>
      <c r="T24" s="379">
        <f t="shared" si="6"/>
        <v>-233405.19791799999</v>
      </c>
      <c r="U24" s="382" t="e">
        <f>VLOOKUP(B24,#REF!,13,0)</f>
        <v>#REF!</v>
      </c>
      <c r="V24" s="382" t="e">
        <f>VLOOKUP(B24,#REF!,14,0)</f>
        <v>#REF!</v>
      </c>
      <c r="W24" s="382" t="e">
        <f>VLOOKUP(B24,#REF!,15,0)</f>
        <v>#REF!</v>
      </c>
      <c r="X24" s="315">
        <v>11397</v>
      </c>
      <c r="AB24" s="251" t="e">
        <f t="shared" si="2"/>
        <v>#REF!</v>
      </c>
      <c r="AC24" s="251" t="e">
        <f t="shared" si="3"/>
        <v>#REF!</v>
      </c>
      <c r="AD24" s="251" t="e">
        <f t="shared" si="4"/>
        <v>#REF!</v>
      </c>
      <c r="AI24" s="317">
        <v>476565</v>
      </c>
      <c r="AL24" s="35"/>
    </row>
    <row r="25" spans="1:38" s="329" customFormat="1" ht="36.75" x14ac:dyDescent="0.85">
      <c r="A25" s="329">
        <v>229</v>
      </c>
      <c r="B25" s="166">
        <v>11435</v>
      </c>
      <c r="C25" s="162">
        <v>229</v>
      </c>
      <c r="D25" s="164">
        <v>21</v>
      </c>
      <c r="E25" s="366" t="s">
        <v>625</v>
      </c>
      <c r="F25" s="367" t="s">
        <v>265</v>
      </c>
      <c r="G25" s="165" t="s">
        <v>260</v>
      </c>
      <c r="H25" s="368">
        <v>46.033333333333331</v>
      </c>
      <c r="I25" s="369">
        <v>2684684.3983860002</v>
      </c>
      <c r="J25" s="370">
        <v>3170242.92295</v>
      </c>
      <c r="K25" s="371">
        <v>0.93337086451788165</v>
      </c>
      <c r="L25" s="368">
        <v>492309</v>
      </c>
      <c r="M25" s="368">
        <v>2500000</v>
      </c>
      <c r="N25" s="368">
        <v>6439538</v>
      </c>
      <c r="O25" s="368">
        <v>806921.31091200002</v>
      </c>
      <c r="P25" s="368">
        <v>619067.20007699996</v>
      </c>
      <c r="Q25" s="368">
        <f t="shared" si="5"/>
        <v>187854.11083500006</v>
      </c>
      <c r="R25" s="368">
        <v>128165.18938500001</v>
      </c>
      <c r="S25" s="368">
        <v>56417.216740999997</v>
      </c>
      <c r="T25" s="368">
        <f t="shared" si="6"/>
        <v>71747.972644000009</v>
      </c>
      <c r="U25" s="372" t="e">
        <f>VLOOKUP(B25,#REF!,13,0)</f>
        <v>#REF!</v>
      </c>
      <c r="V25" s="372" t="e">
        <f>VLOOKUP(B25,#REF!,14,0)</f>
        <v>#REF!</v>
      </c>
      <c r="W25" s="372" t="e">
        <f>VLOOKUP(B25,#REF!,15,0)</f>
        <v>#REF!</v>
      </c>
      <c r="X25" s="315">
        <v>11435</v>
      </c>
      <c r="AB25" s="251" t="e">
        <f t="shared" si="2"/>
        <v>#REF!</v>
      </c>
      <c r="AC25" s="251" t="e">
        <f t="shared" si="3"/>
        <v>#REF!</v>
      </c>
      <c r="AD25" s="251" t="e">
        <f t="shared" si="4"/>
        <v>#REF!</v>
      </c>
      <c r="AI25" s="317">
        <v>990023</v>
      </c>
      <c r="AL25" s="35"/>
    </row>
    <row r="26" spans="1:38" s="166" customFormat="1" ht="31.5" customHeight="1" x14ac:dyDescent="0.85">
      <c r="A26" s="166">
        <v>232</v>
      </c>
      <c r="B26" s="166">
        <v>11443</v>
      </c>
      <c r="C26" s="328">
        <v>232</v>
      </c>
      <c r="D26" s="375">
        <v>22</v>
      </c>
      <c r="E26" s="376" t="s">
        <v>626</v>
      </c>
      <c r="F26" s="377" t="s">
        <v>44</v>
      </c>
      <c r="G26" s="378" t="s">
        <v>264</v>
      </c>
      <c r="H26" s="379">
        <v>44.666666666666671</v>
      </c>
      <c r="I26" s="375">
        <v>120391.12815600001</v>
      </c>
      <c r="J26" s="380">
        <v>176866.683578</v>
      </c>
      <c r="K26" s="381">
        <v>0.9974326523785334</v>
      </c>
      <c r="L26" s="379">
        <v>39292</v>
      </c>
      <c r="M26" s="379">
        <v>500000</v>
      </c>
      <c r="N26" s="379">
        <v>4501340</v>
      </c>
      <c r="O26" s="379">
        <v>263673.27915100002</v>
      </c>
      <c r="P26" s="379">
        <v>175877.514207</v>
      </c>
      <c r="Q26" s="379">
        <f t="shared" si="5"/>
        <v>87795.764944000024</v>
      </c>
      <c r="R26" s="379">
        <v>10198.875045000001</v>
      </c>
      <c r="S26" s="379">
        <v>18118.82</v>
      </c>
      <c r="T26" s="379">
        <f t="shared" si="6"/>
        <v>-7919.944954999999</v>
      </c>
      <c r="U26" s="382" t="e">
        <f>VLOOKUP(B26,#REF!,13,0)</f>
        <v>#REF!</v>
      </c>
      <c r="V26" s="382" t="e">
        <f>VLOOKUP(B26,#REF!,14,0)</f>
        <v>#REF!</v>
      </c>
      <c r="W26" s="382" t="e">
        <f>VLOOKUP(B26,#REF!,15,0)</f>
        <v>#REF!</v>
      </c>
      <c r="X26" s="315">
        <v>11443</v>
      </c>
      <c r="AB26" s="251" t="e">
        <f t="shared" si="2"/>
        <v>#REF!</v>
      </c>
      <c r="AC26" s="251" t="e">
        <f t="shared" si="3"/>
        <v>#REF!</v>
      </c>
      <c r="AD26" s="251" t="e">
        <f t="shared" si="4"/>
        <v>#REF!</v>
      </c>
      <c r="AI26" s="317">
        <v>15586</v>
      </c>
      <c r="AL26" s="35"/>
    </row>
    <row r="27" spans="1:38" s="329" customFormat="1" ht="36.75" x14ac:dyDescent="0.85">
      <c r="A27" s="166">
        <v>234</v>
      </c>
      <c r="B27" s="166">
        <v>11447</v>
      </c>
      <c r="C27" s="328">
        <v>234</v>
      </c>
      <c r="D27" s="164">
        <v>23</v>
      </c>
      <c r="E27" s="366" t="s">
        <v>627</v>
      </c>
      <c r="F27" s="367" t="s">
        <v>310</v>
      </c>
      <c r="G27" s="165" t="s">
        <v>268</v>
      </c>
      <c r="H27" s="368">
        <v>43.766666666666666</v>
      </c>
      <c r="I27" s="369">
        <v>580076.59637000004</v>
      </c>
      <c r="J27" s="370">
        <v>692767.88133500004</v>
      </c>
      <c r="K27" s="371">
        <v>0.58876196877361553</v>
      </c>
      <c r="L27" s="368">
        <v>100000</v>
      </c>
      <c r="M27" s="368">
        <v>1000000</v>
      </c>
      <c r="N27" s="368">
        <v>6927678</v>
      </c>
      <c r="O27" s="368">
        <v>1167011.8242579999</v>
      </c>
      <c r="P27" s="368">
        <v>1189223.7453000001</v>
      </c>
      <c r="Q27" s="368">
        <f t="shared" si="5"/>
        <v>-22211.921042000176</v>
      </c>
      <c r="R27" s="368">
        <v>220560.839978</v>
      </c>
      <c r="S27" s="368">
        <v>295302.65931199997</v>
      </c>
      <c r="T27" s="368">
        <f t="shared" si="6"/>
        <v>-74741.819333999971</v>
      </c>
      <c r="U27" s="372" t="e">
        <f>VLOOKUP(B27,#REF!,13,0)</f>
        <v>#REF!</v>
      </c>
      <c r="V27" s="372" t="e">
        <f>VLOOKUP(B27,#REF!,14,0)</f>
        <v>#REF!</v>
      </c>
      <c r="W27" s="372" t="e">
        <f>VLOOKUP(B27,#REF!,15,0)</f>
        <v>#REF!</v>
      </c>
      <c r="X27" s="315">
        <v>11447</v>
      </c>
      <c r="Y27" s="166"/>
      <c r="Z27" s="166"/>
      <c r="AA27" s="166"/>
      <c r="AB27" s="251" t="e">
        <f t="shared" si="2"/>
        <v>#REF!</v>
      </c>
      <c r="AC27" s="251" t="e">
        <f t="shared" si="3"/>
        <v>#REF!</v>
      </c>
      <c r="AD27" s="251" t="e">
        <f t="shared" si="4"/>
        <v>#REF!</v>
      </c>
      <c r="AE27" s="166"/>
      <c r="AF27" s="166"/>
      <c r="AG27" s="166"/>
      <c r="AH27" s="166"/>
      <c r="AI27" s="317">
        <v>150111</v>
      </c>
      <c r="AJ27" s="166"/>
      <c r="AL27" s="35"/>
    </row>
    <row r="28" spans="1:38" s="166" customFormat="1" ht="31.5" customHeight="1" x14ac:dyDescent="0.85">
      <c r="A28" s="329">
        <v>236</v>
      </c>
      <c r="B28" s="166">
        <v>11446</v>
      </c>
      <c r="C28" s="162">
        <v>236</v>
      </c>
      <c r="D28" s="375">
        <v>24</v>
      </c>
      <c r="E28" s="376" t="s">
        <v>628</v>
      </c>
      <c r="F28" s="377" t="s">
        <v>43</v>
      </c>
      <c r="G28" s="378" t="s">
        <v>270</v>
      </c>
      <c r="H28" s="379">
        <v>42.433333333333337</v>
      </c>
      <c r="I28" s="375">
        <v>3958249.0804300001</v>
      </c>
      <c r="J28" s="380">
        <v>4317211.8817260005</v>
      </c>
      <c r="K28" s="381">
        <v>0.62209415070680218</v>
      </c>
      <c r="L28" s="379">
        <v>424334</v>
      </c>
      <c r="M28" s="379">
        <v>500000</v>
      </c>
      <c r="N28" s="379">
        <v>10174089</v>
      </c>
      <c r="O28" s="379">
        <v>1609799.3705529999</v>
      </c>
      <c r="P28" s="379">
        <v>2442752.9019590002</v>
      </c>
      <c r="Q28" s="379">
        <f t="shared" si="5"/>
        <v>-832953.53140600026</v>
      </c>
      <c r="R28" s="379">
        <v>206907.10270399999</v>
      </c>
      <c r="S28" s="379">
        <v>671379.67658800003</v>
      </c>
      <c r="T28" s="379">
        <f t="shared" si="6"/>
        <v>-464472.57388400007</v>
      </c>
      <c r="U28" s="382">
        <v>6.45</v>
      </c>
      <c r="V28" s="382">
        <v>20.079999999999998</v>
      </c>
      <c r="W28" s="382">
        <v>133.28</v>
      </c>
      <c r="X28" s="315">
        <v>11446</v>
      </c>
      <c r="Y28" s="329"/>
      <c r="Z28" s="329"/>
      <c r="AA28" s="329"/>
      <c r="AB28" s="251">
        <f t="shared" si="2"/>
        <v>0.19284178773331948</v>
      </c>
      <c r="AC28" s="251">
        <f t="shared" si="3"/>
        <v>0.60035086785814806</v>
      </c>
      <c r="AD28" s="251">
        <f t="shared" si="4"/>
        <v>3.9847989874568714</v>
      </c>
      <c r="AE28" s="329"/>
      <c r="AF28" s="329"/>
      <c r="AG28" s="329"/>
      <c r="AH28" s="329"/>
      <c r="AI28" s="317">
        <v>2845307</v>
      </c>
      <c r="AJ28" s="329"/>
      <c r="AL28" s="35"/>
    </row>
    <row r="29" spans="1:38" s="329" customFormat="1" ht="36.75" x14ac:dyDescent="0.85">
      <c r="A29" s="329">
        <v>251</v>
      </c>
      <c r="B29" s="166">
        <v>11512</v>
      </c>
      <c r="C29" s="162">
        <v>251</v>
      </c>
      <c r="D29" s="164">
        <v>25</v>
      </c>
      <c r="E29" s="366" t="s">
        <v>629</v>
      </c>
      <c r="F29" s="367" t="s">
        <v>310</v>
      </c>
      <c r="G29" s="165" t="s">
        <v>300</v>
      </c>
      <c r="H29" s="368">
        <v>34</v>
      </c>
      <c r="I29" s="369">
        <v>1830720.7603490001</v>
      </c>
      <c r="J29" s="370">
        <v>2610252.9398920001</v>
      </c>
      <c r="K29" s="371">
        <v>0.71729459023534814</v>
      </c>
      <c r="L29" s="368">
        <v>514032</v>
      </c>
      <c r="M29" s="368">
        <v>2150000</v>
      </c>
      <c r="N29" s="368">
        <v>5077996</v>
      </c>
      <c r="O29" s="368">
        <v>5832436.2060160004</v>
      </c>
      <c r="P29" s="368">
        <v>9068771.6712299995</v>
      </c>
      <c r="Q29" s="368">
        <f t="shared" si="5"/>
        <v>-3236335.4652139992</v>
      </c>
      <c r="R29" s="368">
        <v>816529.36247499997</v>
      </c>
      <c r="S29" s="368">
        <v>2182853.72878</v>
      </c>
      <c r="T29" s="368">
        <f t="shared" si="6"/>
        <v>-1366324.3663050001</v>
      </c>
      <c r="U29" s="372">
        <v>13.44</v>
      </c>
      <c r="V29" s="372">
        <v>20.87</v>
      </c>
      <c r="W29" s="372">
        <v>54.58</v>
      </c>
      <c r="X29" s="315">
        <v>11512</v>
      </c>
      <c r="AB29" s="251">
        <f t="shared" si="2"/>
        <v>0.24295169477860451</v>
      </c>
      <c r="AC29" s="251">
        <f t="shared" si="3"/>
        <v>0.37726204390100271</v>
      </c>
      <c r="AD29" s="251">
        <f t="shared" si="4"/>
        <v>0.9866297247779936</v>
      </c>
      <c r="AI29" s="317">
        <v>2836508</v>
      </c>
      <c r="AL29" s="35"/>
    </row>
    <row r="30" spans="1:38" s="166" customFormat="1" ht="31.5" customHeight="1" x14ac:dyDescent="0.85">
      <c r="A30" s="166">
        <v>252</v>
      </c>
      <c r="B30" s="166">
        <v>11511</v>
      </c>
      <c r="C30" s="328">
        <v>252</v>
      </c>
      <c r="D30" s="375">
        <v>26</v>
      </c>
      <c r="E30" s="376" t="s">
        <v>630</v>
      </c>
      <c r="F30" s="377" t="s">
        <v>38</v>
      </c>
      <c r="G30" s="378" t="s">
        <v>300</v>
      </c>
      <c r="H30" s="379">
        <v>34</v>
      </c>
      <c r="I30" s="375">
        <v>1973269.305065</v>
      </c>
      <c r="J30" s="380">
        <v>2228989.0381029998</v>
      </c>
      <c r="K30" s="381">
        <v>0.61718747270587682</v>
      </c>
      <c r="L30" s="379">
        <v>809448</v>
      </c>
      <c r="M30" s="379">
        <v>1500000</v>
      </c>
      <c r="N30" s="379">
        <v>2753714</v>
      </c>
      <c r="O30" s="379">
        <v>7666941.8994110003</v>
      </c>
      <c r="P30" s="379">
        <v>7797782.3701579999</v>
      </c>
      <c r="Q30" s="379">
        <f t="shared" si="5"/>
        <v>-130840.47074699961</v>
      </c>
      <c r="R30" s="379">
        <v>946071.55756700004</v>
      </c>
      <c r="S30" s="379">
        <v>1224031.1177620001</v>
      </c>
      <c r="T30" s="379">
        <f t="shared" si="6"/>
        <v>-277959.56019500003</v>
      </c>
      <c r="U30" s="382" t="e">
        <f>VLOOKUP(B30,#REF!,13,0)</f>
        <v>#REF!</v>
      </c>
      <c r="V30" s="382" t="e">
        <f>VLOOKUP(B30,#REF!,14,0)</f>
        <v>#REF!</v>
      </c>
      <c r="W30" s="382" t="e">
        <f>VLOOKUP(B30,#REF!,15,0)</f>
        <v>#REF!</v>
      </c>
      <c r="X30" s="315">
        <v>11511</v>
      </c>
      <c r="AB30" s="251" t="e">
        <f t="shared" si="2"/>
        <v>#REF!</v>
      </c>
      <c r="AC30" s="251" t="e">
        <f t="shared" si="3"/>
        <v>#REF!</v>
      </c>
      <c r="AD30" s="251" t="e">
        <f t="shared" si="4"/>
        <v>#REF!</v>
      </c>
      <c r="AI30" s="317">
        <v>886340</v>
      </c>
      <c r="AL30" s="35"/>
    </row>
    <row r="31" spans="1:38" s="329" customFormat="1" ht="36.75" x14ac:dyDescent="0.85">
      <c r="A31" s="329">
        <v>256</v>
      </c>
      <c r="B31" s="166">
        <v>11525</v>
      </c>
      <c r="C31" s="162">
        <v>256</v>
      </c>
      <c r="D31" s="164">
        <v>27</v>
      </c>
      <c r="E31" s="366" t="s">
        <v>631</v>
      </c>
      <c r="F31" s="367" t="s">
        <v>310</v>
      </c>
      <c r="G31" s="165" t="s">
        <v>305</v>
      </c>
      <c r="H31" s="368">
        <v>31</v>
      </c>
      <c r="I31" s="369">
        <v>1913221.884901</v>
      </c>
      <c r="J31" s="370">
        <v>2283779.2946080002</v>
      </c>
      <c r="K31" s="371">
        <v>0.67240528557407298</v>
      </c>
      <c r="L31" s="368">
        <v>1034679</v>
      </c>
      <c r="M31" s="368">
        <v>1000000</v>
      </c>
      <c r="N31" s="368">
        <v>2207234</v>
      </c>
      <c r="O31" s="368">
        <v>4215673.959632</v>
      </c>
      <c r="P31" s="368">
        <v>4230542.1409560004</v>
      </c>
      <c r="Q31" s="368">
        <f t="shared" si="5"/>
        <v>-14868.18132400047</v>
      </c>
      <c r="R31" s="368">
        <v>1063438.4074830001</v>
      </c>
      <c r="S31" s="368">
        <v>1113790.772718</v>
      </c>
      <c r="T31" s="368">
        <f t="shared" si="6"/>
        <v>-50352.365234999917</v>
      </c>
      <c r="U31" s="372">
        <v>9.25</v>
      </c>
      <c r="V31" s="372">
        <v>14.2</v>
      </c>
      <c r="W31" s="372">
        <v>70.09</v>
      </c>
      <c r="X31" s="315">
        <v>11525</v>
      </c>
      <c r="AB31" s="251">
        <f t="shared" si="2"/>
        <v>0.14629649946781498</v>
      </c>
      <c r="AC31" s="251">
        <f t="shared" si="3"/>
        <v>0.22458489648032134</v>
      </c>
      <c r="AD31" s="251">
        <f t="shared" si="4"/>
        <v>1.10853207002153</v>
      </c>
      <c r="AI31" s="317">
        <v>585171</v>
      </c>
      <c r="AL31" s="35"/>
    </row>
    <row r="32" spans="1:38" s="166" customFormat="1" ht="31.5" customHeight="1" x14ac:dyDescent="0.85">
      <c r="A32" s="329">
        <v>258</v>
      </c>
      <c r="B32" s="166">
        <v>11538</v>
      </c>
      <c r="C32" s="162">
        <v>258</v>
      </c>
      <c r="D32" s="375">
        <v>28</v>
      </c>
      <c r="E32" s="376" t="s">
        <v>632</v>
      </c>
      <c r="F32" s="377" t="s">
        <v>326</v>
      </c>
      <c r="G32" s="378" t="s">
        <v>311</v>
      </c>
      <c r="H32" s="379">
        <v>30</v>
      </c>
      <c r="I32" s="375">
        <v>1050682.6117750001</v>
      </c>
      <c r="J32" s="380">
        <v>1627430.1304949999</v>
      </c>
      <c r="K32" s="381">
        <v>0.84991084014526441</v>
      </c>
      <c r="L32" s="379">
        <v>267797</v>
      </c>
      <c r="M32" s="379">
        <v>1000000</v>
      </c>
      <c r="N32" s="379">
        <v>6077103</v>
      </c>
      <c r="O32" s="379">
        <v>1723488.6695669999</v>
      </c>
      <c r="P32" s="379">
        <v>1708419.6537329999</v>
      </c>
      <c r="Q32" s="379">
        <f t="shared" si="5"/>
        <v>15069.015833999962</v>
      </c>
      <c r="R32" s="379">
        <v>372902.93604399997</v>
      </c>
      <c r="S32" s="379">
        <v>351171.88640600001</v>
      </c>
      <c r="T32" s="379">
        <f t="shared" si="6"/>
        <v>21731.049637999968</v>
      </c>
      <c r="U32" s="382" t="e">
        <f>VLOOKUP(B32,#REF!,13,0)</f>
        <v>#REF!</v>
      </c>
      <c r="V32" s="382" t="e">
        <f>VLOOKUP(B32,#REF!,14,0)</f>
        <v>#REF!</v>
      </c>
      <c r="W32" s="382" t="e">
        <f>VLOOKUP(B32,#REF!,15,0)</f>
        <v>#REF!</v>
      </c>
      <c r="X32" s="315">
        <v>11538</v>
      </c>
      <c r="Y32" s="329"/>
      <c r="Z32" s="329"/>
      <c r="AA32" s="329"/>
      <c r="AB32" s="251" t="e">
        <f t="shared" si="2"/>
        <v>#REF!</v>
      </c>
      <c r="AC32" s="251" t="e">
        <f t="shared" si="3"/>
        <v>#REF!</v>
      </c>
      <c r="AD32" s="251" t="e">
        <f t="shared" si="4"/>
        <v>#REF!</v>
      </c>
      <c r="AE32" s="329"/>
      <c r="AF32" s="329"/>
      <c r="AG32" s="329"/>
      <c r="AH32" s="329"/>
      <c r="AI32" s="317">
        <v>467806</v>
      </c>
      <c r="AJ32" s="329"/>
      <c r="AL32" s="35"/>
    </row>
    <row r="33" spans="1:38" s="329" customFormat="1" ht="36.75" x14ac:dyDescent="0.85">
      <c r="A33" s="166">
        <v>257</v>
      </c>
      <c r="B33" s="166">
        <v>11534</v>
      </c>
      <c r="C33" s="328">
        <v>257</v>
      </c>
      <c r="D33" s="164">
        <v>29</v>
      </c>
      <c r="E33" s="366" t="s">
        <v>633</v>
      </c>
      <c r="F33" s="367" t="s">
        <v>31</v>
      </c>
      <c r="G33" s="165" t="s">
        <v>311</v>
      </c>
      <c r="H33" s="368">
        <v>30</v>
      </c>
      <c r="I33" s="369">
        <v>1265153.7298079999</v>
      </c>
      <c r="J33" s="370">
        <v>4949843</v>
      </c>
      <c r="K33" s="371">
        <v>0.31160827520708456</v>
      </c>
      <c r="L33" s="368">
        <v>527152</v>
      </c>
      <c r="M33" s="368">
        <v>1000000</v>
      </c>
      <c r="N33" s="368">
        <v>2399979</v>
      </c>
      <c r="O33" s="368">
        <v>1427990.2001489999</v>
      </c>
      <c r="P33" s="368">
        <v>609881.89816500002</v>
      </c>
      <c r="Q33" s="368">
        <f t="shared" si="5"/>
        <v>818108.3019839999</v>
      </c>
      <c r="R33" s="368">
        <v>0</v>
      </c>
      <c r="S33" s="368">
        <v>0</v>
      </c>
      <c r="T33" s="368">
        <f t="shared" si="6"/>
        <v>0</v>
      </c>
      <c r="U33" s="372" t="e">
        <f>VLOOKUP(B33,#REF!,13,0)</f>
        <v>#REF!</v>
      </c>
      <c r="V33" s="372" t="e">
        <f>VLOOKUP(B33,#REF!,14,0)</f>
        <v>#REF!</v>
      </c>
      <c r="W33" s="372" t="e">
        <f>VLOOKUP(B33,#REF!,15,0)</f>
        <v>#REF!</v>
      </c>
      <c r="X33" s="315">
        <v>11534</v>
      </c>
      <c r="Y33" s="166"/>
      <c r="Z33" s="166"/>
      <c r="AA33" s="166"/>
      <c r="AB33" s="251" t="e">
        <f t="shared" si="2"/>
        <v>#REF!</v>
      </c>
      <c r="AC33" s="251" t="e">
        <f t="shared" si="3"/>
        <v>#REF!</v>
      </c>
      <c r="AD33" s="251" t="e">
        <f t="shared" si="4"/>
        <v>#REF!</v>
      </c>
      <c r="AE33" s="166"/>
      <c r="AF33" s="166"/>
      <c r="AG33" s="166"/>
      <c r="AH33" s="166"/>
      <c r="AI33" s="317">
        <v>1268413</v>
      </c>
      <c r="AJ33" s="166"/>
      <c r="AL33" s="35"/>
    </row>
    <row r="34" spans="1:38" s="166" customFormat="1" ht="31.5" customHeight="1" x14ac:dyDescent="0.85">
      <c r="A34" s="166">
        <v>260</v>
      </c>
      <c r="B34" s="166">
        <v>11553</v>
      </c>
      <c r="C34" s="328">
        <v>260</v>
      </c>
      <c r="D34" s="375">
        <v>30</v>
      </c>
      <c r="E34" s="376" t="s">
        <v>634</v>
      </c>
      <c r="F34" s="377" t="s">
        <v>319</v>
      </c>
      <c r="G34" s="378" t="s">
        <v>320</v>
      </c>
      <c r="H34" s="379">
        <v>27</v>
      </c>
      <c r="I34" s="375">
        <v>1361953.132344</v>
      </c>
      <c r="J34" s="380">
        <v>1621275.806115</v>
      </c>
      <c r="K34" s="381">
        <v>0.739815097704837</v>
      </c>
      <c r="L34" s="379">
        <v>919359</v>
      </c>
      <c r="M34" s="379">
        <v>1500000</v>
      </c>
      <c r="N34" s="379">
        <v>1763485</v>
      </c>
      <c r="O34" s="379">
        <v>1139718.186187</v>
      </c>
      <c r="P34" s="379">
        <v>697926.41268199997</v>
      </c>
      <c r="Q34" s="379">
        <f t="shared" si="5"/>
        <v>441791.77350500005</v>
      </c>
      <c r="R34" s="379">
        <v>56397.436527999998</v>
      </c>
      <c r="S34" s="379">
        <v>73493.622770000002</v>
      </c>
      <c r="T34" s="379">
        <f t="shared" si="6"/>
        <v>-17096.186242000003</v>
      </c>
      <c r="U34" s="382" t="e">
        <f>VLOOKUP(B34,#REF!,13,0)</f>
        <v>#REF!</v>
      </c>
      <c r="V34" s="382" t="e">
        <f>VLOOKUP(B34,#REF!,14,0)</f>
        <v>#REF!</v>
      </c>
      <c r="W34" s="382" t="e">
        <f>VLOOKUP(B34,#REF!,15,0)</f>
        <v>#REF!</v>
      </c>
      <c r="X34" s="315">
        <v>11553</v>
      </c>
      <c r="AB34" s="251" t="e">
        <f t="shared" si="2"/>
        <v>#REF!</v>
      </c>
      <c r="AC34" s="251" t="e">
        <f t="shared" si="3"/>
        <v>#REF!</v>
      </c>
      <c r="AD34" s="251" t="e">
        <f t="shared" si="4"/>
        <v>#REF!</v>
      </c>
      <c r="AI34" s="317">
        <v>707113</v>
      </c>
      <c r="AL34" s="35"/>
    </row>
    <row r="35" spans="1:38" s="329" customFormat="1" ht="36.75" x14ac:dyDescent="0.85">
      <c r="A35" s="329">
        <v>265</v>
      </c>
      <c r="B35" s="166">
        <v>11583</v>
      </c>
      <c r="C35" s="162">
        <v>265</v>
      </c>
      <c r="D35" s="164">
        <v>31</v>
      </c>
      <c r="E35" s="366" t="s">
        <v>635</v>
      </c>
      <c r="F35" s="367" t="s">
        <v>291</v>
      </c>
      <c r="G35" s="165" t="s">
        <v>327</v>
      </c>
      <c r="H35" s="368">
        <v>22</v>
      </c>
      <c r="I35" s="369">
        <v>123094.648321</v>
      </c>
      <c r="J35" s="370">
        <v>135408.61460299999</v>
      </c>
      <c r="K35" s="371">
        <v>0.5513637732319997</v>
      </c>
      <c r="L35" s="368">
        <v>5001611</v>
      </c>
      <c r="M35" s="368">
        <v>50000000</v>
      </c>
      <c r="N35" s="368">
        <v>27073</v>
      </c>
      <c r="O35" s="368">
        <v>135507.30515</v>
      </c>
      <c r="P35" s="368">
        <v>161564.86822599999</v>
      </c>
      <c r="Q35" s="368">
        <f t="shared" si="5"/>
        <v>-26057.563075999991</v>
      </c>
      <c r="R35" s="368">
        <v>11910.056087000001</v>
      </c>
      <c r="S35" s="368">
        <v>31941.856925</v>
      </c>
      <c r="T35" s="368">
        <f t="shared" si="6"/>
        <v>-20031.800837999999</v>
      </c>
      <c r="U35" s="372" t="e">
        <f>VLOOKUP(B35,#REF!,13,0)</f>
        <v>#REF!</v>
      </c>
      <c r="V35" s="372" t="e">
        <f>VLOOKUP(B35,#REF!,14,0)</f>
        <v>#REF!</v>
      </c>
      <c r="W35" s="372" t="e">
        <f>VLOOKUP(B35,#REF!,15,0)</f>
        <v>#REF!</v>
      </c>
      <c r="X35" s="315">
        <v>11583</v>
      </c>
      <c r="AB35" s="251" t="e">
        <f t="shared" si="2"/>
        <v>#REF!</v>
      </c>
      <c r="AC35" s="251" t="e">
        <f t="shared" si="3"/>
        <v>#REF!</v>
      </c>
      <c r="AD35" s="251" t="e">
        <f t="shared" si="4"/>
        <v>#REF!</v>
      </c>
      <c r="AI35" s="317">
        <v>43607</v>
      </c>
      <c r="AL35" s="35"/>
    </row>
    <row r="36" spans="1:38" s="166" customFormat="1" ht="31.5" customHeight="1" x14ac:dyDescent="0.85">
      <c r="A36" s="166">
        <v>266</v>
      </c>
      <c r="B36" s="166">
        <v>11595</v>
      </c>
      <c r="C36" s="328">
        <v>266</v>
      </c>
      <c r="D36" s="375">
        <v>32</v>
      </c>
      <c r="E36" s="376" t="s">
        <v>636</v>
      </c>
      <c r="F36" s="377" t="s">
        <v>71</v>
      </c>
      <c r="G36" s="378" t="s">
        <v>328</v>
      </c>
      <c r="H36" s="379">
        <v>21</v>
      </c>
      <c r="I36" s="375">
        <v>371002.438662</v>
      </c>
      <c r="J36" s="380">
        <v>392435.55411899998</v>
      </c>
      <c r="K36" s="381">
        <v>0.44</v>
      </c>
      <c r="L36" s="379">
        <v>142086</v>
      </c>
      <c r="M36" s="379">
        <v>500000</v>
      </c>
      <c r="N36" s="379">
        <v>2761957</v>
      </c>
      <c r="O36" s="379">
        <v>2157803.8038240001</v>
      </c>
      <c r="P36" s="379">
        <v>2484241.909151</v>
      </c>
      <c r="Q36" s="379">
        <f t="shared" si="5"/>
        <v>-326438.10532699991</v>
      </c>
      <c r="R36" s="379">
        <v>257791.348164</v>
      </c>
      <c r="S36" s="379">
        <v>297657.73733199999</v>
      </c>
      <c r="T36" s="379">
        <f t="shared" si="6"/>
        <v>-39866.389167999994</v>
      </c>
      <c r="U36" s="382">
        <v>0</v>
      </c>
      <c r="V36" s="382">
        <v>0</v>
      </c>
      <c r="W36" s="382">
        <v>0</v>
      </c>
      <c r="X36" s="315">
        <v>11595</v>
      </c>
      <c r="AB36" s="251">
        <f t="shared" si="2"/>
        <v>0</v>
      </c>
      <c r="AC36" s="251">
        <f t="shared" si="3"/>
        <v>0</v>
      </c>
      <c r="AD36" s="251">
        <f t="shared" si="4"/>
        <v>0</v>
      </c>
      <c r="AI36" s="317">
        <v>22557</v>
      </c>
      <c r="AL36" s="35"/>
    </row>
    <row r="37" spans="1:38" s="329" customFormat="1" ht="36.75" x14ac:dyDescent="0.85">
      <c r="A37" s="166">
        <v>274</v>
      </c>
      <c r="B37" s="166">
        <v>0</v>
      </c>
      <c r="C37" s="328">
        <v>274</v>
      </c>
      <c r="D37" s="164">
        <v>33</v>
      </c>
      <c r="E37" s="366" t="s">
        <v>637</v>
      </c>
      <c r="F37" s="367" t="s">
        <v>24</v>
      </c>
      <c r="G37" s="165" t="s">
        <v>387</v>
      </c>
      <c r="H37" s="368">
        <v>20</v>
      </c>
      <c r="I37" s="369">
        <v>0</v>
      </c>
      <c r="J37" s="370">
        <v>0</v>
      </c>
      <c r="K37" s="371">
        <v>0</v>
      </c>
      <c r="L37" s="368">
        <v>0</v>
      </c>
      <c r="M37" s="368">
        <v>0</v>
      </c>
      <c r="N37" s="368">
        <v>0</v>
      </c>
      <c r="O37" s="368">
        <v>0</v>
      </c>
      <c r="P37" s="368">
        <v>0</v>
      </c>
      <c r="Q37" s="368">
        <f t="shared" si="5"/>
        <v>0</v>
      </c>
      <c r="R37" s="368">
        <v>0</v>
      </c>
      <c r="S37" s="368">
        <v>0</v>
      </c>
      <c r="T37" s="368">
        <f t="shared" si="6"/>
        <v>0</v>
      </c>
      <c r="U37" s="372">
        <v>0</v>
      </c>
      <c r="V37" s="372">
        <v>0</v>
      </c>
      <c r="W37" s="372">
        <v>0</v>
      </c>
      <c r="X37" s="315">
        <v>11514</v>
      </c>
      <c r="Y37" s="166"/>
      <c r="Z37" s="166"/>
      <c r="AA37" s="166"/>
      <c r="AB37" s="251">
        <f t="shared" si="2"/>
        <v>0</v>
      </c>
      <c r="AC37" s="251">
        <f t="shared" si="3"/>
        <v>0</v>
      </c>
      <c r="AD37" s="251">
        <f t="shared" si="4"/>
        <v>0</v>
      </c>
      <c r="AE37" s="166"/>
      <c r="AF37" s="166"/>
      <c r="AG37" s="166"/>
      <c r="AH37" s="166"/>
      <c r="AI37" s="317"/>
      <c r="AJ37" s="166"/>
      <c r="AL37" s="35"/>
    </row>
    <row r="38" spans="1:38" s="166" customFormat="1" ht="31.5" customHeight="1" x14ac:dyDescent="0.85">
      <c r="A38" s="329">
        <v>267</v>
      </c>
      <c r="B38" s="166">
        <v>11607</v>
      </c>
      <c r="C38" s="162">
        <v>267</v>
      </c>
      <c r="D38" s="375">
        <v>34</v>
      </c>
      <c r="E38" s="376" t="s">
        <v>638</v>
      </c>
      <c r="F38" s="377" t="s">
        <v>333</v>
      </c>
      <c r="G38" s="378" t="s">
        <v>332</v>
      </c>
      <c r="H38" s="379">
        <v>18</v>
      </c>
      <c r="I38" s="375">
        <v>721544.97583600006</v>
      </c>
      <c r="J38" s="380">
        <v>782799.57231199997</v>
      </c>
      <c r="K38" s="381">
        <v>0.77971648747228894</v>
      </c>
      <c r="L38" s="379">
        <v>291658</v>
      </c>
      <c r="M38" s="379">
        <v>500000</v>
      </c>
      <c r="N38" s="379">
        <v>2683964</v>
      </c>
      <c r="O38" s="379">
        <v>943154.67416299996</v>
      </c>
      <c r="P38" s="379">
        <v>930311.74005599995</v>
      </c>
      <c r="Q38" s="379">
        <f t="shared" si="5"/>
        <v>12842.934107000008</v>
      </c>
      <c r="R38" s="379">
        <v>46575.194014000001</v>
      </c>
      <c r="S38" s="379">
        <v>162408.80970400001</v>
      </c>
      <c r="T38" s="379">
        <f t="shared" si="6"/>
        <v>-115833.61569000001</v>
      </c>
      <c r="U38" s="382" t="e">
        <f>VLOOKUP(B38,#REF!,13,0)</f>
        <v>#REF!</v>
      </c>
      <c r="V38" s="382" t="e">
        <f>VLOOKUP(B38,#REF!,14,0)</f>
        <v>#REF!</v>
      </c>
      <c r="W38" s="382" t="e">
        <f>VLOOKUP(B38,#REF!,15,0)</f>
        <v>#REF!</v>
      </c>
      <c r="X38" s="315">
        <v>11607</v>
      </c>
      <c r="Y38" s="329"/>
      <c r="Z38" s="329"/>
      <c r="AA38" s="329"/>
      <c r="AB38" s="251" t="e">
        <f t="shared" si="2"/>
        <v>#REF!</v>
      </c>
      <c r="AC38" s="251" t="e">
        <f t="shared" si="3"/>
        <v>#REF!</v>
      </c>
      <c r="AD38" s="251" t="e">
        <f t="shared" si="4"/>
        <v>#REF!</v>
      </c>
      <c r="AE38" s="329"/>
      <c r="AF38" s="329"/>
      <c r="AG38" s="329"/>
      <c r="AH38" s="329"/>
      <c r="AI38" s="317">
        <v>289337</v>
      </c>
      <c r="AJ38" s="329"/>
      <c r="AL38" s="35"/>
    </row>
    <row r="39" spans="1:38" s="329" customFormat="1" ht="36.75" x14ac:dyDescent="0.85">
      <c r="A39" s="166">
        <v>269</v>
      </c>
      <c r="B39" s="166">
        <v>11615</v>
      </c>
      <c r="C39" s="328">
        <v>269</v>
      </c>
      <c r="D39" s="164">
        <v>35</v>
      </c>
      <c r="E39" s="366" t="s">
        <v>639</v>
      </c>
      <c r="F39" s="367" t="s">
        <v>215</v>
      </c>
      <c r="G39" s="165" t="s">
        <v>342</v>
      </c>
      <c r="H39" s="368">
        <v>17</v>
      </c>
      <c r="I39" s="369">
        <v>915885.20765400003</v>
      </c>
      <c r="J39" s="370">
        <v>1124667.1117759999</v>
      </c>
      <c r="K39" s="371">
        <v>0.5999192833408038</v>
      </c>
      <c r="L39" s="368">
        <v>696444</v>
      </c>
      <c r="M39" s="368">
        <v>1280000</v>
      </c>
      <c r="N39" s="368">
        <v>1614870</v>
      </c>
      <c r="O39" s="368">
        <v>3335344.7668789998</v>
      </c>
      <c r="P39" s="368">
        <v>3208777.8169149999</v>
      </c>
      <c r="Q39" s="368">
        <f t="shared" si="5"/>
        <v>126566.94996399991</v>
      </c>
      <c r="R39" s="368">
        <v>494789.47126100003</v>
      </c>
      <c r="S39" s="368">
        <v>535061.73144700006</v>
      </c>
      <c r="T39" s="368">
        <f t="shared" si="6"/>
        <v>-40272.260186000029</v>
      </c>
      <c r="U39" s="372" t="e">
        <f>VLOOKUP(B39,#REF!,13,0)</f>
        <v>#REF!</v>
      </c>
      <c r="V39" s="372" t="e">
        <f>VLOOKUP(B39,#REF!,14,0)</f>
        <v>#REF!</v>
      </c>
      <c r="W39" s="372" t="e">
        <f>VLOOKUP(B39,#REF!,15,0)</f>
        <v>#REF!</v>
      </c>
      <c r="X39" s="315">
        <v>11615</v>
      </c>
      <c r="Y39" s="166"/>
      <c r="Z39" s="166"/>
      <c r="AA39" s="166"/>
      <c r="AB39" s="251" t="e">
        <f t="shared" si="2"/>
        <v>#REF!</v>
      </c>
      <c r="AC39" s="251" t="e">
        <f t="shared" si="3"/>
        <v>#REF!</v>
      </c>
      <c r="AD39" s="251" t="e">
        <f t="shared" si="4"/>
        <v>#REF!</v>
      </c>
      <c r="AE39" s="166"/>
      <c r="AF39" s="166"/>
      <c r="AG39" s="166"/>
      <c r="AH39" s="166"/>
      <c r="AI39" s="317">
        <v>252315</v>
      </c>
      <c r="AJ39" s="166"/>
      <c r="AL39" s="35"/>
    </row>
    <row r="40" spans="1:38" s="166" customFormat="1" ht="31.5" customHeight="1" x14ac:dyDescent="0.85">
      <c r="A40" s="166">
        <v>268</v>
      </c>
      <c r="B40" s="166">
        <v>11618</v>
      </c>
      <c r="C40" s="328">
        <v>268</v>
      </c>
      <c r="D40" s="375">
        <v>36</v>
      </c>
      <c r="E40" s="376" t="s">
        <v>640</v>
      </c>
      <c r="F40" s="377" t="s">
        <v>41</v>
      </c>
      <c r="G40" s="378" t="s">
        <v>341</v>
      </c>
      <c r="H40" s="379">
        <v>16</v>
      </c>
      <c r="I40" s="375">
        <v>583171</v>
      </c>
      <c r="J40" s="380">
        <v>638924</v>
      </c>
      <c r="K40" s="381">
        <v>0.36760126036563634</v>
      </c>
      <c r="L40" s="379">
        <v>358345</v>
      </c>
      <c r="M40" s="379">
        <v>810000</v>
      </c>
      <c r="N40" s="379">
        <v>1717699</v>
      </c>
      <c r="O40" s="379">
        <v>897112.007828</v>
      </c>
      <c r="P40" s="379">
        <v>797633.17169600003</v>
      </c>
      <c r="Q40" s="379">
        <f t="shared" si="5"/>
        <v>99478.836131999968</v>
      </c>
      <c r="R40" s="379">
        <v>190307.47509200001</v>
      </c>
      <c r="S40" s="379">
        <v>219064.51118999999</v>
      </c>
      <c r="T40" s="379">
        <f t="shared" si="6"/>
        <v>-28757.036097999982</v>
      </c>
      <c r="U40" s="382" t="e">
        <f>VLOOKUP(B40,#REF!,13,0)</f>
        <v>#REF!</v>
      </c>
      <c r="V40" s="382" t="e">
        <f>VLOOKUP(B40,#REF!,14,0)</f>
        <v>#REF!</v>
      </c>
      <c r="W40" s="382" t="e">
        <f>VLOOKUP(B40,#REF!,15,0)</f>
        <v>#REF!</v>
      </c>
      <c r="X40" s="315">
        <v>11618</v>
      </c>
      <c r="AB40" s="251" t="e">
        <f t="shared" si="2"/>
        <v>#REF!</v>
      </c>
      <c r="AC40" s="251" t="e">
        <f t="shared" si="3"/>
        <v>#REF!</v>
      </c>
      <c r="AD40" s="251" t="e">
        <f t="shared" si="4"/>
        <v>#REF!</v>
      </c>
      <c r="AI40" s="317">
        <v>25711</v>
      </c>
      <c r="AL40" s="35"/>
    </row>
    <row r="41" spans="1:38" s="329" customFormat="1" ht="36.75" x14ac:dyDescent="0.85">
      <c r="A41" s="329">
        <v>270</v>
      </c>
      <c r="B41" s="166">
        <v>11617</v>
      </c>
      <c r="C41" s="162">
        <v>270</v>
      </c>
      <c r="D41" s="164">
        <v>37</v>
      </c>
      <c r="E41" s="366" t="s">
        <v>641</v>
      </c>
      <c r="F41" s="367" t="s">
        <v>291</v>
      </c>
      <c r="G41" s="165" t="s">
        <v>346</v>
      </c>
      <c r="H41" s="368">
        <v>16</v>
      </c>
      <c r="I41" s="369">
        <v>413454.27110399998</v>
      </c>
      <c r="J41" s="370">
        <v>462469.93122000003</v>
      </c>
      <c r="K41" s="371">
        <v>0.53023450921665849</v>
      </c>
      <c r="L41" s="368">
        <v>34181074</v>
      </c>
      <c r="M41" s="368">
        <v>50000000</v>
      </c>
      <c r="N41" s="368">
        <v>13530</v>
      </c>
      <c r="O41" s="368">
        <v>2575730.7859149999</v>
      </c>
      <c r="P41" s="368">
        <v>2467790.1408239999</v>
      </c>
      <c r="Q41" s="368">
        <f t="shared" si="5"/>
        <v>107940.64509100001</v>
      </c>
      <c r="R41" s="368">
        <v>1410352.9942419999</v>
      </c>
      <c r="S41" s="368">
        <v>1304264.1200659999</v>
      </c>
      <c r="T41" s="368">
        <f t="shared" si="6"/>
        <v>106088.87417600001</v>
      </c>
      <c r="U41" s="372" t="e">
        <f>VLOOKUP(B41,#REF!,13,0)</f>
        <v>#REF!</v>
      </c>
      <c r="V41" s="372" t="e">
        <f>VLOOKUP(B41,#REF!,14,0)</f>
        <v>#REF!</v>
      </c>
      <c r="W41" s="372" t="e">
        <f>VLOOKUP(B41,#REF!,15,0)</f>
        <v>#REF!</v>
      </c>
      <c r="X41" s="315">
        <v>11617</v>
      </c>
      <c r="AB41" s="251" t="e">
        <f t="shared" si="2"/>
        <v>#REF!</v>
      </c>
      <c r="AC41" s="251" t="e">
        <f t="shared" si="3"/>
        <v>#REF!</v>
      </c>
      <c r="AD41" s="251" t="e">
        <f t="shared" si="4"/>
        <v>#REF!</v>
      </c>
      <c r="AI41" s="317">
        <v>0</v>
      </c>
      <c r="AL41" s="35"/>
    </row>
    <row r="42" spans="1:38" s="166" customFormat="1" ht="31.5" customHeight="1" x14ac:dyDescent="0.85">
      <c r="A42" s="329">
        <v>273</v>
      </c>
      <c r="B42" s="166">
        <v>11633</v>
      </c>
      <c r="C42" s="162">
        <v>273</v>
      </c>
      <c r="D42" s="375">
        <v>38</v>
      </c>
      <c r="E42" s="376" t="s">
        <v>642</v>
      </c>
      <c r="F42" s="377" t="s">
        <v>235</v>
      </c>
      <c r="G42" s="378" t="s">
        <v>350</v>
      </c>
      <c r="H42" s="379">
        <v>14</v>
      </c>
      <c r="I42" s="375">
        <v>139251.168278</v>
      </c>
      <c r="J42" s="380">
        <v>142920.84036999999</v>
      </c>
      <c r="K42" s="381">
        <v>0.46470254608100037</v>
      </c>
      <c r="L42" s="379">
        <v>48142</v>
      </c>
      <c r="M42" s="379">
        <v>250000</v>
      </c>
      <c r="N42" s="379">
        <v>2968735</v>
      </c>
      <c r="O42" s="379">
        <v>312822.07069600001</v>
      </c>
      <c r="P42" s="379">
        <v>331322.62404999998</v>
      </c>
      <c r="Q42" s="379">
        <f t="shared" si="5"/>
        <v>-18500.553353999974</v>
      </c>
      <c r="R42" s="379">
        <v>56170.822042</v>
      </c>
      <c r="S42" s="379">
        <v>75015.755061000003</v>
      </c>
      <c r="T42" s="379">
        <f t="shared" si="6"/>
        <v>-18844.933019000004</v>
      </c>
      <c r="U42" s="382" t="e">
        <f>VLOOKUP(B42,#REF!,13,0)</f>
        <v>#REF!</v>
      </c>
      <c r="V42" s="382" t="e">
        <f>VLOOKUP(B42,#REF!,14,0)</f>
        <v>#REF!</v>
      </c>
      <c r="W42" s="382" t="e">
        <f>VLOOKUP(B42,#REF!,15,0)</f>
        <v>#REF!</v>
      </c>
      <c r="X42" s="315">
        <v>11633</v>
      </c>
      <c r="Y42" s="329"/>
      <c r="Z42" s="329"/>
      <c r="AA42" s="329"/>
      <c r="AB42" s="251" t="e">
        <f t="shared" si="2"/>
        <v>#REF!</v>
      </c>
      <c r="AC42" s="251" t="e">
        <f t="shared" si="3"/>
        <v>#REF!</v>
      </c>
      <c r="AD42" s="251" t="e">
        <f t="shared" si="4"/>
        <v>#REF!</v>
      </c>
      <c r="AE42" s="329"/>
      <c r="AF42" s="329"/>
      <c r="AG42" s="329"/>
      <c r="AH42" s="329"/>
      <c r="AI42" s="317">
        <v>37734</v>
      </c>
      <c r="AJ42" s="329"/>
      <c r="AL42" s="35"/>
    </row>
    <row r="43" spans="1:38" s="329" customFormat="1" ht="36.75" x14ac:dyDescent="0.85">
      <c r="A43" s="166">
        <v>276</v>
      </c>
      <c r="B43" s="166">
        <v>11655</v>
      </c>
      <c r="C43" s="328">
        <v>276</v>
      </c>
      <c r="D43" s="164">
        <v>39</v>
      </c>
      <c r="E43" s="366" t="s">
        <v>643</v>
      </c>
      <c r="F43" s="367" t="s">
        <v>225</v>
      </c>
      <c r="G43" s="165" t="s">
        <v>395</v>
      </c>
      <c r="H43" s="368">
        <v>9</v>
      </c>
      <c r="I43" s="369">
        <v>2634720.2915159999</v>
      </c>
      <c r="J43" s="370">
        <v>5135125.1933909999</v>
      </c>
      <c r="K43" s="371">
        <v>0.99104593014493647</v>
      </c>
      <c r="L43" s="368">
        <v>7277336</v>
      </c>
      <c r="M43" s="368">
        <v>500000</v>
      </c>
      <c r="N43" s="368">
        <v>705632</v>
      </c>
      <c r="O43" s="368">
        <v>3621494.2020879998</v>
      </c>
      <c r="P43" s="368">
        <v>994381.68564200005</v>
      </c>
      <c r="Q43" s="368">
        <f t="shared" si="5"/>
        <v>2627112.516446</v>
      </c>
      <c r="R43" s="368">
        <v>373835.77700300002</v>
      </c>
      <c r="S43" s="368">
        <v>432192.90203400003</v>
      </c>
      <c r="T43" s="368">
        <f t="shared" si="6"/>
        <v>-58357.125031000003</v>
      </c>
      <c r="U43" s="372" t="e">
        <f>VLOOKUP(B43,#REF!,13,0)</f>
        <v>#REF!</v>
      </c>
      <c r="V43" s="372" t="e">
        <f>VLOOKUP(B43,#REF!,14,0)</f>
        <v>#REF!</v>
      </c>
      <c r="W43" s="372" t="e">
        <f>VLOOKUP(B43,#REF!,15,0)</f>
        <v>#REF!</v>
      </c>
      <c r="X43" s="315">
        <v>11655</v>
      </c>
      <c r="Y43" s="166"/>
      <c r="Z43" s="166"/>
      <c r="AA43" s="166"/>
      <c r="AB43" s="251" t="e">
        <f t="shared" si="2"/>
        <v>#REF!</v>
      </c>
      <c r="AC43" s="251" t="e">
        <f t="shared" si="3"/>
        <v>#REF!</v>
      </c>
      <c r="AD43" s="251" t="e">
        <f t="shared" si="4"/>
        <v>#REF!</v>
      </c>
      <c r="AE43" s="166"/>
      <c r="AF43" s="166"/>
      <c r="AG43" s="166"/>
      <c r="AH43" s="166"/>
      <c r="AI43" s="317">
        <v>23113</v>
      </c>
      <c r="AJ43" s="166"/>
      <c r="AL43" s="35"/>
    </row>
    <row r="44" spans="1:38" s="166" customFormat="1" ht="31.5" customHeight="1" x14ac:dyDescent="0.85">
      <c r="A44" s="166">
        <v>281</v>
      </c>
      <c r="B44" s="166">
        <v>11668</v>
      </c>
      <c r="C44" s="328">
        <v>281</v>
      </c>
      <c r="D44" s="375">
        <v>40</v>
      </c>
      <c r="E44" s="376" t="s">
        <v>644</v>
      </c>
      <c r="F44" s="377" t="s">
        <v>413</v>
      </c>
      <c r="G44" s="378" t="s">
        <v>411</v>
      </c>
      <c r="H44" s="379">
        <v>7</v>
      </c>
      <c r="I44" s="375">
        <v>913777</v>
      </c>
      <c r="J44" s="380">
        <v>913777</v>
      </c>
      <c r="K44" s="381">
        <v>0.54348049525161468</v>
      </c>
      <c r="L44" s="379">
        <v>341181</v>
      </c>
      <c r="M44" s="379">
        <v>1240000</v>
      </c>
      <c r="N44" s="379">
        <v>1000000</v>
      </c>
      <c r="O44" s="379">
        <v>261234.27223900001</v>
      </c>
      <c r="P44" s="379">
        <v>129634.541103</v>
      </c>
      <c r="Q44" s="379">
        <f t="shared" si="5"/>
        <v>131599.73113600002</v>
      </c>
      <c r="R44" s="379">
        <v>2379.859954</v>
      </c>
      <c r="S44" s="379">
        <v>60415.878076000001</v>
      </c>
      <c r="T44" s="379">
        <f t="shared" si="6"/>
        <v>-58036.018122000001</v>
      </c>
      <c r="U44" s="382" t="e">
        <f>VLOOKUP(B44,#REF!,13,0)</f>
        <v>#REF!</v>
      </c>
      <c r="V44" s="382" t="e">
        <f>VLOOKUP(B44,#REF!,14,0)</f>
        <v>#REF!</v>
      </c>
      <c r="W44" s="382" t="e">
        <f>VLOOKUP(B44,#REF!,15,0)</f>
        <v>#REF!</v>
      </c>
      <c r="X44" s="315">
        <v>11668</v>
      </c>
      <c r="AB44" s="251" t="e">
        <f t="shared" si="2"/>
        <v>#REF!</v>
      </c>
      <c r="AC44" s="251" t="e">
        <f t="shared" si="3"/>
        <v>#REF!</v>
      </c>
      <c r="AD44" s="251" t="e">
        <f t="shared" si="4"/>
        <v>#REF!</v>
      </c>
      <c r="AI44" s="317"/>
      <c r="AL44" s="35"/>
    </row>
    <row r="45" spans="1:38" s="329" customFormat="1" ht="36.75" x14ac:dyDescent="0.85">
      <c r="A45" s="329">
        <v>282</v>
      </c>
      <c r="B45" s="166">
        <v>11674</v>
      </c>
      <c r="C45" s="162">
        <v>282</v>
      </c>
      <c r="D45" s="164">
        <v>41</v>
      </c>
      <c r="E45" s="366" t="s">
        <v>645</v>
      </c>
      <c r="F45" s="367" t="s">
        <v>414</v>
      </c>
      <c r="G45" s="165" t="s">
        <v>412</v>
      </c>
      <c r="H45" s="368">
        <v>7</v>
      </c>
      <c r="I45" s="369">
        <v>49432</v>
      </c>
      <c r="J45" s="370">
        <v>603619</v>
      </c>
      <c r="K45" s="371">
        <v>0.81530764700230174</v>
      </c>
      <c r="L45" s="368">
        <v>0</v>
      </c>
      <c r="M45" s="368">
        <v>500000</v>
      </c>
      <c r="N45" s="368">
        <v>1000000</v>
      </c>
      <c r="O45" s="368">
        <v>559755.29034399998</v>
      </c>
      <c r="P45" s="368">
        <v>183062.43539699999</v>
      </c>
      <c r="Q45" s="368">
        <f t="shared" si="5"/>
        <v>376692.85494699999</v>
      </c>
      <c r="R45" s="368">
        <v>437185.40059799998</v>
      </c>
      <c r="S45" s="368">
        <v>119053.340967</v>
      </c>
      <c r="T45" s="368">
        <f t="shared" si="6"/>
        <v>318132.05963099998</v>
      </c>
      <c r="U45" s="372">
        <v>0</v>
      </c>
      <c r="V45" s="372">
        <v>0</v>
      </c>
      <c r="W45" s="372">
        <v>0</v>
      </c>
      <c r="X45" s="315">
        <v>11674</v>
      </c>
      <c r="AB45" s="251">
        <f t="shared" si="2"/>
        <v>0</v>
      </c>
      <c r="AC45" s="251">
        <f t="shared" si="3"/>
        <v>0</v>
      </c>
      <c r="AD45" s="251">
        <f t="shared" si="4"/>
        <v>0</v>
      </c>
      <c r="AI45" s="317"/>
      <c r="AL45" s="35"/>
    </row>
    <row r="46" spans="1:38" s="166" customFormat="1" ht="31.5" customHeight="1" x14ac:dyDescent="0.85">
      <c r="A46" s="329">
        <v>278</v>
      </c>
      <c r="B46" s="166">
        <v>11664</v>
      </c>
      <c r="C46" s="162">
        <v>278</v>
      </c>
      <c r="D46" s="375">
        <v>42</v>
      </c>
      <c r="E46" s="376" t="s">
        <v>646</v>
      </c>
      <c r="F46" s="377" t="s">
        <v>401</v>
      </c>
      <c r="G46" s="378" t="s">
        <v>402</v>
      </c>
      <c r="H46" s="379">
        <v>7</v>
      </c>
      <c r="I46" s="375">
        <v>6159248.3571659997</v>
      </c>
      <c r="J46" s="380">
        <v>7333477.91292</v>
      </c>
      <c r="K46" s="381">
        <v>0.84380952148238719</v>
      </c>
      <c r="L46" s="379">
        <v>3775978</v>
      </c>
      <c r="M46" s="379">
        <v>7500000</v>
      </c>
      <c r="N46" s="379">
        <v>1942140</v>
      </c>
      <c r="O46" s="379">
        <v>5055024.9349729996</v>
      </c>
      <c r="P46" s="379">
        <v>1770189.0053620001</v>
      </c>
      <c r="Q46" s="379">
        <f t="shared" si="5"/>
        <v>3284835.9296109993</v>
      </c>
      <c r="R46" s="379">
        <v>397307.350859</v>
      </c>
      <c r="S46" s="379">
        <v>532739.48702799994</v>
      </c>
      <c r="T46" s="379">
        <f t="shared" si="6"/>
        <v>-135432.13616899995</v>
      </c>
      <c r="U46" s="382" t="e">
        <f>VLOOKUP(B46,#REF!,13,0)</f>
        <v>#REF!</v>
      </c>
      <c r="V46" s="382" t="e">
        <f>VLOOKUP(B46,#REF!,14,0)</f>
        <v>#REF!</v>
      </c>
      <c r="W46" s="382" t="e">
        <f>VLOOKUP(B46,#REF!,15,0)</f>
        <v>#REF!</v>
      </c>
      <c r="X46" s="315">
        <v>11664</v>
      </c>
      <c r="Y46" s="329"/>
      <c r="Z46" s="329"/>
      <c r="AA46" s="329"/>
      <c r="AB46" s="251" t="e">
        <f t="shared" si="2"/>
        <v>#REF!</v>
      </c>
      <c r="AC46" s="251" t="e">
        <f t="shared" si="3"/>
        <v>#REF!</v>
      </c>
      <c r="AD46" s="251" t="e">
        <f t="shared" si="4"/>
        <v>#REF!</v>
      </c>
      <c r="AE46" s="329"/>
      <c r="AF46" s="329"/>
      <c r="AG46" s="329"/>
      <c r="AH46" s="329"/>
      <c r="AI46" s="317">
        <v>82891</v>
      </c>
      <c r="AJ46" s="329"/>
      <c r="AL46" s="35"/>
    </row>
    <row r="47" spans="1:38" s="329" customFormat="1" ht="36.75" x14ac:dyDescent="0.85">
      <c r="A47" s="329">
        <v>299</v>
      </c>
      <c r="B47" s="166">
        <v>11687</v>
      </c>
      <c r="C47" s="162">
        <v>299</v>
      </c>
      <c r="D47" s="164">
        <v>43</v>
      </c>
      <c r="E47" s="366" t="s">
        <v>647</v>
      </c>
      <c r="F47" s="367" t="s">
        <v>596</v>
      </c>
      <c r="G47" s="165" t="s">
        <v>585</v>
      </c>
      <c r="H47" s="368">
        <v>2</v>
      </c>
      <c r="I47" s="369">
        <v>59501</v>
      </c>
      <c r="J47" s="370">
        <v>183314</v>
      </c>
      <c r="K47" s="371">
        <v>0</v>
      </c>
      <c r="L47" s="368">
        <v>0</v>
      </c>
      <c r="M47" s="368">
        <v>500000</v>
      </c>
      <c r="N47" s="368">
        <v>992793</v>
      </c>
      <c r="O47" s="368">
        <v>284496.89667500003</v>
      </c>
      <c r="P47" s="368">
        <v>173378.80673499999</v>
      </c>
      <c r="Q47" s="368">
        <f t="shared" si="5"/>
        <v>111118.08994000003</v>
      </c>
      <c r="R47" s="368">
        <v>112979.854968</v>
      </c>
      <c r="S47" s="368">
        <v>72404.969968000005</v>
      </c>
      <c r="T47" s="368">
        <f t="shared" si="6"/>
        <v>40574.884999999995</v>
      </c>
      <c r="U47" s="372">
        <v>0</v>
      </c>
      <c r="V47" s="372">
        <v>0</v>
      </c>
      <c r="W47" s="372">
        <v>0</v>
      </c>
      <c r="X47" s="315"/>
      <c r="AB47" s="251">
        <f t="shared" si="2"/>
        <v>0</v>
      </c>
      <c r="AC47" s="251">
        <f t="shared" si="3"/>
        <v>0</v>
      </c>
      <c r="AD47" s="251">
        <f t="shared" si="4"/>
        <v>0</v>
      </c>
      <c r="AI47" s="317"/>
      <c r="AL47" s="35"/>
    </row>
    <row r="48" spans="1:38" s="166" customFormat="1" ht="31.5" customHeight="1" x14ac:dyDescent="0.85">
      <c r="A48" s="166">
        <v>298</v>
      </c>
      <c r="B48" s="166">
        <v>10986</v>
      </c>
      <c r="C48" s="328">
        <v>298</v>
      </c>
      <c r="D48" s="375">
        <v>44</v>
      </c>
      <c r="E48" s="376" t="s">
        <v>648</v>
      </c>
      <c r="F48" s="377" t="s">
        <v>595</v>
      </c>
      <c r="G48" s="378" t="s">
        <v>585</v>
      </c>
      <c r="H48" s="379">
        <v>2</v>
      </c>
      <c r="I48" s="375">
        <v>78325</v>
      </c>
      <c r="J48" s="380">
        <v>86846</v>
      </c>
      <c r="K48" s="381">
        <v>0</v>
      </c>
      <c r="L48" s="379">
        <v>0</v>
      </c>
      <c r="M48" s="379">
        <v>250000</v>
      </c>
      <c r="N48" s="379">
        <v>1091547</v>
      </c>
      <c r="O48" s="379">
        <v>0</v>
      </c>
      <c r="P48" s="379">
        <v>0</v>
      </c>
      <c r="Q48" s="379">
        <f t="shared" si="5"/>
        <v>0</v>
      </c>
      <c r="R48" s="379">
        <v>0</v>
      </c>
      <c r="S48" s="379">
        <v>0</v>
      </c>
      <c r="T48" s="379">
        <f t="shared" si="6"/>
        <v>0</v>
      </c>
      <c r="U48" s="382">
        <v>0</v>
      </c>
      <c r="V48" s="382">
        <v>0</v>
      </c>
      <c r="W48" s="382">
        <v>0</v>
      </c>
      <c r="X48" s="315"/>
      <c r="AB48" s="251">
        <f t="shared" si="2"/>
        <v>0</v>
      </c>
      <c r="AC48" s="251">
        <f t="shared" si="3"/>
        <v>0</v>
      </c>
      <c r="AD48" s="251">
        <f t="shared" si="4"/>
        <v>0</v>
      </c>
      <c r="AI48" s="317"/>
      <c r="AL48" s="35"/>
    </row>
    <row r="49" spans="1:38" s="329" customFormat="1" ht="36.75" x14ac:dyDescent="0.85">
      <c r="A49" s="329">
        <v>297</v>
      </c>
      <c r="B49" s="166">
        <v>11679</v>
      </c>
      <c r="C49" s="162">
        <v>297</v>
      </c>
      <c r="D49" s="164">
        <v>45</v>
      </c>
      <c r="E49" s="366" t="s">
        <v>649</v>
      </c>
      <c r="F49" s="367" t="s">
        <v>153</v>
      </c>
      <c r="G49" s="165" t="s">
        <v>584</v>
      </c>
      <c r="H49" s="368">
        <v>2</v>
      </c>
      <c r="I49" s="369">
        <v>24989</v>
      </c>
      <c r="J49" s="370">
        <v>25638</v>
      </c>
      <c r="K49" s="371">
        <v>0</v>
      </c>
      <c r="L49" s="368">
        <v>0</v>
      </c>
      <c r="M49" s="368">
        <v>250000</v>
      </c>
      <c r="N49" s="368">
        <v>999584</v>
      </c>
      <c r="O49" s="368">
        <v>0</v>
      </c>
      <c r="P49" s="368">
        <v>0</v>
      </c>
      <c r="Q49" s="368">
        <f t="shared" si="5"/>
        <v>0</v>
      </c>
      <c r="R49" s="368">
        <v>0</v>
      </c>
      <c r="S49" s="368">
        <v>0</v>
      </c>
      <c r="T49" s="368">
        <f t="shared" si="6"/>
        <v>0</v>
      </c>
      <c r="U49" s="372">
        <v>0</v>
      </c>
      <c r="V49" s="372">
        <v>0</v>
      </c>
      <c r="W49" s="372">
        <v>0</v>
      </c>
      <c r="X49" s="315"/>
      <c r="AB49" s="251">
        <f t="shared" si="2"/>
        <v>0</v>
      </c>
      <c r="AC49" s="251">
        <f t="shared" si="3"/>
        <v>0</v>
      </c>
      <c r="AD49" s="251">
        <f t="shared" si="4"/>
        <v>0</v>
      </c>
      <c r="AI49" s="317"/>
      <c r="AL49" s="35"/>
    </row>
    <row r="50" spans="1:38" s="166" customFormat="1" ht="31.5" customHeight="1" x14ac:dyDescent="0.85">
      <c r="A50" s="329">
        <v>296</v>
      </c>
      <c r="B50" s="166">
        <v>11688</v>
      </c>
      <c r="C50" s="162">
        <v>294</v>
      </c>
      <c r="D50" s="375">
        <v>46</v>
      </c>
      <c r="E50" s="376" t="s">
        <v>650</v>
      </c>
      <c r="F50" s="377" t="s">
        <v>202</v>
      </c>
      <c r="G50" s="378" t="s">
        <v>599</v>
      </c>
      <c r="H50" s="379">
        <v>0</v>
      </c>
      <c r="I50" s="375">
        <v>0</v>
      </c>
      <c r="J50" s="380">
        <v>20980</v>
      </c>
      <c r="K50" s="381">
        <v>0</v>
      </c>
      <c r="L50" s="379">
        <v>21000</v>
      </c>
      <c r="M50" s="379">
        <v>600000</v>
      </c>
      <c r="N50" s="379">
        <v>999071</v>
      </c>
      <c r="O50" s="379"/>
      <c r="P50" s="379"/>
      <c r="Q50" s="379"/>
      <c r="R50" s="379"/>
      <c r="S50" s="379"/>
      <c r="T50" s="379"/>
      <c r="U50" s="382"/>
      <c r="V50" s="382"/>
      <c r="W50" s="382"/>
      <c r="X50" s="315"/>
      <c r="Y50" s="329"/>
      <c r="Z50" s="329"/>
      <c r="AA50" s="329"/>
      <c r="AB50" s="251"/>
      <c r="AC50" s="251"/>
      <c r="AD50" s="251"/>
      <c r="AE50" s="329"/>
      <c r="AF50" s="329"/>
      <c r="AG50" s="329"/>
      <c r="AH50" s="329"/>
      <c r="AI50" s="317"/>
      <c r="AJ50" s="329"/>
      <c r="AL50" s="35"/>
    </row>
    <row r="51" spans="1:38" ht="36" x14ac:dyDescent="0.75">
      <c r="C51" s="57"/>
      <c r="D51" s="163"/>
      <c r="E51" s="266"/>
      <c r="F51" s="123"/>
      <c r="G51" s="124"/>
      <c r="H51" s="124"/>
      <c r="I51" s="263">
        <f>SUM(I5:I50)</f>
        <v>110245619.94178101</v>
      </c>
      <c r="J51" s="263">
        <f>SUM(J5:J50)</f>
        <v>144398249.80071697</v>
      </c>
      <c r="K51" s="263" t="s">
        <v>24</v>
      </c>
      <c r="L51" s="125">
        <f>SUM(L5:L50)</f>
        <v>83443239</v>
      </c>
      <c r="M51" s="124" t="s">
        <v>24</v>
      </c>
      <c r="N51" s="92" t="s">
        <v>24</v>
      </c>
      <c r="O51" s="126">
        <f>SUM(O5:O50)</f>
        <v>134313944.53956899</v>
      </c>
      <c r="P51" s="126">
        <f>SUM(P5:P50)</f>
        <v>142178533.655689</v>
      </c>
      <c r="Q51" s="126">
        <f t="shared" ref="Q51:T51" si="7">SUM(Q5:Q50)</f>
        <v>-7864589.1161200032</v>
      </c>
      <c r="R51" s="126">
        <f t="shared" si="7"/>
        <v>14800727.380159996</v>
      </c>
      <c r="S51" s="126">
        <f t="shared" si="7"/>
        <v>29899163.501409993</v>
      </c>
      <c r="T51" s="126">
        <f t="shared" si="7"/>
        <v>-15098436.121250002</v>
      </c>
      <c r="U51" s="374" t="e">
        <f>AB51</f>
        <v>#REF!</v>
      </c>
      <c r="V51" s="374" t="e">
        <f>AC51</f>
        <v>#REF!</v>
      </c>
      <c r="W51" s="374" t="e">
        <f>AD51</f>
        <v>#REF!</v>
      </c>
      <c r="X51" s="126">
        <f t="shared" ref="X51:AA51" si="8">SUM(X5:X46)</f>
        <v>480723</v>
      </c>
      <c r="Y51" s="126">
        <f t="shared" si="8"/>
        <v>0</v>
      </c>
      <c r="Z51" s="126">
        <f t="shared" si="8"/>
        <v>0</v>
      </c>
      <c r="AA51" s="126">
        <f t="shared" si="8"/>
        <v>0</v>
      </c>
      <c r="AB51" s="126" t="e">
        <f t="shared" ref="AB51:AK51" si="9">SUM(AB5:AB49)</f>
        <v>#REF!</v>
      </c>
      <c r="AC51" s="126" t="e">
        <f t="shared" si="9"/>
        <v>#REF!</v>
      </c>
      <c r="AD51" s="126" t="e">
        <f t="shared" si="9"/>
        <v>#REF!</v>
      </c>
      <c r="AE51" s="126">
        <f t="shared" si="9"/>
        <v>0</v>
      </c>
      <c r="AF51" s="126">
        <f t="shared" si="9"/>
        <v>0</v>
      </c>
      <c r="AG51" s="126">
        <f t="shared" si="9"/>
        <v>0</v>
      </c>
      <c r="AH51" s="126">
        <f t="shared" si="9"/>
        <v>0</v>
      </c>
      <c r="AI51" s="126">
        <f t="shared" si="9"/>
        <v>44288934</v>
      </c>
      <c r="AJ51" s="126">
        <f t="shared" si="9"/>
        <v>0</v>
      </c>
      <c r="AK51" s="126">
        <f t="shared" si="9"/>
        <v>0</v>
      </c>
      <c r="AL51" s="35"/>
    </row>
    <row r="52" spans="1:38" ht="33.75" customHeight="1" x14ac:dyDescent="0.75">
      <c r="D52" s="330"/>
      <c r="E52" s="252" t="s">
        <v>323</v>
      </c>
      <c r="F52" s="252"/>
      <c r="G52" s="253"/>
      <c r="H52" s="253"/>
      <c r="I52" s="254"/>
      <c r="J52" s="331"/>
      <c r="K52" s="447"/>
      <c r="L52" s="448"/>
      <c r="M52" s="448"/>
      <c r="N52" s="448"/>
      <c r="O52" s="448"/>
      <c r="P52" s="448"/>
      <c r="Q52" s="448"/>
      <c r="R52" s="448"/>
      <c r="S52" s="448"/>
      <c r="T52" s="448"/>
      <c r="U52" s="448"/>
      <c r="V52" s="448"/>
      <c r="W52" s="448"/>
      <c r="X52" s="315" t="e">
        <v>#N/A</v>
      </c>
    </row>
    <row r="53" spans="1:38" x14ac:dyDescent="0.75">
      <c r="E53" s="30" t="s">
        <v>594</v>
      </c>
      <c r="I53" s="65"/>
      <c r="K53" s="384">
        <f>SUMPRODUCT(K5:K49,J5:J49)</f>
        <v>93794829.505691931</v>
      </c>
      <c r="L53" s="385">
        <f>K53/J51</f>
        <v>0.64955655373342491</v>
      </c>
      <c r="X53" s="315" t="e">
        <v>#N/A</v>
      </c>
    </row>
    <row r="54" spans="1:38" x14ac:dyDescent="0.25">
      <c r="J54" s="334"/>
    </row>
    <row r="55" spans="1:38" x14ac:dyDescent="0.25">
      <c r="I55" s="260"/>
    </row>
  </sheetData>
  <sheetProtection algorithmName="SHA-512" hashValue="JoA0ECHK/Xdyf1XQgcMX76d7O47lYB3x6pA2KV8UOdAXonSZ6mcmSBul/XzzJA8hdp4jo3Pgp7Hn2S/piZznXQ==" saltValue="fcRQ8lkgclnjNhwgoLcwIQ==" spinCount="100000" sheet="1" objects="1" scenarios="1"/>
  <autoFilter ref="AI4:AI46"/>
  <sortState ref="A5:AJ49">
    <sortCondition descending="1" ref="H5:H49"/>
  </sortState>
  <mergeCells count="28">
    <mergeCell ref="K52:W52"/>
    <mergeCell ref="AB3:AB4"/>
    <mergeCell ref="AD3:AD4"/>
    <mergeCell ref="C3:C4"/>
    <mergeCell ref="G3:G4"/>
    <mergeCell ref="H3:H4"/>
    <mergeCell ref="V3:V4"/>
    <mergeCell ref="AC3:AC4"/>
    <mergeCell ref="X3:X4"/>
    <mergeCell ref="U1:W2"/>
    <mergeCell ref="U3:U4"/>
    <mergeCell ref="W3:W4"/>
    <mergeCell ref="Q3:Q4"/>
    <mergeCell ref="R3:R4"/>
    <mergeCell ref="S3:S4"/>
    <mergeCell ref="T3:T4"/>
    <mergeCell ref="C1:J1"/>
    <mergeCell ref="R1:S1"/>
    <mergeCell ref="O1:P1"/>
    <mergeCell ref="D3:D4"/>
    <mergeCell ref="M3:M4"/>
    <mergeCell ref="N3:N4"/>
    <mergeCell ref="O3:O4"/>
    <mergeCell ref="P3:P4"/>
    <mergeCell ref="E3:E4"/>
    <mergeCell ref="F3:F4"/>
    <mergeCell ref="K3:K4"/>
    <mergeCell ref="L3:L4"/>
  </mergeCells>
  <printOptions horizontalCentered="1" verticalCentered="1"/>
  <pageMargins left="0.25" right="0.25" top="0.75" bottom="0.75" header="0.3" footer="0.3"/>
  <pageSetup scale="24"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6"/>
  <sheetViews>
    <sheetView rightToLeft="1" view="pageBreakPreview" zoomScale="55" zoomScaleNormal="51" zoomScaleSheetLayoutView="55" workbookViewId="0">
      <pane ySplit="4" topLeftCell="A5" activePane="bottomLeft" state="frozen"/>
      <selection activeCell="B1" sqref="B1"/>
      <selection pane="bottomLeft" activeCell="C8" sqref="C8"/>
    </sheetView>
  </sheetViews>
  <sheetFormatPr defaultColWidth="9" defaultRowHeight="27.75" x14ac:dyDescent="0.25"/>
  <cols>
    <col min="1" max="1" width="10.5703125" style="303" customWidth="1"/>
    <col min="2" max="2" width="64.5703125" style="29" bestFit="1" customWidth="1"/>
    <col min="3" max="3" width="69.28515625" style="30" bestFit="1" customWidth="1"/>
    <col min="4" max="4" width="49.42578125" style="30" bestFit="1" customWidth="1"/>
    <col min="5" max="5" width="30.85546875" style="23" bestFit="1" customWidth="1"/>
    <col min="6" max="6" width="28.42578125" style="271" customWidth="1"/>
    <col min="7" max="7" width="58" style="29" bestFit="1" customWidth="1"/>
    <col min="8" max="8" width="59.140625" style="134" bestFit="1" customWidth="1"/>
    <col min="9" max="16384" width="9" style="294"/>
  </cols>
  <sheetData>
    <row r="1" spans="1:8" s="291" customFormat="1" ht="45" customHeight="1" x14ac:dyDescent="0.25">
      <c r="A1" s="450" t="s">
        <v>352</v>
      </c>
      <c r="B1" s="451"/>
      <c r="C1" s="451"/>
      <c r="D1" s="451"/>
      <c r="E1" s="451"/>
      <c r="F1" s="451"/>
      <c r="G1" s="451"/>
      <c r="H1" s="451"/>
    </row>
    <row r="2" spans="1:8" s="291" customFormat="1" ht="45" x14ac:dyDescent="0.25">
      <c r="A2" s="301"/>
      <c r="B2" s="147"/>
      <c r="C2" s="147"/>
      <c r="D2" s="147"/>
      <c r="E2" s="147"/>
      <c r="F2" s="269"/>
      <c r="G2" s="151"/>
      <c r="H2" s="151"/>
    </row>
    <row r="3" spans="1:8" s="291" customFormat="1" ht="42.75" x14ac:dyDescent="0.85">
      <c r="A3" s="452" t="s">
        <v>0</v>
      </c>
      <c r="B3" s="438" t="s">
        <v>1</v>
      </c>
      <c r="C3" s="438" t="s">
        <v>2</v>
      </c>
      <c r="D3" s="267" t="s">
        <v>3</v>
      </c>
      <c r="E3" s="449" t="s">
        <v>4</v>
      </c>
      <c r="F3" s="453" t="s">
        <v>5</v>
      </c>
      <c r="G3" s="272" t="s">
        <v>258</v>
      </c>
      <c r="H3" s="295" t="s">
        <v>258</v>
      </c>
    </row>
    <row r="4" spans="1:8" s="292" customFormat="1" ht="33.75" customHeight="1" x14ac:dyDescent="0.25">
      <c r="A4" s="452"/>
      <c r="B4" s="439"/>
      <c r="C4" s="439"/>
      <c r="D4" s="265"/>
      <c r="E4" s="449"/>
      <c r="F4" s="454"/>
      <c r="G4" s="298" t="s">
        <v>353</v>
      </c>
      <c r="H4" s="296" t="s">
        <v>601</v>
      </c>
    </row>
    <row r="5" spans="1:8" s="293" customFormat="1" ht="31.5" customHeight="1" x14ac:dyDescent="0.75">
      <c r="A5" s="221">
        <v>1</v>
      </c>
      <c r="B5" s="307" t="s">
        <v>354</v>
      </c>
      <c r="C5" s="308" t="s">
        <v>364</v>
      </c>
      <c r="D5" s="309" t="s">
        <v>359</v>
      </c>
      <c r="E5" s="310" t="s">
        <v>360</v>
      </c>
      <c r="F5" s="311"/>
      <c r="G5" s="164"/>
      <c r="H5" s="132"/>
    </row>
    <row r="6" spans="1:8" s="292" customFormat="1" ht="33.75" customHeight="1" x14ac:dyDescent="0.25">
      <c r="A6" s="302">
        <v>2</v>
      </c>
      <c r="B6" s="312" t="s">
        <v>355</v>
      </c>
      <c r="C6" s="312" t="s">
        <v>365</v>
      </c>
      <c r="D6" s="312" t="s">
        <v>359</v>
      </c>
      <c r="E6" s="313" t="s">
        <v>361</v>
      </c>
      <c r="F6" s="314"/>
      <c r="G6" s="299"/>
      <c r="H6" s="297"/>
    </row>
    <row r="7" spans="1:8" s="293" customFormat="1" ht="31.5" customHeight="1" x14ac:dyDescent="0.75">
      <c r="A7" s="221">
        <v>3</v>
      </c>
      <c r="B7" s="307" t="s">
        <v>356</v>
      </c>
      <c r="C7" s="308" t="s">
        <v>364</v>
      </c>
      <c r="D7" s="309" t="s">
        <v>359</v>
      </c>
      <c r="E7" s="310" t="s">
        <v>362</v>
      </c>
      <c r="F7" s="311"/>
      <c r="G7" s="164"/>
      <c r="H7" s="132"/>
    </row>
    <row r="8" spans="1:8" s="292" customFormat="1" ht="33.75" customHeight="1" x14ac:dyDescent="0.25">
      <c r="A8" s="302">
        <v>4</v>
      </c>
      <c r="B8" s="312" t="s">
        <v>357</v>
      </c>
      <c r="C8" s="312" t="s">
        <v>364</v>
      </c>
      <c r="D8" s="312" t="s">
        <v>359</v>
      </c>
      <c r="E8" s="313" t="s">
        <v>363</v>
      </c>
      <c r="F8" s="314"/>
      <c r="G8" s="268"/>
      <c r="H8" s="297"/>
    </row>
    <row r="9" spans="1:8" s="293" customFormat="1" ht="31.5" customHeight="1" x14ac:dyDescent="0.75">
      <c r="A9" s="221">
        <v>5</v>
      </c>
      <c r="B9" s="307" t="s">
        <v>358</v>
      </c>
      <c r="C9" s="308" t="s">
        <v>40</v>
      </c>
      <c r="D9" s="309" t="s">
        <v>371</v>
      </c>
      <c r="E9" s="310" t="s">
        <v>311</v>
      </c>
      <c r="F9" s="311"/>
      <c r="G9" s="164"/>
      <c r="H9" s="132"/>
    </row>
    <row r="10" spans="1:8" s="292" customFormat="1" ht="33.75" customHeight="1" x14ac:dyDescent="0.25">
      <c r="A10" s="302">
        <v>6</v>
      </c>
      <c r="B10" s="312" t="s">
        <v>366</v>
      </c>
      <c r="C10" s="312" t="s">
        <v>39</v>
      </c>
      <c r="D10" s="312" t="s">
        <v>372</v>
      </c>
      <c r="E10" s="313" t="s">
        <v>367</v>
      </c>
      <c r="F10" s="314"/>
      <c r="G10" s="268"/>
      <c r="H10" s="297"/>
    </row>
    <row r="11" spans="1:8" s="293" customFormat="1" ht="31.5" customHeight="1" x14ac:dyDescent="0.75">
      <c r="A11" s="221">
        <v>7</v>
      </c>
      <c r="B11" s="307" t="s">
        <v>368</v>
      </c>
      <c r="C11" s="308" t="s">
        <v>190</v>
      </c>
      <c r="D11" s="309" t="s">
        <v>372</v>
      </c>
      <c r="E11" s="310" t="s">
        <v>373</v>
      </c>
      <c r="F11" s="311"/>
      <c r="G11" s="164"/>
      <c r="H11" s="132"/>
    </row>
    <row r="12" spans="1:8" s="292" customFormat="1" ht="33.75" customHeight="1" x14ac:dyDescent="0.25">
      <c r="A12" s="302">
        <v>8</v>
      </c>
      <c r="B12" s="312" t="s">
        <v>369</v>
      </c>
      <c r="C12" s="312" t="s">
        <v>343</v>
      </c>
      <c r="D12" s="312" t="s">
        <v>372</v>
      </c>
      <c r="E12" s="313" t="s">
        <v>374</v>
      </c>
      <c r="F12" s="314"/>
      <c r="G12" s="268"/>
      <c r="H12" s="297"/>
    </row>
    <row r="13" spans="1:8" s="293" customFormat="1" ht="31.5" customHeight="1" x14ac:dyDescent="0.75">
      <c r="A13" s="221">
        <v>9</v>
      </c>
      <c r="B13" s="307" t="s">
        <v>370</v>
      </c>
      <c r="C13" s="308" t="s">
        <v>291</v>
      </c>
      <c r="D13" s="309" t="s">
        <v>372</v>
      </c>
      <c r="E13" s="310" t="s">
        <v>375</v>
      </c>
      <c r="F13" s="311"/>
      <c r="G13" s="164"/>
      <c r="H13" s="132"/>
    </row>
    <row r="14" spans="1:8" s="292" customFormat="1" ht="33.75" customHeight="1" x14ac:dyDescent="0.25">
      <c r="A14" s="302">
        <v>10</v>
      </c>
      <c r="B14" s="312" t="s">
        <v>376</v>
      </c>
      <c r="C14" s="312" t="s">
        <v>39</v>
      </c>
      <c r="D14" s="312" t="s">
        <v>381</v>
      </c>
      <c r="E14" s="313" t="s">
        <v>382</v>
      </c>
      <c r="F14" s="314"/>
      <c r="G14" s="268"/>
      <c r="H14" s="297"/>
    </row>
    <row r="15" spans="1:8" s="293" customFormat="1" ht="31.5" customHeight="1" x14ac:dyDescent="0.75">
      <c r="A15" s="221">
        <v>11</v>
      </c>
      <c r="B15" s="307" t="s">
        <v>377</v>
      </c>
      <c r="C15" s="308" t="s">
        <v>40</v>
      </c>
      <c r="D15" s="309" t="s">
        <v>381</v>
      </c>
      <c r="E15" s="310" t="s">
        <v>382</v>
      </c>
      <c r="F15" s="311"/>
      <c r="G15" s="164"/>
      <c r="H15" s="132"/>
    </row>
    <row r="16" spans="1:8" s="292" customFormat="1" ht="33.75" customHeight="1" x14ac:dyDescent="0.25">
      <c r="A16" s="302">
        <v>12</v>
      </c>
      <c r="B16" s="312" t="s">
        <v>378</v>
      </c>
      <c r="C16" s="312" t="s">
        <v>310</v>
      </c>
      <c r="D16" s="312" t="s">
        <v>381</v>
      </c>
      <c r="E16" s="313" t="s">
        <v>383</v>
      </c>
      <c r="F16" s="314"/>
      <c r="G16" s="268"/>
      <c r="H16" s="297"/>
    </row>
    <row r="17" spans="1:8" s="293" customFormat="1" ht="31.15" customHeight="1" x14ac:dyDescent="0.75">
      <c r="A17" s="221">
        <v>13</v>
      </c>
      <c r="B17" s="307" t="s">
        <v>379</v>
      </c>
      <c r="C17" s="308" t="s">
        <v>326</v>
      </c>
      <c r="D17" s="309" t="s">
        <v>381</v>
      </c>
      <c r="E17" s="310" t="s">
        <v>384</v>
      </c>
      <c r="F17" s="311"/>
      <c r="G17" s="164"/>
      <c r="H17" s="132"/>
    </row>
    <row r="18" spans="1:8" s="292" customFormat="1" ht="33.75" customHeight="1" x14ac:dyDescent="0.25">
      <c r="A18" s="302">
        <v>14</v>
      </c>
      <c r="B18" s="312" t="s">
        <v>380</v>
      </c>
      <c r="C18" s="312" t="s">
        <v>386</v>
      </c>
      <c r="D18" s="312" t="s">
        <v>381</v>
      </c>
      <c r="E18" s="313" t="s">
        <v>385</v>
      </c>
      <c r="F18" s="314"/>
      <c r="G18" s="268"/>
      <c r="H18" s="297"/>
    </row>
    <row r="19" spans="1:8" s="293" customFormat="1" ht="31.5" customHeight="1" x14ac:dyDescent="0.75">
      <c r="A19" s="221">
        <v>15</v>
      </c>
      <c r="B19" s="307" t="s">
        <v>389</v>
      </c>
      <c r="C19" s="308" t="s">
        <v>390</v>
      </c>
      <c r="D19" s="309" t="s">
        <v>381</v>
      </c>
      <c r="E19" s="310" t="s">
        <v>391</v>
      </c>
      <c r="F19" s="311"/>
      <c r="G19" s="164"/>
      <c r="H19" s="132"/>
    </row>
    <row r="20" spans="1:8" s="292" customFormat="1" ht="33.75" customHeight="1" x14ac:dyDescent="0.25">
      <c r="A20" s="302">
        <v>16</v>
      </c>
      <c r="B20" s="312" t="s">
        <v>587</v>
      </c>
      <c r="C20" s="312" t="s">
        <v>588</v>
      </c>
      <c r="D20" s="312" t="s">
        <v>590</v>
      </c>
      <c r="E20" s="313" t="s">
        <v>589</v>
      </c>
      <c r="F20" s="314"/>
      <c r="G20" s="268"/>
      <c r="H20" s="297"/>
    </row>
    <row r="21" spans="1:8" ht="45" customHeight="1" x14ac:dyDescent="0.75">
      <c r="A21" s="300"/>
      <c r="B21" s="266"/>
      <c r="C21" s="123"/>
      <c r="D21" s="123"/>
      <c r="E21" s="124"/>
      <c r="F21" s="270"/>
      <c r="G21" s="133">
        <f>SUM(G5:G18)</f>
        <v>0</v>
      </c>
      <c r="H21" s="133">
        <f>SUM(H5:H18)</f>
        <v>0</v>
      </c>
    </row>
    <row r="22" spans="1:8" x14ac:dyDescent="0.25">
      <c r="G22" s="65"/>
    </row>
    <row r="23" spans="1:8" x14ac:dyDescent="0.25">
      <c r="F23" s="294"/>
      <c r="G23" s="294"/>
      <c r="H23" s="294"/>
    </row>
    <row r="24" spans="1:8" x14ac:dyDescent="0.25">
      <c r="F24" s="294"/>
      <c r="G24" s="294"/>
      <c r="H24" s="294"/>
    </row>
    <row r="25" spans="1:8" x14ac:dyDescent="0.25">
      <c r="F25" s="294"/>
      <c r="G25" s="294"/>
      <c r="H25" s="294"/>
    </row>
    <row r="26" spans="1:8" x14ac:dyDescent="0.25">
      <c r="F26" s="294"/>
      <c r="G26" s="294"/>
      <c r="H26" s="294"/>
    </row>
  </sheetData>
  <sheetProtection algorithmName="SHA-512" hashValue="H3hT9rwTqWGD4dRYeqaDOUNXlo57WJ+venUC/3FuoLXwkN4GT8QnqcsqYd7ZcBhHfYOJbyEANiUxIliPiLujKQ==" saltValue="k44+FL4y7Xq20x3nhi642Q==" spinCount="100000" sheet="1" objects="1" scenarios="1"/>
  <mergeCells count="6">
    <mergeCell ref="A1:H1"/>
    <mergeCell ref="A3:A4"/>
    <mergeCell ref="B3:B4"/>
    <mergeCell ref="C3:C4"/>
    <mergeCell ref="E3:E4"/>
    <mergeCell ref="F3:F4"/>
  </mergeCells>
  <printOptions horizontalCentered="1" verticalCentered="1"/>
  <pageMargins left="0" right="0" top="0" bottom="0" header="0" footer="0"/>
  <pageSetup scale="3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پیوست1</vt:lpstr>
      <vt:lpstr>پیوست2</vt:lpstr>
      <vt:lpstr>پیوست3</vt:lpstr>
      <vt:lpstr>پیوست 4</vt:lpstr>
      <vt:lpstr>پیوست 5</vt:lpstr>
      <vt:lpstr>سایر صندوقهای سرمایه گذاری</vt:lpstr>
      <vt:lpstr>'پیوست 4'!Print_Area</vt:lpstr>
      <vt:lpstr>'پیوست 5'!Print_Area</vt:lpstr>
      <vt:lpstr>پیوست1!Print_Area</vt:lpstr>
      <vt:lpstr>پیوست2!Print_Area</vt:lpstr>
      <vt:lpstr>پیوست3!Print_Area</vt:lpstr>
      <vt:lpstr>'سایر صندوقهای سرمایه گذاری'!Print_Area</vt:lpstr>
      <vt:lpstr>'پیوست 4'!Print_Titles</vt:lpstr>
      <vt:lpstr>'پیوست 5'!Print_Titles</vt:lpstr>
      <vt:lpstr>پیوست1!Print_Titles</vt:lpstr>
      <vt:lpstr>پیوست2!Print_Titles</vt:lpstr>
      <vt:lpstr>پیوست3!Print_Titles</vt:lpstr>
      <vt:lpstr>'سایر صندوقهای سرمایه گذاری'!Print_Titles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2020-05-30T10:08:37Z</dcterms:modified>
</cp:coreProperties>
</file>