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455" tabRatio="576"/>
  </bookViews>
  <sheets>
    <sheet name="پیوست1" sheetId="8" r:id="rId1"/>
    <sheet name="پیوست2" sheetId="4" r:id="rId2"/>
    <sheet name="پیوست3" sheetId="9" r:id="rId3"/>
    <sheet name="پیوست 4" sheetId="12" r:id="rId4"/>
    <sheet name="پیوست 5" sheetId="13" r:id="rId5"/>
    <sheet name="سایر صندوقهای سرمایه گذاری" sheetId="14" r:id="rId6"/>
  </sheets>
  <definedNames>
    <definedName name="_xlnm._FilterDatabase" localSheetId="3" hidden="1">'پیوست 4'!$C$1:$T$175</definedName>
    <definedName name="_xlnm._FilterDatabase" localSheetId="4" hidden="1">'پیوست 5'!$AI$4:$AI$45</definedName>
    <definedName name="_xlnm._FilterDatabase" localSheetId="0" hidden="1">پیوست1!$C$3:$AH$176</definedName>
    <definedName name="_xlnm._FilterDatabase" localSheetId="1" hidden="1">پیوست2!$A$1:$V$177</definedName>
    <definedName name="_xlnm._FilterDatabase" localSheetId="2" hidden="1">پیوست3!$C$72:$Q$83</definedName>
    <definedName name="_xlnm._FilterDatabase" localSheetId="5" hidden="1">'سایر صندوقهای سرمایه گذاری'!$A$4:$H$4</definedName>
    <definedName name="_xlnm.Print_Area" localSheetId="3">'پیوست 4'!$D$1:$M$175</definedName>
    <definedName name="_xlnm.Print_Area" localSheetId="4">'پیوست 5'!$C$1:$W$53</definedName>
    <definedName name="_xlnm.Print_Area" localSheetId="0">پیوست1!$D$1:$W$178</definedName>
    <definedName name="_xlnm.Print_Area" localSheetId="1">پیوست2!$C$1:$J$175</definedName>
    <definedName name="_xlnm.Print_Area" localSheetId="2">پیوست3!$B$1:$Q$176</definedName>
    <definedName name="_xlnm.Print_Area" localSheetId="5">'سایر صندوقهای سرمایه گذاری'!$A$1:$H$21</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 name="_xlnm.Print_Titles" localSheetId="5">'سایر صندوقهای سرمایه گذاری'!$1:$4</definedName>
  </definedNames>
  <calcPr calcId="162913"/>
</workbook>
</file>

<file path=xl/calcChain.xml><?xml version="1.0" encoding="utf-8"?>
<calcChain xmlns="http://schemas.openxmlformats.org/spreadsheetml/2006/main">
  <c r="K179" i="4" l="1"/>
  <c r="L179" i="4"/>
  <c r="M179" i="4"/>
  <c r="N179" i="4"/>
  <c r="O179" i="4"/>
  <c r="P179" i="4"/>
  <c r="Q179" i="4"/>
  <c r="R179" i="4"/>
  <c r="S179" i="4"/>
  <c r="T179" i="4"/>
  <c r="U179" i="4"/>
  <c r="V179" i="4"/>
  <c r="W179" i="4"/>
  <c r="X179" i="4"/>
  <c r="J51" i="13"/>
  <c r="L51" i="13"/>
  <c r="T50" i="13" l="1"/>
  <c r="Q50" i="13" l="1"/>
  <c r="Q170" i="4"/>
  <c r="P170" i="4"/>
  <c r="W174" i="8"/>
  <c r="I175" i="8"/>
  <c r="Q48" i="9"/>
  <c r="N48" i="9"/>
  <c r="Q25" i="4"/>
  <c r="Q18" i="4"/>
  <c r="Q78" i="4"/>
  <c r="P78" i="4"/>
  <c r="W85" i="8" l="1"/>
  <c r="I174" i="12" l="1"/>
  <c r="N85" i="9"/>
  <c r="Q85" i="9"/>
  <c r="I85" i="12"/>
  <c r="I51" i="13" l="1"/>
  <c r="W94" i="8" l="1"/>
  <c r="W58" i="8"/>
  <c r="W17" i="8" l="1"/>
  <c r="W54" i="8"/>
  <c r="W69" i="8"/>
  <c r="I86" i="8" l="1"/>
  <c r="W18" i="13"/>
  <c r="V6" i="13"/>
  <c r="U6" i="13"/>
  <c r="W6" i="13"/>
  <c r="V10" i="13"/>
  <c r="U10" i="13"/>
  <c r="W10" i="13"/>
  <c r="V14" i="13"/>
  <c r="U14" i="13"/>
  <c r="W14" i="13"/>
  <c r="U22" i="13"/>
  <c r="W22" i="13"/>
  <c r="V22" i="13"/>
  <c r="W30" i="13"/>
  <c r="V30" i="13"/>
  <c r="U30" i="13"/>
  <c r="V18" i="13"/>
  <c r="U18" i="13"/>
  <c r="U26" i="13"/>
  <c r="W26" i="13"/>
  <c r="V26" i="13"/>
  <c r="V34" i="13"/>
  <c r="U34" i="13"/>
  <c r="W34" i="13"/>
  <c r="W41" i="13"/>
  <c r="V41" i="13"/>
  <c r="U41" i="13"/>
  <c r="U5" i="13"/>
  <c r="W5" i="13"/>
  <c r="V5" i="13"/>
  <c r="U9" i="13"/>
  <c r="W9" i="13"/>
  <c r="V9" i="13"/>
  <c r="U13" i="13"/>
  <c r="W13" i="13"/>
  <c r="U17" i="13"/>
  <c r="W17" i="13"/>
  <c r="V17" i="13"/>
  <c r="W21" i="13"/>
  <c r="V21" i="13"/>
  <c r="U21" i="13"/>
  <c r="W25" i="13"/>
  <c r="V25" i="13"/>
  <c r="U33" i="13"/>
  <c r="W33" i="13"/>
  <c r="V40" i="13"/>
  <c r="U40" i="13"/>
  <c r="V44" i="13"/>
  <c r="U44" i="13"/>
  <c r="W44" i="13"/>
  <c r="U25" i="13"/>
  <c r="W8" i="13"/>
  <c r="V8" i="13"/>
  <c r="W12" i="13"/>
  <c r="V12" i="13"/>
  <c r="U12" i="13"/>
  <c r="W16" i="13"/>
  <c r="V16" i="13"/>
  <c r="U16" i="13"/>
  <c r="W20" i="13"/>
  <c r="V20" i="13"/>
  <c r="U20" i="13"/>
  <c r="W24" i="13"/>
  <c r="V24" i="13"/>
  <c r="U24" i="13"/>
  <c r="W32" i="13"/>
  <c r="V32" i="13"/>
  <c r="U32" i="13"/>
  <c r="U39" i="13"/>
  <c r="W39" i="13"/>
  <c r="V39" i="13"/>
  <c r="U43" i="13"/>
  <c r="W43" i="13"/>
  <c r="V43" i="13"/>
  <c r="U8" i="13"/>
  <c r="V33" i="13"/>
  <c r="W7" i="13"/>
  <c r="V7" i="13"/>
  <c r="U7" i="13"/>
  <c r="W11" i="13"/>
  <c r="V11" i="13"/>
  <c r="U11" i="13"/>
  <c r="W15" i="13"/>
  <c r="V15" i="13"/>
  <c r="U15" i="13"/>
  <c r="V23" i="13"/>
  <c r="U23" i="13"/>
  <c r="W23" i="13"/>
  <c r="V27" i="13"/>
  <c r="U27" i="13"/>
  <c r="W27" i="13"/>
  <c r="W35" i="13"/>
  <c r="V35" i="13"/>
  <c r="U35" i="13"/>
  <c r="W38" i="13"/>
  <c r="V38" i="13"/>
  <c r="U38" i="13"/>
  <c r="W42" i="13"/>
  <c r="V42" i="13"/>
  <c r="U42" i="13"/>
  <c r="W46" i="13"/>
  <c r="V46" i="13"/>
  <c r="U46" i="13"/>
  <c r="V13" i="13"/>
  <c r="W40" i="13"/>
  <c r="T43" i="13"/>
  <c r="T39" i="13"/>
  <c r="T20" i="13" l="1"/>
  <c r="T36" i="13"/>
  <c r="Q32" i="13"/>
  <c r="Q36" i="13"/>
  <c r="Q31" i="13"/>
  <c r="Q39" i="13"/>
  <c r="Q43" i="13"/>
  <c r="Q20" i="13"/>
  <c r="Q30" i="13"/>
  <c r="T31" i="13"/>
  <c r="Q49" i="13"/>
  <c r="T30" i="13"/>
  <c r="T32" i="13"/>
  <c r="T49" i="13"/>
  <c r="AK51" i="13" l="1"/>
  <c r="AJ51" i="13"/>
  <c r="AI51" i="13"/>
  <c r="AH51" i="13"/>
  <c r="AG51" i="13"/>
  <c r="AF51" i="13"/>
  <c r="AE51" i="13"/>
  <c r="P74" i="4"/>
  <c r="I106" i="12" l="1"/>
  <c r="X51" i="13"/>
  <c r="Y51" i="13"/>
  <c r="Z51" i="13"/>
  <c r="AA51" i="13"/>
  <c r="P59" i="4" l="1"/>
  <c r="U57" i="4" l="1"/>
  <c r="U67" i="4"/>
  <c r="U59" i="4"/>
  <c r="G19" i="9" l="1"/>
  <c r="K19" i="9"/>
  <c r="N19" i="9"/>
  <c r="Q19" i="9"/>
  <c r="F19" i="9"/>
  <c r="J19" i="9"/>
  <c r="V177" i="4" l="1"/>
  <c r="V176" i="4"/>
  <c r="P67" i="4"/>
  <c r="P57" i="4"/>
  <c r="P34" i="4" l="1"/>
  <c r="U77" i="4" l="1"/>
  <c r="Q85" i="4" l="1"/>
  <c r="Q106" i="4"/>
  <c r="U120" i="4" l="1"/>
  <c r="P120" i="4"/>
  <c r="U39" i="4" l="1"/>
  <c r="U27" i="4"/>
  <c r="U19" i="4"/>
  <c r="U34" i="4"/>
  <c r="U62" i="4"/>
  <c r="U28" i="4"/>
  <c r="U5" i="4"/>
  <c r="U13" i="4"/>
  <c r="U44" i="4"/>
  <c r="U49" i="4"/>
  <c r="U70" i="4"/>
  <c r="U64" i="4"/>
  <c r="U37" i="4"/>
  <c r="U31" i="4"/>
  <c r="U45" i="4"/>
  <c r="U32" i="4"/>
  <c r="U25" i="4"/>
  <c r="U10" i="4"/>
  <c r="U60" i="4"/>
  <c r="U11" i="4"/>
  <c r="U47" i="4"/>
  <c r="U24" i="4"/>
  <c r="U80" i="4"/>
  <c r="U83" i="4"/>
  <c r="U46" i="4"/>
  <c r="U81" i="4"/>
  <c r="U63" i="4"/>
  <c r="U73" i="4"/>
  <c r="U30" i="4"/>
  <c r="U82" i="4"/>
  <c r="U29" i="4"/>
  <c r="U38" i="4"/>
  <c r="U66" i="4"/>
  <c r="U21" i="4"/>
  <c r="U75" i="4"/>
  <c r="U61" i="4"/>
  <c r="U17" i="4"/>
  <c r="U123" i="4"/>
  <c r="U88" i="4"/>
  <c r="U98" i="4"/>
  <c r="U89" i="4"/>
  <c r="U101" i="4"/>
  <c r="U91" i="4"/>
  <c r="U100" i="4"/>
  <c r="U99" i="4"/>
  <c r="U96" i="4"/>
  <c r="U86" i="4"/>
  <c r="U108" i="4"/>
  <c r="U143" i="4"/>
  <c r="U125" i="4"/>
  <c r="U174" i="4"/>
  <c r="U176" i="4"/>
  <c r="U106" i="4"/>
  <c r="U175" i="4"/>
  <c r="U85" i="4"/>
  <c r="U177" i="4"/>
  <c r="U58" i="4"/>
  <c r="U84" i="4"/>
  <c r="U50" i="4"/>
  <c r="U9" i="4"/>
  <c r="U23" i="4"/>
  <c r="U4" i="4"/>
  <c r="U56" i="4"/>
  <c r="U48" i="4"/>
  <c r="U54" i="4"/>
  <c r="U43" i="4"/>
  <c r="U6" i="4"/>
  <c r="U22" i="4"/>
  <c r="U7" i="4"/>
  <c r="U55" i="4"/>
  <c r="U42" i="4"/>
  <c r="U41" i="4"/>
  <c r="U69" i="4"/>
  <c r="U8" i="4"/>
  <c r="U35" i="4"/>
  <c r="U16" i="4"/>
  <c r="U20" i="4"/>
  <c r="U51" i="4"/>
  <c r="U71" i="4"/>
  <c r="U26" i="4"/>
  <c r="U33" i="4"/>
  <c r="U65" i="4"/>
  <c r="U36" i="4"/>
  <c r="U53" i="4"/>
  <c r="U14" i="4"/>
  <c r="U52" i="4"/>
  <c r="U79" i="4"/>
  <c r="U12" i="4"/>
  <c r="U68" i="4"/>
  <c r="U15" i="4"/>
  <c r="U40" i="4"/>
  <c r="U72" i="4"/>
  <c r="U92" i="4"/>
  <c r="U90" i="4"/>
  <c r="U94" i="4"/>
  <c r="U97" i="4"/>
  <c r="U102" i="4"/>
  <c r="U93" i="4"/>
  <c r="U103" i="4"/>
  <c r="U95" i="4"/>
  <c r="U87" i="4"/>
  <c r="U104" i="4"/>
  <c r="U105" i="4"/>
  <c r="U156" i="4"/>
  <c r="U113" i="4"/>
  <c r="U148" i="4"/>
  <c r="U135" i="4"/>
  <c r="U111" i="4"/>
  <c r="U121" i="4"/>
  <c r="U130" i="4"/>
  <c r="U144" i="4"/>
  <c r="U168" i="4"/>
  <c r="U117" i="4"/>
  <c r="U129" i="4"/>
  <c r="U154" i="4"/>
  <c r="U151" i="4"/>
  <c r="U128" i="4"/>
  <c r="U157" i="4"/>
  <c r="U164" i="4"/>
  <c r="U165" i="4"/>
  <c r="U136" i="4"/>
  <c r="U134" i="4"/>
  <c r="U119" i="4"/>
  <c r="U124" i="4"/>
  <c r="U169" i="4"/>
  <c r="U166" i="4"/>
  <c r="U18" i="4"/>
  <c r="U147" i="4"/>
  <c r="U127" i="4"/>
  <c r="U145" i="4"/>
  <c r="U109" i="4"/>
  <c r="U140" i="4"/>
  <c r="U137" i="4"/>
  <c r="U173" i="4"/>
  <c r="U159" i="4"/>
  <c r="U131" i="4"/>
  <c r="U172" i="4"/>
  <c r="U138" i="4"/>
  <c r="U153" i="4"/>
  <c r="U155" i="4"/>
  <c r="U126" i="4"/>
  <c r="U149" i="4"/>
  <c r="U158" i="4"/>
  <c r="U150" i="4"/>
  <c r="U161" i="4"/>
  <c r="U115" i="4"/>
  <c r="U133" i="4"/>
  <c r="U162" i="4"/>
  <c r="U122" i="4"/>
  <c r="U112" i="4"/>
  <c r="U118" i="4"/>
  <c r="U139" i="4"/>
  <c r="U107" i="4"/>
  <c r="U132" i="4"/>
  <c r="U152" i="4"/>
  <c r="U141" i="4"/>
  <c r="U110" i="4"/>
  <c r="U160" i="4"/>
  <c r="U171" i="4"/>
  <c r="U114" i="4"/>
  <c r="U142" i="4"/>
  <c r="U163" i="4"/>
  <c r="U167" i="4"/>
  <c r="U116" i="4"/>
  <c r="U146" i="4"/>
  <c r="H21" i="14" l="1"/>
  <c r="G21" i="14"/>
  <c r="F68" i="9" l="1"/>
  <c r="F56" i="9"/>
  <c r="P81" i="4" l="1"/>
  <c r="R176" i="4" l="1"/>
  <c r="S176" i="4" s="1"/>
  <c r="T176" i="4" s="1"/>
  <c r="R177" i="4"/>
  <c r="S177" i="4" s="1"/>
  <c r="T177" i="4" s="1"/>
  <c r="P5" i="4" l="1"/>
  <c r="I107" i="8" l="1"/>
  <c r="I176" i="8" l="1"/>
  <c r="P21" i="4" l="1"/>
  <c r="G68" i="9" l="1"/>
  <c r="P61" i="4"/>
  <c r="P95" i="4"/>
  <c r="P44" i="4"/>
  <c r="P77" i="4"/>
  <c r="P40" i="4"/>
  <c r="P16" i="4"/>
  <c r="P123" i="4"/>
  <c r="P20" i="4"/>
  <c r="P52" i="4"/>
  <c r="P99" i="4"/>
  <c r="P88" i="4"/>
  <c r="P101" i="4"/>
  <c r="P96" i="4"/>
  <c r="P6" i="4"/>
  <c r="P66" i="4"/>
  <c r="P60" i="4"/>
  <c r="P63" i="4"/>
  <c r="P12" i="4"/>
  <c r="P105" i="4"/>
  <c r="P146" i="4"/>
  <c r="P84" i="4"/>
  <c r="P80" i="4"/>
  <c r="P48" i="4"/>
  <c r="P32" i="4"/>
  <c r="P38" i="4"/>
  <c r="P26" i="4"/>
  <c r="P43" i="4"/>
  <c r="P79" i="4"/>
  <c r="P82" i="4"/>
  <c r="P75" i="4"/>
  <c r="P69" i="4"/>
  <c r="P49" i="4"/>
  <c r="P23" i="4"/>
  <c r="P13" i="4"/>
  <c r="P9" i="4"/>
  <c r="P27" i="4"/>
  <c r="P55" i="4"/>
  <c r="Q68" i="9"/>
  <c r="J56" i="9"/>
  <c r="N56" i="9"/>
  <c r="J68" i="9"/>
  <c r="N68" i="9"/>
  <c r="P19" i="4"/>
  <c r="P62" i="4"/>
  <c r="P51" i="4"/>
  <c r="P50" i="4"/>
  <c r="P54" i="4"/>
  <c r="P64" i="4"/>
  <c r="P37" i="4"/>
  <c r="P56" i="4"/>
  <c r="P65" i="4"/>
  <c r="P4" i="4"/>
  <c r="P14" i="4"/>
  <c r="P22" i="4"/>
  <c r="P31" i="4"/>
  <c r="P45" i="4"/>
  <c r="P29" i="4"/>
  <c r="P73" i="4"/>
  <c r="P68" i="4"/>
  <c r="P70" i="4"/>
  <c r="P10" i="4"/>
  <c r="P71" i="4"/>
  <c r="P15" i="4"/>
  <c r="P24" i="4"/>
  <c r="P41" i="4"/>
  <c r="P47" i="4"/>
  <c r="P25" i="4"/>
  <c r="P42" i="4"/>
  <c r="P28" i="4"/>
  <c r="P58" i="4"/>
  <c r="P36" i="4"/>
  <c r="P35" i="4"/>
  <c r="P53" i="4"/>
  <c r="P7" i="4"/>
  <c r="P39" i="4"/>
  <c r="P46" i="4"/>
  <c r="P11" i="4"/>
  <c r="P83" i="4"/>
  <c r="P17" i="4"/>
  <c r="P33" i="4"/>
  <c r="P30" i="4"/>
  <c r="P92" i="4"/>
  <c r="P94" i="4"/>
  <c r="P100" i="4"/>
  <c r="P90" i="4"/>
  <c r="P87" i="4"/>
  <c r="P98" i="4"/>
  <c r="P91" i="4"/>
  <c r="P103" i="4"/>
  <c r="P104" i="4"/>
  <c r="P97" i="4"/>
  <c r="P93" i="4"/>
  <c r="K68" i="9"/>
  <c r="P158" i="4"/>
  <c r="P154" i="4"/>
  <c r="P167" i="4"/>
  <c r="P113" i="4"/>
  <c r="P136" i="4"/>
  <c r="P138" i="4"/>
  <c r="P127" i="4"/>
  <c r="P122" i="4"/>
  <c r="P110" i="4"/>
  <c r="P129" i="4"/>
  <c r="P143" i="4"/>
  <c r="P121" i="4"/>
  <c r="P111" i="4"/>
  <c r="P149" i="4"/>
  <c r="P109" i="4"/>
  <c r="P108" i="4"/>
  <c r="P115" i="4"/>
  <c r="P133" i="4"/>
  <c r="P130" i="4"/>
  <c r="P126" i="4"/>
  <c r="P163" i="4"/>
  <c r="P118" i="4"/>
  <c r="P134" i="4"/>
  <c r="P107" i="4"/>
  <c r="P151" i="4"/>
  <c r="P156" i="4"/>
  <c r="P155" i="4"/>
  <c r="P142" i="4"/>
  <c r="P114" i="4"/>
  <c r="P162" i="4"/>
  <c r="P168" i="4"/>
  <c r="P139" i="4"/>
  <c r="P160" i="4"/>
  <c r="P128" i="4"/>
  <c r="P124" i="4"/>
  <c r="P76" i="4"/>
  <c r="P125" i="4"/>
  <c r="P144" i="4"/>
  <c r="P145" i="4"/>
  <c r="P140" i="4"/>
  <c r="P141" i="4"/>
  <c r="P18" i="4"/>
  <c r="P112" i="4"/>
  <c r="P147" i="4"/>
  <c r="P159" i="4"/>
  <c r="P137" i="4"/>
  <c r="P153" i="4"/>
  <c r="P166" i="4"/>
  <c r="P132" i="4"/>
  <c r="P157" i="4"/>
  <c r="P172" i="4"/>
  <c r="P150" i="4"/>
  <c r="P169" i="4"/>
  <c r="P171" i="4"/>
  <c r="P119" i="4"/>
  <c r="P116" i="4"/>
  <c r="P152" i="4"/>
  <c r="P135" i="4"/>
  <c r="P161" i="4"/>
  <c r="P165" i="4"/>
  <c r="P148" i="4"/>
  <c r="P86" i="4"/>
  <c r="P173" i="4"/>
  <c r="P131" i="4"/>
  <c r="G56" i="9"/>
  <c r="K56" i="9"/>
  <c r="Q56" i="9"/>
  <c r="P72" i="4"/>
  <c r="P164" i="4"/>
  <c r="P117" i="4"/>
  <c r="P102" i="4"/>
  <c r="P89" i="4"/>
  <c r="V73" i="4" l="1"/>
  <c r="V67" i="4"/>
  <c r="V12" i="4"/>
  <c r="V116" i="4"/>
  <c r="V79" i="4"/>
  <c r="V40" i="4"/>
  <c r="V81" i="4"/>
  <c r="V80" i="4"/>
  <c r="V71" i="4"/>
  <c r="V22" i="4"/>
  <c r="V62" i="4"/>
  <c r="V76" i="4"/>
  <c r="V48" i="4"/>
  <c r="V52" i="4"/>
  <c r="V51" i="4"/>
  <c r="V68" i="4"/>
  <c r="V30" i="4"/>
  <c r="V61" i="4"/>
  <c r="AB94" i="8" l="1"/>
  <c r="AB69" i="8"/>
  <c r="AB58" i="8"/>
  <c r="AB54" i="8"/>
  <c r="AD54" i="8" l="1"/>
  <c r="AD58" i="8"/>
  <c r="AD69" i="8"/>
  <c r="AD145" i="8"/>
  <c r="AD17" i="8"/>
  <c r="AD94" i="8"/>
  <c r="AB17" i="8"/>
  <c r="AC54" i="8"/>
  <c r="AC58" i="8"/>
  <c r="AD76" i="8"/>
  <c r="AA17" i="8"/>
  <c r="AE17" i="8"/>
  <c r="AA54" i="8"/>
  <c r="AE54" i="8"/>
  <c r="AA58" i="8"/>
  <c r="AE58" i="8"/>
  <c r="AA69" i="8"/>
  <c r="AE69" i="8"/>
  <c r="AA76" i="8"/>
  <c r="AE76" i="8"/>
  <c r="AA94" i="8"/>
  <c r="AE94" i="8"/>
  <c r="AA145" i="8"/>
  <c r="AE145" i="8"/>
  <c r="AC17" i="8"/>
  <c r="AC69" i="8"/>
  <c r="AC94" i="8"/>
  <c r="P8" i="4" l="1"/>
  <c r="Q82" i="4" l="1"/>
  <c r="Q37" i="4" l="1"/>
  <c r="Q13" i="4"/>
  <c r="I175" i="12" l="1"/>
  <c r="Q105" i="4" l="1"/>
  <c r="R105" i="4" s="1"/>
  <c r="S105" i="4" s="1"/>
  <c r="T105" i="4" s="1"/>
  <c r="Q34" i="4"/>
  <c r="Q136" i="4"/>
  <c r="Q7" i="4"/>
  <c r="Q5" i="4"/>
  <c r="Q56" i="4"/>
  <c r="R56" i="4" s="1"/>
  <c r="S56" i="4" s="1"/>
  <c r="T56" i="4" s="1"/>
  <c r="Q22" i="4"/>
  <c r="R22" i="4" s="1"/>
  <c r="S22" i="4" s="1"/>
  <c r="T22" i="4" s="1"/>
  <c r="Q55" i="4"/>
  <c r="R55" i="4" s="1"/>
  <c r="S55" i="4" s="1"/>
  <c r="T55" i="4" s="1"/>
  <c r="Q50" i="4" l="1"/>
  <c r="W145" i="8" l="1"/>
  <c r="AB145" i="8" s="1"/>
  <c r="AC145" i="8"/>
  <c r="K53" i="13" l="1"/>
  <c r="Q167" i="4" l="1"/>
  <c r="W155" i="8"/>
  <c r="AB155" i="8" s="1"/>
  <c r="Q90" i="4"/>
  <c r="Q83" i="4"/>
  <c r="Q95" i="4"/>
  <c r="Q4" i="4"/>
  <c r="Q129" i="4"/>
  <c r="Q61" i="4"/>
  <c r="Q30" i="4"/>
  <c r="Q62" i="4"/>
  <c r="Q36" i="4"/>
  <c r="Q72" i="4"/>
  <c r="Q120" i="4"/>
  <c r="Q113" i="4"/>
  <c r="Q15" i="4"/>
  <c r="R15" i="4" s="1"/>
  <c r="S15" i="4" s="1"/>
  <c r="T15" i="4" s="1"/>
  <c r="Q44" i="4"/>
  <c r="Q76" i="4"/>
  <c r="Q54" i="4"/>
  <c r="Q171" i="4"/>
  <c r="Q65" i="4"/>
  <c r="Q159" i="4"/>
  <c r="Q128" i="4"/>
  <c r="Q70" i="4"/>
  <c r="Q84" i="4"/>
  <c r="R84" i="4" s="1"/>
  <c r="S84" i="4" s="1"/>
  <c r="T84" i="4" s="1"/>
  <c r="Q16" i="4"/>
  <c r="Q11" i="4"/>
  <c r="Q49" i="4"/>
  <c r="Q98" i="4"/>
  <c r="Q127" i="4"/>
  <c r="Q104" i="4"/>
  <c r="Q87" i="4"/>
  <c r="Q52" i="4"/>
  <c r="Q31" i="4"/>
  <c r="Q144" i="4"/>
  <c r="Q152" i="4"/>
  <c r="Q108" i="4"/>
  <c r="Q91" i="4"/>
  <c r="Q21" i="4"/>
  <c r="Q135" i="4"/>
  <c r="Q168" i="4"/>
  <c r="Q157" i="4"/>
  <c r="Q155" i="4"/>
  <c r="Q26" i="4"/>
  <c r="Q110" i="4"/>
  <c r="R110" i="4" s="1"/>
  <c r="S110" i="4" s="1"/>
  <c r="T110" i="4" s="1"/>
  <c r="Q146" i="4"/>
  <c r="Q14" i="4"/>
  <c r="Q40" i="4"/>
  <c r="Q66" i="4"/>
  <c r="Q53" i="4"/>
  <c r="Q138" i="4"/>
  <c r="Q10" i="4"/>
  <c r="Q88" i="4"/>
  <c r="Q33" i="4"/>
  <c r="Q39" i="4"/>
  <c r="Q17" i="4"/>
  <c r="Q46" i="4"/>
  <c r="Q122" i="4"/>
  <c r="Q96" i="4"/>
  <c r="Q23" i="4"/>
  <c r="Q160" i="4"/>
  <c r="Q145" i="4"/>
  <c r="Q117" i="4"/>
  <c r="Q41" i="4"/>
  <c r="Q156" i="4"/>
  <c r="Q140" i="4"/>
  <c r="Q124" i="4"/>
  <c r="Q45" i="4"/>
  <c r="Q162" i="4"/>
  <c r="Q47" i="4"/>
  <c r="Q86" i="4"/>
  <c r="Q111" i="4"/>
  <c r="Q143" i="4"/>
  <c r="Q118" i="4"/>
  <c r="Q154" i="4"/>
  <c r="Q94" i="4"/>
  <c r="Q121" i="4"/>
  <c r="Q141" i="4"/>
  <c r="Q32" i="4"/>
  <c r="Q79" i="4"/>
  <c r="Q147" i="4"/>
  <c r="Q115" i="4"/>
  <c r="Q101" i="4"/>
  <c r="Q164" i="4"/>
  <c r="Q99" i="4"/>
  <c r="Q133" i="4"/>
  <c r="Q42" i="4"/>
  <c r="Q173" i="4"/>
  <c r="Q6" i="4"/>
  <c r="Q8" i="4"/>
  <c r="Q109" i="4"/>
  <c r="Q63" i="4"/>
  <c r="Q71" i="4"/>
  <c r="Q103" i="4"/>
  <c r="Q169" i="4"/>
  <c r="Q153" i="4"/>
  <c r="Q92" i="4"/>
  <c r="Q139" i="4"/>
  <c r="Q27" i="4"/>
  <c r="Q9" i="4"/>
  <c r="Q112" i="4"/>
  <c r="Q69" i="4"/>
  <c r="Q58" i="4"/>
  <c r="Q20" i="4"/>
  <c r="Q123" i="4"/>
  <c r="Q142" i="4"/>
  <c r="Q102" i="4"/>
  <c r="Q48" i="4"/>
  <c r="Q132" i="4"/>
  <c r="Q51" i="4"/>
  <c r="Q60" i="4"/>
  <c r="Q107" i="4"/>
  <c r="Q150" i="4"/>
  <c r="Q148" i="4"/>
  <c r="AA83" i="8"/>
  <c r="W166" i="8" l="1"/>
  <c r="AB166" i="8" s="1"/>
  <c r="W42" i="8"/>
  <c r="AB42" i="8" s="1"/>
  <c r="Q25" i="13"/>
  <c r="W172" i="8"/>
  <c r="AB172" i="8" s="1"/>
  <c r="T8" i="13"/>
  <c r="Q19" i="13"/>
  <c r="T27" i="13"/>
  <c r="Q22" i="13"/>
  <c r="T9" i="13"/>
  <c r="T19" i="13"/>
  <c r="Q5" i="9"/>
  <c r="K45" i="9"/>
  <c r="J46" i="9"/>
  <c r="T16" i="13"/>
  <c r="J157" i="9"/>
  <c r="K159" i="9"/>
  <c r="K48" i="9"/>
  <c r="K150" i="9"/>
  <c r="Q161" i="4"/>
  <c r="R161" i="4" s="1"/>
  <c r="S161" i="4" s="1"/>
  <c r="T161" i="4" s="1"/>
  <c r="Q35" i="4"/>
  <c r="R35" i="4" s="1"/>
  <c r="S35" i="4" s="1"/>
  <c r="T35" i="4" s="1"/>
  <c r="Q28" i="4"/>
  <c r="Q134" i="4"/>
  <c r="R134" i="4" s="1"/>
  <c r="S134" i="4" s="1"/>
  <c r="T134" i="4" s="1"/>
  <c r="Q149" i="4"/>
  <c r="R149" i="4" s="1"/>
  <c r="S149" i="4" s="1"/>
  <c r="T149" i="4" s="1"/>
  <c r="Q38" i="4"/>
  <c r="R38" i="4" s="1"/>
  <c r="S38" i="4" s="1"/>
  <c r="T38" i="4" s="1"/>
  <c r="Q151" i="4"/>
  <c r="R151" i="4" s="1"/>
  <c r="S151" i="4" s="1"/>
  <c r="T151" i="4" s="1"/>
  <c r="Q89" i="4"/>
  <c r="R89" i="4" s="1"/>
  <c r="S89" i="4" s="1"/>
  <c r="T89" i="4" s="1"/>
  <c r="Q29" i="4"/>
  <c r="R29" i="4" s="1"/>
  <c r="S29" i="4" s="1"/>
  <c r="T29" i="4" s="1"/>
  <c r="Q97" i="4"/>
  <c r="R97" i="4" s="1"/>
  <c r="S97" i="4" s="1"/>
  <c r="T97" i="4" s="1"/>
  <c r="Q12" i="4"/>
  <c r="R12" i="4" s="1"/>
  <c r="S12" i="4" s="1"/>
  <c r="T12" i="4" s="1"/>
  <c r="Q158" i="4"/>
  <c r="R158" i="4" s="1"/>
  <c r="S158" i="4" s="1"/>
  <c r="T158" i="4" s="1"/>
  <c r="Q100" i="4"/>
  <c r="R100" i="4" s="1"/>
  <c r="S100" i="4" s="1"/>
  <c r="T100" i="4" s="1"/>
  <c r="Q80" i="4"/>
  <c r="R80" i="4" s="1"/>
  <c r="S80" i="4" s="1"/>
  <c r="T80" i="4" s="1"/>
  <c r="Q116" i="4"/>
  <c r="Q75" i="4"/>
  <c r="Q163" i="4"/>
  <c r="Q64" i="4"/>
  <c r="Q112" i="9"/>
  <c r="F55" i="9"/>
  <c r="F163" i="9"/>
  <c r="F135" i="9"/>
  <c r="F145" i="9"/>
  <c r="F11" i="9"/>
  <c r="F132" i="9"/>
  <c r="Q29" i="13"/>
  <c r="F38" i="9"/>
  <c r="R87" i="4"/>
  <c r="S87" i="4" s="1"/>
  <c r="T87" i="4" s="1"/>
  <c r="R49" i="4"/>
  <c r="S49" i="4" s="1"/>
  <c r="T49" i="4" s="1"/>
  <c r="R82" i="4"/>
  <c r="S82" i="4" s="1"/>
  <c r="T82" i="4" s="1"/>
  <c r="Q114" i="9"/>
  <c r="Q131" i="9"/>
  <c r="Q80" i="9"/>
  <c r="Q108" i="9"/>
  <c r="G23" i="9"/>
  <c r="F104" i="9"/>
  <c r="F29" i="9"/>
  <c r="R47" i="4"/>
  <c r="S47" i="4" s="1"/>
  <c r="T47" i="4" s="1"/>
  <c r="R41" i="4"/>
  <c r="S41" i="4" s="1"/>
  <c r="T41" i="4" s="1"/>
  <c r="R17" i="4"/>
  <c r="S17" i="4" s="1"/>
  <c r="T17" i="4" s="1"/>
  <c r="N157" i="9"/>
  <c r="N81" i="9"/>
  <c r="N136" i="9"/>
  <c r="N79" i="9"/>
  <c r="N130" i="9"/>
  <c r="N166" i="9"/>
  <c r="N18" i="9"/>
  <c r="N125" i="9"/>
  <c r="N72" i="9"/>
  <c r="J125" i="9"/>
  <c r="J103" i="9"/>
  <c r="K91" i="9"/>
  <c r="J148" i="9"/>
  <c r="S175" i="8"/>
  <c r="Q74" i="9"/>
  <c r="Q87" i="9"/>
  <c r="Q27" i="9"/>
  <c r="Q17" i="9"/>
  <c r="T22" i="13"/>
  <c r="U175" i="8"/>
  <c r="Q47" i="13"/>
  <c r="T48" i="13"/>
  <c r="M175" i="8"/>
  <c r="Q95" i="9"/>
  <c r="Q173" i="9"/>
  <c r="Q47" i="9"/>
  <c r="Q104" i="9"/>
  <c r="Q18" i="9"/>
  <c r="Q9" i="9"/>
  <c r="Q29" i="9"/>
  <c r="Q61" i="9"/>
  <c r="Q42" i="9"/>
  <c r="Q75" i="9"/>
  <c r="Q57" i="9"/>
  <c r="N109" i="9"/>
  <c r="N55" i="9"/>
  <c r="N36" i="9"/>
  <c r="N60" i="9"/>
  <c r="N142" i="9"/>
  <c r="N99" i="9"/>
  <c r="Q120" i="9"/>
  <c r="Q9" i="13"/>
  <c r="T26" i="13"/>
  <c r="Q23" i="9"/>
  <c r="W84" i="8"/>
  <c r="Q8" i="13"/>
  <c r="T44" i="13"/>
  <c r="Q16" i="13"/>
  <c r="T38" i="13"/>
  <c r="T40" i="13"/>
  <c r="T41" i="13"/>
  <c r="T42" i="13"/>
  <c r="Q28" i="13"/>
  <c r="Q34" i="9"/>
  <c r="Q163" i="9"/>
  <c r="Q13" i="9"/>
  <c r="Q21" i="9"/>
  <c r="Q110" i="9"/>
  <c r="Q16" i="9"/>
  <c r="T6" i="13"/>
  <c r="Q33" i="13"/>
  <c r="Q42" i="13"/>
  <c r="Q46" i="13"/>
  <c r="Q78" i="9"/>
  <c r="Q44" i="9"/>
  <c r="Q35" i="9"/>
  <c r="Q172" i="9"/>
  <c r="Q115" i="9"/>
  <c r="Q45" i="9"/>
  <c r="Q64" i="9"/>
  <c r="Q84" i="9"/>
  <c r="Q8" i="9"/>
  <c r="Q109" i="9"/>
  <c r="Q55" i="9"/>
  <c r="Q36" i="9"/>
  <c r="Q89" i="9"/>
  <c r="Q60" i="9"/>
  <c r="Q142" i="9"/>
  <c r="Q99" i="9"/>
  <c r="T23" i="13"/>
  <c r="T28" i="13"/>
  <c r="Q96" i="9"/>
  <c r="Q145" i="9"/>
  <c r="Q137" i="9"/>
  <c r="Q38" i="13"/>
  <c r="Q168" i="9"/>
  <c r="Q123" i="9"/>
  <c r="Q39" i="9"/>
  <c r="Q132" i="9"/>
  <c r="Q98" i="9"/>
  <c r="G8" i="9"/>
  <c r="F8" i="9"/>
  <c r="G20" i="9"/>
  <c r="F20" i="9"/>
  <c r="F36" i="9"/>
  <c r="G36" i="9"/>
  <c r="F60" i="9"/>
  <c r="G60" i="9"/>
  <c r="J64" i="9"/>
  <c r="K64" i="9"/>
  <c r="J84" i="9"/>
  <c r="K84" i="9"/>
  <c r="K134" i="9"/>
  <c r="J134" i="9"/>
  <c r="K109" i="9"/>
  <c r="J109" i="9"/>
  <c r="K36" i="9"/>
  <c r="J36" i="9"/>
  <c r="K60" i="9"/>
  <c r="J60" i="9"/>
  <c r="G34" i="9"/>
  <c r="F34" i="9"/>
  <c r="G95" i="9"/>
  <c r="F95" i="9"/>
  <c r="G122" i="9"/>
  <c r="F122" i="9"/>
  <c r="G40" i="9"/>
  <c r="F40" i="9"/>
  <c r="G123" i="9"/>
  <c r="F123" i="9"/>
  <c r="G90" i="9"/>
  <c r="F90" i="9"/>
  <c r="G50" i="9"/>
  <c r="F50" i="9"/>
  <c r="G139" i="9"/>
  <c r="F139" i="9"/>
  <c r="G11" i="9"/>
  <c r="G22" i="9"/>
  <c r="F22" i="9"/>
  <c r="G117" i="9"/>
  <c r="F117" i="9"/>
  <c r="Q12" i="13"/>
  <c r="F94" i="9"/>
  <c r="G94" i="9"/>
  <c r="F75" i="9"/>
  <c r="G75" i="9"/>
  <c r="Q27" i="13"/>
  <c r="G151" i="9"/>
  <c r="F151" i="9"/>
  <c r="G15" i="9"/>
  <c r="F15" i="9"/>
  <c r="K133" i="9"/>
  <c r="J133" i="9"/>
  <c r="J130" i="9"/>
  <c r="K130" i="9"/>
  <c r="K100" i="9"/>
  <c r="J100" i="9"/>
  <c r="J21" i="9"/>
  <c r="K21" i="9"/>
  <c r="K149" i="9"/>
  <c r="J149" i="9"/>
  <c r="J135" i="9"/>
  <c r="K135" i="9"/>
  <c r="K168" i="9"/>
  <c r="J168" i="9"/>
  <c r="J145" i="9"/>
  <c r="K145" i="9"/>
  <c r="K47" i="9"/>
  <c r="J47" i="9"/>
  <c r="J18" i="9"/>
  <c r="K18" i="9"/>
  <c r="J11" i="9"/>
  <c r="K11" i="9"/>
  <c r="K158" i="9"/>
  <c r="J158" i="9"/>
  <c r="J92" i="9"/>
  <c r="K92" i="9"/>
  <c r="K132" i="9"/>
  <c r="J132" i="9"/>
  <c r="K98" i="9"/>
  <c r="J98" i="9"/>
  <c r="T12" i="13"/>
  <c r="J9" i="9"/>
  <c r="K9" i="9"/>
  <c r="J85" i="9"/>
  <c r="K85" i="9"/>
  <c r="T24" i="13"/>
  <c r="J131" i="9"/>
  <c r="K131" i="9"/>
  <c r="J17" i="9"/>
  <c r="K17" i="9"/>
  <c r="J114" i="9"/>
  <c r="K173" i="9"/>
  <c r="K137" i="9"/>
  <c r="I107" i="9"/>
  <c r="K57" i="9"/>
  <c r="R91" i="4"/>
  <c r="S91" i="4" s="1"/>
  <c r="T91" i="4" s="1"/>
  <c r="K118" i="9"/>
  <c r="J82" i="9"/>
  <c r="K82" i="9"/>
  <c r="T5" i="13"/>
  <c r="K54" i="9"/>
  <c r="J54" i="9"/>
  <c r="K97" i="9"/>
  <c r="J97" i="9"/>
  <c r="K164" i="9"/>
  <c r="J164" i="9"/>
  <c r="G7" i="9"/>
  <c r="F7" i="9"/>
  <c r="K116" i="9"/>
  <c r="K93" i="9"/>
  <c r="J93" i="9"/>
  <c r="J138" i="9"/>
  <c r="K138" i="9"/>
  <c r="J37" i="9"/>
  <c r="K37" i="9"/>
  <c r="G103" i="9"/>
  <c r="F103" i="9"/>
  <c r="F167" i="9"/>
  <c r="G167" i="9"/>
  <c r="J153" i="9"/>
  <c r="K153" i="9"/>
  <c r="K32" i="9"/>
  <c r="J32" i="9"/>
  <c r="Q40" i="13"/>
  <c r="Q41" i="13"/>
  <c r="AA97" i="8"/>
  <c r="AE97" i="8"/>
  <c r="R150" i="4"/>
  <c r="S150" i="4" s="1"/>
  <c r="T150" i="4" s="1"/>
  <c r="AD148" i="8"/>
  <c r="AA47" i="8"/>
  <c r="AE47" i="8"/>
  <c r="R51" i="4"/>
  <c r="S51" i="4" s="1"/>
  <c r="T51" i="4" s="1"/>
  <c r="AD65" i="8"/>
  <c r="AA79" i="8"/>
  <c r="AE79" i="8"/>
  <c r="AE96" i="8"/>
  <c r="AA96" i="8"/>
  <c r="AD136" i="8"/>
  <c r="AD142" i="8"/>
  <c r="AE24" i="8"/>
  <c r="AA24" i="8"/>
  <c r="AE41" i="8"/>
  <c r="AA41" i="8"/>
  <c r="AA89" i="8"/>
  <c r="AE89" i="8"/>
  <c r="R153" i="4"/>
  <c r="S153" i="4" s="1"/>
  <c r="T153" i="4" s="1"/>
  <c r="AD140" i="8"/>
  <c r="AD88" i="8"/>
  <c r="AE26" i="8"/>
  <c r="AA26" i="8"/>
  <c r="R109" i="4"/>
  <c r="S109" i="4" s="1"/>
  <c r="T109" i="4" s="1"/>
  <c r="AD161" i="8"/>
  <c r="AA7" i="8"/>
  <c r="AE7" i="8"/>
  <c r="R173" i="4"/>
  <c r="S173" i="4" s="1"/>
  <c r="T173" i="4" s="1"/>
  <c r="AD122" i="8"/>
  <c r="AE100" i="8"/>
  <c r="AA100" i="8"/>
  <c r="R164" i="4"/>
  <c r="S164" i="4" s="1"/>
  <c r="T164" i="4" s="1"/>
  <c r="AD164" i="8"/>
  <c r="AE160" i="8"/>
  <c r="AA160" i="8"/>
  <c r="R101" i="4"/>
  <c r="S101" i="4" s="1"/>
  <c r="T101" i="4" s="1"/>
  <c r="AD95" i="8"/>
  <c r="AE55" i="8"/>
  <c r="AA55" i="8"/>
  <c r="AA170" i="8"/>
  <c r="AE170" i="8"/>
  <c r="Q51" i="9"/>
  <c r="Q141" i="9"/>
  <c r="Q133" i="9"/>
  <c r="Q100" i="9"/>
  <c r="Q154" i="9"/>
  <c r="Q149" i="9"/>
  <c r="Q152" i="9"/>
  <c r="Q135" i="9"/>
  <c r="Q129" i="9"/>
  <c r="Q90" i="9"/>
  <c r="Q59" i="9"/>
  <c r="Q31" i="9"/>
  <c r="Q11" i="9"/>
  <c r="Q22" i="9"/>
  <c r="Q102" i="9"/>
  <c r="Q69" i="9"/>
  <c r="Q151" i="9"/>
  <c r="Q156" i="9"/>
  <c r="F120" i="9"/>
  <c r="G120" i="9"/>
  <c r="F78" i="9"/>
  <c r="G78" i="9"/>
  <c r="F35" i="9"/>
  <c r="G35" i="9"/>
  <c r="F115" i="9"/>
  <c r="G115" i="9"/>
  <c r="F64" i="9"/>
  <c r="G64" i="9"/>
  <c r="F84" i="9"/>
  <c r="G84" i="9"/>
  <c r="G55" i="9"/>
  <c r="F99" i="9"/>
  <c r="G99" i="9"/>
  <c r="J49" i="9"/>
  <c r="K49" i="9"/>
  <c r="J172" i="9"/>
  <c r="K172" i="9"/>
  <c r="J45" i="9"/>
  <c r="K99" i="9"/>
  <c r="J99" i="9"/>
  <c r="J30" i="9"/>
  <c r="K30" i="9"/>
  <c r="N120" i="9"/>
  <c r="N49" i="9"/>
  <c r="N78" i="9"/>
  <c r="N44" i="9"/>
  <c r="N35" i="9"/>
  <c r="N172" i="9"/>
  <c r="N115" i="9"/>
  <c r="N45" i="9"/>
  <c r="N64" i="9"/>
  <c r="N84" i="9"/>
  <c r="N8" i="9"/>
  <c r="N134" i="9"/>
  <c r="N20" i="9"/>
  <c r="G163" i="9"/>
  <c r="F121" i="9"/>
  <c r="G121" i="9"/>
  <c r="F114" i="9"/>
  <c r="G114" i="9"/>
  <c r="F166" i="9"/>
  <c r="G166" i="9"/>
  <c r="F173" i="9"/>
  <c r="G173" i="9"/>
  <c r="G62" i="9"/>
  <c r="F62" i="9"/>
  <c r="F23" i="9"/>
  <c r="G39" i="9"/>
  <c r="F39" i="9"/>
  <c r="F137" i="9"/>
  <c r="G137" i="9"/>
  <c r="Q15" i="13"/>
  <c r="Q18" i="13"/>
  <c r="G9" i="9"/>
  <c r="F9" i="9"/>
  <c r="G85" i="9"/>
  <c r="F85" i="9"/>
  <c r="F87" i="9"/>
  <c r="G87" i="9"/>
  <c r="G38" i="9"/>
  <c r="G129" i="9"/>
  <c r="J34" i="9"/>
  <c r="K34" i="9"/>
  <c r="K122" i="9"/>
  <c r="J122" i="9"/>
  <c r="J152" i="9"/>
  <c r="K152" i="9"/>
  <c r="J40" i="9"/>
  <c r="K40" i="9"/>
  <c r="J90" i="9"/>
  <c r="K90" i="9"/>
  <c r="K50" i="9"/>
  <c r="J50" i="9"/>
  <c r="K139" i="9"/>
  <c r="J139" i="9"/>
  <c r="K39" i="9"/>
  <c r="J39" i="9"/>
  <c r="J169" i="9"/>
  <c r="K169" i="9"/>
  <c r="K117" i="9"/>
  <c r="J117" i="9"/>
  <c r="J76" i="9"/>
  <c r="K76" i="9"/>
  <c r="J155" i="9"/>
  <c r="K155" i="9"/>
  <c r="K77" i="9"/>
  <c r="J77" i="9"/>
  <c r="T15" i="13"/>
  <c r="T18" i="13"/>
  <c r="J29" i="9"/>
  <c r="K29" i="9"/>
  <c r="K42" i="9"/>
  <c r="J42" i="9"/>
  <c r="T25" i="13"/>
  <c r="J151" i="9"/>
  <c r="K151" i="9"/>
  <c r="J108" i="9"/>
  <c r="K108" i="9"/>
  <c r="T29" i="13"/>
  <c r="J38" i="9"/>
  <c r="K38" i="9"/>
  <c r="T47" i="13"/>
  <c r="K12" i="9"/>
  <c r="G128" i="9"/>
  <c r="F128" i="9"/>
  <c r="F127" i="9"/>
  <c r="G127" i="9"/>
  <c r="F144" i="9"/>
  <c r="G144" i="9"/>
  <c r="G82" i="9"/>
  <c r="F82" i="9"/>
  <c r="T10" i="13"/>
  <c r="K111" i="9"/>
  <c r="J111" i="9"/>
  <c r="J170" i="9"/>
  <c r="K170" i="9"/>
  <c r="K67" i="9"/>
  <c r="J67" i="9"/>
  <c r="G65" i="9"/>
  <c r="F101" i="9"/>
  <c r="G101" i="9"/>
  <c r="G159" i="9"/>
  <c r="F159" i="9"/>
  <c r="F146" i="9"/>
  <c r="G146" i="9"/>
  <c r="Q6" i="13"/>
  <c r="J113" i="9"/>
  <c r="K113" i="9"/>
  <c r="J150" i="9"/>
  <c r="T14" i="13"/>
  <c r="T17" i="13"/>
  <c r="T21" i="13"/>
  <c r="K66" i="9"/>
  <c r="J66" i="9"/>
  <c r="K81" i="9"/>
  <c r="J81" i="9"/>
  <c r="F119" i="9"/>
  <c r="G124" i="9"/>
  <c r="F124" i="9"/>
  <c r="F136" i="9"/>
  <c r="G136" i="9"/>
  <c r="G153" i="9"/>
  <c r="F153" i="9"/>
  <c r="J41" i="9"/>
  <c r="K41" i="9"/>
  <c r="T34" i="13"/>
  <c r="J79" i="9"/>
  <c r="K79" i="9"/>
  <c r="T35" i="13"/>
  <c r="Q7" i="13"/>
  <c r="AE148" i="8"/>
  <c r="AA148" i="8"/>
  <c r="R107" i="4"/>
  <c r="S107" i="4" s="1"/>
  <c r="T107" i="4" s="1"/>
  <c r="AD162" i="8"/>
  <c r="AA65" i="8"/>
  <c r="AE65" i="8"/>
  <c r="R48" i="4"/>
  <c r="S48" i="4" s="1"/>
  <c r="T48" i="4" s="1"/>
  <c r="AD16" i="8"/>
  <c r="AA136" i="8"/>
  <c r="AE136" i="8"/>
  <c r="AE142" i="8"/>
  <c r="AA142" i="8"/>
  <c r="R20" i="4"/>
  <c r="S20" i="4" s="1"/>
  <c r="T20" i="4" s="1"/>
  <c r="AD33" i="8"/>
  <c r="R112" i="4"/>
  <c r="S112" i="4" s="1"/>
  <c r="T112" i="4" s="1"/>
  <c r="AD117" i="8"/>
  <c r="AD113" i="8"/>
  <c r="AA140" i="8"/>
  <c r="AE140" i="8"/>
  <c r="R169" i="4"/>
  <c r="S169" i="4" s="1"/>
  <c r="T169" i="4" s="1"/>
  <c r="AD111" i="8"/>
  <c r="AE88" i="8"/>
  <c r="AA88" i="8"/>
  <c r="R71" i="4"/>
  <c r="S71" i="4" s="1"/>
  <c r="T71" i="4" s="1"/>
  <c r="AD38" i="8"/>
  <c r="AA161" i="8"/>
  <c r="AE161" i="8"/>
  <c r="AD119" i="8"/>
  <c r="R8" i="4"/>
  <c r="S8" i="4" s="1"/>
  <c r="T8" i="4" s="1"/>
  <c r="AD50" i="8"/>
  <c r="AE122" i="8"/>
  <c r="AA122" i="8"/>
  <c r="R42" i="4"/>
  <c r="S42" i="4" s="1"/>
  <c r="T42" i="4" s="1"/>
  <c r="AD44" i="8"/>
  <c r="AE164" i="8"/>
  <c r="AA164" i="8"/>
  <c r="AD123" i="8"/>
  <c r="AA95" i="8"/>
  <c r="AE95" i="8"/>
  <c r="R115" i="4"/>
  <c r="S115" i="4" s="1"/>
  <c r="T115" i="4" s="1"/>
  <c r="AD158" i="8"/>
  <c r="AD75" i="8"/>
  <c r="R5" i="4"/>
  <c r="S5" i="4" s="1"/>
  <c r="T5" i="4" s="1"/>
  <c r="AD78" i="8"/>
  <c r="Q30" i="9"/>
  <c r="Q130" i="9"/>
  <c r="Q166" i="9"/>
  <c r="Q62" i="9"/>
  <c r="Q40" i="9"/>
  <c r="Q160" i="9"/>
  <c r="Q6" i="9"/>
  <c r="Q139" i="9"/>
  <c r="Q10" i="9"/>
  <c r="Q125" i="9"/>
  <c r="Q92" i="9"/>
  <c r="Q143" i="9"/>
  <c r="Q77" i="9"/>
  <c r="Q105" i="9"/>
  <c r="Q52" i="9"/>
  <c r="Q58" i="9"/>
  <c r="G89" i="9"/>
  <c r="F89" i="9"/>
  <c r="G142" i="9"/>
  <c r="F142" i="9"/>
  <c r="J44" i="9"/>
  <c r="K70" i="9"/>
  <c r="J70" i="9"/>
  <c r="K8" i="9"/>
  <c r="J8" i="9"/>
  <c r="J20" i="9"/>
  <c r="K20" i="9"/>
  <c r="J55" i="9"/>
  <c r="K55" i="9"/>
  <c r="N70" i="9"/>
  <c r="Q70" i="9"/>
  <c r="Q134" i="9"/>
  <c r="G14" i="9"/>
  <c r="F14" i="9"/>
  <c r="G165" i="9"/>
  <c r="F165" i="9"/>
  <c r="G160" i="9"/>
  <c r="F160" i="9"/>
  <c r="F5" i="9"/>
  <c r="G5" i="9"/>
  <c r="F125" i="9"/>
  <c r="G125" i="9"/>
  <c r="G72" i="9"/>
  <c r="F72" i="9"/>
  <c r="G110" i="9"/>
  <c r="F110" i="9"/>
  <c r="F102" i="9"/>
  <c r="G102" i="9"/>
  <c r="Q11" i="13"/>
  <c r="G162" i="9"/>
  <c r="F162" i="9"/>
  <c r="G52" i="9"/>
  <c r="F52" i="9"/>
  <c r="G29" i="9"/>
  <c r="G42" i="9"/>
  <c r="F42" i="9"/>
  <c r="Q24" i="13"/>
  <c r="F131" i="9"/>
  <c r="G131" i="9"/>
  <c r="G58" i="9"/>
  <c r="F58" i="9"/>
  <c r="F43" i="9"/>
  <c r="G43" i="9"/>
  <c r="Q48" i="13"/>
  <c r="Q44" i="13"/>
  <c r="J163" i="9"/>
  <c r="K163" i="9"/>
  <c r="J121" i="9"/>
  <c r="K121" i="9"/>
  <c r="K166" i="9"/>
  <c r="J166" i="9"/>
  <c r="K154" i="9"/>
  <c r="J154" i="9"/>
  <c r="J129" i="9"/>
  <c r="K129" i="9"/>
  <c r="J23" i="9"/>
  <c r="K23" i="9"/>
  <c r="K6" i="9"/>
  <c r="J6" i="9"/>
  <c r="J104" i="9"/>
  <c r="K104" i="9"/>
  <c r="J5" i="9"/>
  <c r="K5" i="9"/>
  <c r="K73" i="9"/>
  <c r="J73" i="9"/>
  <c r="K102" i="9"/>
  <c r="J112" i="9"/>
  <c r="K112" i="9"/>
  <c r="K162" i="9"/>
  <c r="J162" i="9"/>
  <c r="K52" i="9"/>
  <c r="J52" i="9"/>
  <c r="K75" i="9"/>
  <c r="J75" i="9"/>
  <c r="J156" i="9"/>
  <c r="K156" i="9"/>
  <c r="J58" i="9"/>
  <c r="K58" i="9"/>
  <c r="K43" i="9"/>
  <c r="J43" i="9"/>
  <c r="J74" i="9"/>
  <c r="J24" i="9"/>
  <c r="F54" i="9"/>
  <c r="G54" i="9"/>
  <c r="G97" i="9"/>
  <c r="F97" i="9"/>
  <c r="F164" i="9"/>
  <c r="G164" i="9"/>
  <c r="Q10" i="13"/>
  <c r="J63" i="9"/>
  <c r="K63" i="9"/>
  <c r="K147" i="9"/>
  <c r="J147" i="9"/>
  <c r="K65" i="9"/>
  <c r="J65" i="9"/>
  <c r="J7" i="9"/>
  <c r="K7" i="9"/>
  <c r="F116" i="9"/>
  <c r="G48" i="9"/>
  <c r="F48" i="9"/>
  <c r="F113" i="9"/>
  <c r="G113" i="9"/>
  <c r="J53" i="9"/>
  <c r="K53" i="9"/>
  <c r="J171" i="9"/>
  <c r="K171" i="9"/>
  <c r="J26" i="9"/>
  <c r="K26" i="9"/>
  <c r="Q23" i="13"/>
  <c r="F41" i="9"/>
  <c r="G41" i="9"/>
  <c r="K25" i="9"/>
  <c r="J25" i="9"/>
  <c r="R148" i="4"/>
  <c r="S148" i="4" s="1"/>
  <c r="T148" i="4" s="1"/>
  <c r="AD147" i="8"/>
  <c r="AA162" i="8"/>
  <c r="AE162" i="8"/>
  <c r="AD159" i="8"/>
  <c r="R132" i="4"/>
  <c r="S132" i="4" s="1"/>
  <c r="T132" i="4" s="1"/>
  <c r="AD172" i="8"/>
  <c r="AA16" i="8"/>
  <c r="AE16" i="8"/>
  <c r="R142" i="4"/>
  <c r="S142" i="4" s="1"/>
  <c r="T142" i="4" s="1"/>
  <c r="AD139" i="8"/>
  <c r="AA33" i="8"/>
  <c r="AE33" i="8"/>
  <c r="R58" i="4"/>
  <c r="S58" i="4" s="1"/>
  <c r="T58" i="4" s="1"/>
  <c r="AD11" i="8"/>
  <c r="AA117" i="8"/>
  <c r="AE117" i="8"/>
  <c r="R9" i="4"/>
  <c r="S9" i="4" s="1"/>
  <c r="T9" i="4" s="1"/>
  <c r="AD48" i="8"/>
  <c r="AA113" i="8"/>
  <c r="AE113" i="8"/>
  <c r="AD135" i="8"/>
  <c r="AA111" i="8"/>
  <c r="AE111" i="8"/>
  <c r="AD129" i="8"/>
  <c r="AA38" i="8"/>
  <c r="AE38" i="8"/>
  <c r="AD141" i="8"/>
  <c r="AE119" i="8"/>
  <c r="AA119" i="8"/>
  <c r="AA50" i="8"/>
  <c r="AE50" i="8"/>
  <c r="AD52" i="8"/>
  <c r="AA44" i="8"/>
  <c r="AE44" i="8"/>
  <c r="R133" i="4"/>
  <c r="S133" i="4" s="1"/>
  <c r="T133" i="4" s="1"/>
  <c r="AD121" i="8"/>
  <c r="AE123" i="8"/>
  <c r="AA123" i="8"/>
  <c r="AD27" i="8"/>
  <c r="AE158" i="8"/>
  <c r="AA158" i="8"/>
  <c r="AD167" i="8"/>
  <c r="R25" i="4"/>
  <c r="S25" i="4" s="1"/>
  <c r="T25" i="4" s="1"/>
  <c r="AD68" i="8"/>
  <c r="AE75" i="8"/>
  <c r="AA75" i="8"/>
  <c r="AE78" i="8"/>
  <c r="AA78" i="8"/>
  <c r="R123" i="4"/>
  <c r="S123" i="4" s="1"/>
  <c r="T123" i="4" s="1"/>
  <c r="R79" i="4"/>
  <c r="S79" i="4" s="1"/>
  <c r="T79" i="4" s="1"/>
  <c r="Q121" i="9"/>
  <c r="Q14" i="9"/>
  <c r="Q122" i="9"/>
  <c r="Q165" i="9"/>
  <c r="Q50" i="9"/>
  <c r="Q12" i="9"/>
  <c r="Q73" i="9"/>
  <c r="Q158" i="9"/>
  <c r="Q155" i="9"/>
  <c r="Q162" i="9"/>
  <c r="Q94" i="9"/>
  <c r="Q24" i="9"/>
  <c r="Q15" i="9"/>
  <c r="Q38" i="9"/>
  <c r="Q43" i="9"/>
  <c r="G49" i="9"/>
  <c r="F49" i="9"/>
  <c r="G44" i="9"/>
  <c r="F44" i="9"/>
  <c r="G172" i="9"/>
  <c r="F172" i="9"/>
  <c r="G70" i="9"/>
  <c r="F70" i="9"/>
  <c r="F134" i="9"/>
  <c r="F109" i="9"/>
  <c r="J120" i="9"/>
  <c r="K120" i="9"/>
  <c r="K78" i="9"/>
  <c r="J78" i="9"/>
  <c r="K35" i="9"/>
  <c r="J35" i="9"/>
  <c r="J115" i="9"/>
  <c r="K115" i="9"/>
  <c r="J142" i="9"/>
  <c r="K142" i="9"/>
  <c r="J51" i="9"/>
  <c r="K51" i="9"/>
  <c r="G51" i="9"/>
  <c r="N89" i="9"/>
  <c r="Q49" i="9"/>
  <c r="Q20" i="9"/>
  <c r="F133" i="9"/>
  <c r="G133" i="9"/>
  <c r="F100" i="9"/>
  <c r="G100" i="9"/>
  <c r="F21" i="9"/>
  <c r="G21" i="9"/>
  <c r="G149" i="9"/>
  <c r="F149" i="9"/>
  <c r="F168" i="9"/>
  <c r="G168" i="9"/>
  <c r="F47" i="9"/>
  <c r="G47" i="9"/>
  <c r="G31" i="9"/>
  <c r="F31" i="9"/>
  <c r="F10" i="9"/>
  <c r="G10" i="9"/>
  <c r="G169" i="9"/>
  <c r="F169" i="9"/>
  <c r="F158" i="9"/>
  <c r="G158" i="9"/>
  <c r="F92" i="9"/>
  <c r="G92" i="9"/>
  <c r="G143" i="9"/>
  <c r="F143" i="9"/>
  <c r="F69" i="9"/>
  <c r="G69" i="9"/>
  <c r="Q13" i="13"/>
  <c r="F74" i="9"/>
  <c r="G74" i="9"/>
  <c r="G27" i="9"/>
  <c r="F27" i="9"/>
  <c r="F24" i="9"/>
  <c r="G24" i="9"/>
  <c r="Q45" i="13"/>
  <c r="F130" i="9"/>
  <c r="F18" i="9"/>
  <c r="E107" i="9"/>
  <c r="F61" i="9"/>
  <c r="Q26" i="13"/>
  <c r="K141" i="9"/>
  <c r="J141" i="9"/>
  <c r="J14" i="9"/>
  <c r="K14" i="9"/>
  <c r="J33" i="9"/>
  <c r="K33" i="9"/>
  <c r="J165" i="9"/>
  <c r="K165" i="9"/>
  <c r="J62" i="9"/>
  <c r="K62" i="9"/>
  <c r="K160" i="9"/>
  <c r="J160" i="9"/>
  <c r="K59" i="9"/>
  <c r="J59" i="9"/>
  <c r="K31" i="9"/>
  <c r="J31" i="9"/>
  <c r="K72" i="9"/>
  <c r="J72" i="9"/>
  <c r="K110" i="9"/>
  <c r="J110" i="9"/>
  <c r="K143" i="9"/>
  <c r="J143" i="9"/>
  <c r="J105" i="9"/>
  <c r="K105" i="9"/>
  <c r="T13" i="13"/>
  <c r="J16" i="9"/>
  <c r="K16" i="9"/>
  <c r="K61" i="9"/>
  <c r="J61" i="9"/>
  <c r="T45" i="13"/>
  <c r="K88" i="9"/>
  <c r="J88" i="9"/>
  <c r="K128" i="9"/>
  <c r="J128" i="9"/>
  <c r="J127" i="9"/>
  <c r="K127" i="9"/>
  <c r="J140" i="9"/>
  <c r="K140" i="9"/>
  <c r="K83" i="9"/>
  <c r="J83" i="9"/>
  <c r="J71" i="9"/>
  <c r="K71" i="9"/>
  <c r="J144" i="9"/>
  <c r="K144" i="9"/>
  <c r="G63" i="9"/>
  <c r="F63" i="9"/>
  <c r="K157" i="9"/>
  <c r="K126" i="9"/>
  <c r="J126" i="9"/>
  <c r="J101" i="9"/>
  <c r="K101" i="9"/>
  <c r="J146" i="9"/>
  <c r="K146" i="9"/>
  <c r="G37" i="9"/>
  <c r="G150" i="9"/>
  <c r="F150" i="9"/>
  <c r="Q14" i="13"/>
  <c r="Q17" i="13"/>
  <c r="Q21" i="13"/>
  <c r="F81" i="9"/>
  <c r="G81" i="9"/>
  <c r="G53" i="9"/>
  <c r="F53" i="9"/>
  <c r="J119" i="9"/>
  <c r="J167" i="9"/>
  <c r="K167" i="9"/>
  <c r="K124" i="9"/>
  <c r="J124" i="9"/>
  <c r="K28" i="9"/>
  <c r="J28" i="9"/>
  <c r="J161" i="9"/>
  <c r="K161" i="9"/>
  <c r="J136" i="9"/>
  <c r="K136" i="9"/>
  <c r="G148" i="9"/>
  <c r="F148" i="9"/>
  <c r="Q34" i="13"/>
  <c r="Q35" i="13"/>
  <c r="T33" i="13"/>
  <c r="T46" i="13"/>
  <c r="T7" i="13"/>
  <c r="AA147" i="8"/>
  <c r="AE147" i="8"/>
  <c r="AD97" i="8"/>
  <c r="AE159" i="8"/>
  <c r="AA159" i="8"/>
  <c r="R60" i="4"/>
  <c r="S60" i="4" s="1"/>
  <c r="T60" i="4" s="1"/>
  <c r="AD47" i="8"/>
  <c r="AA172" i="8"/>
  <c r="AE172" i="8"/>
  <c r="AD79" i="8"/>
  <c r="R102" i="4"/>
  <c r="S102" i="4" s="1"/>
  <c r="T102" i="4" s="1"/>
  <c r="AD96" i="8"/>
  <c r="AE139" i="8"/>
  <c r="AA139" i="8"/>
  <c r="AE11" i="8"/>
  <c r="AA11" i="8"/>
  <c r="R69" i="4"/>
  <c r="S69" i="4" s="1"/>
  <c r="T69" i="4" s="1"/>
  <c r="AD24" i="8"/>
  <c r="AE48" i="8"/>
  <c r="AA48" i="8"/>
  <c r="R27" i="4"/>
  <c r="S27" i="4" s="1"/>
  <c r="T27" i="4" s="1"/>
  <c r="AD41" i="8"/>
  <c r="AA135" i="8"/>
  <c r="AE135" i="8"/>
  <c r="R92" i="4"/>
  <c r="S92" i="4" s="1"/>
  <c r="T92" i="4" s="1"/>
  <c r="AD89" i="8"/>
  <c r="AA129" i="8"/>
  <c r="AE129" i="8"/>
  <c r="AA141" i="8"/>
  <c r="AE141" i="8"/>
  <c r="R63" i="4"/>
  <c r="S63" i="4" s="1"/>
  <c r="T63" i="4" s="1"/>
  <c r="AD26" i="8"/>
  <c r="AE52" i="8"/>
  <c r="AA52" i="8"/>
  <c r="R6" i="4"/>
  <c r="S6" i="4" s="1"/>
  <c r="T6" i="4" s="1"/>
  <c r="AD7" i="8"/>
  <c r="AA121" i="8"/>
  <c r="AE121" i="8"/>
  <c r="R99" i="4"/>
  <c r="S99" i="4" s="1"/>
  <c r="T99" i="4" s="1"/>
  <c r="AD100" i="8"/>
  <c r="AA27" i="8"/>
  <c r="AE27" i="8"/>
  <c r="R136" i="4"/>
  <c r="S136" i="4" s="1"/>
  <c r="T136" i="4" s="1"/>
  <c r="AD160" i="8"/>
  <c r="AE167" i="8"/>
  <c r="AA167" i="8"/>
  <c r="R7" i="4"/>
  <c r="S7" i="4" s="1"/>
  <c r="T7" i="4" s="1"/>
  <c r="AD55" i="8"/>
  <c r="AE68" i="8"/>
  <c r="AA68" i="8"/>
  <c r="R147" i="4"/>
  <c r="S147" i="4" s="1"/>
  <c r="T147" i="4" s="1"/>
  <c r="AD170" i="8"/>
  <c r="R139" i="4"/>
  <c r="S139" i="4" s="1"/>
  <c r="T139" i="4" s="1"/>
  <c r="R103" i="4"/>
  <c r="S103" i="4" s="1"/>
  <c r="T103" i="4" s="1"/>
  <c r="W76" i="8"/>
  <c r="AB76" i="8" s="1"/>
  <c r="Q24" i="4"/>
  <c r="R24" i="4" s="1"/>
  <c r="S24" i="4" s="1"/>
  <c r="T24" i="4" s="1"/>
  <c r="Q73" i="4"/>
  <c r="R73" i="4" s="1"/>
  <c r="S73" i="4" s="1"/>
  <c r="T73" i="4" s="1"/>
  <c r="Q19" i="4"/>
  <c r="R19" i="4" s="1"/>
  <c r="S19" i="4" s="1"/>
  <c r="T19" i="4" s="1"/>
  <c r="Q172" i="4"/>
  <c r="R172" i="4" s="1"/>
  <c r="S172" i="4" s="1"/>
  <c r="T172" i="4" s="1"/>
  <c r="Q77" i="4"/>
  <c r="Q137" i="4"/>
  <c r="R137" i="4" s="1"/>
  <c r="S137" i="4" s="1"/>
  <c r="T137" i="4" s="1"/>
  <c r="N163" i="9"/>
  <c r="N141" i="9"/>
  <c r="N95" i="9"/>
  <c r="N121" i="9"/>
  <c r="N162" i="9"/>
  <c r="N16" i="9"/>
  <c r="N94" i="9"/>
  <c r="N57" i="9"/>
  <c r="N131" i="9"/>
  <c r="N151" i="9"/>
  <c r="N17" i="9"/>
  <c r="N58" i="9"/>
  <c r="N43" i="9"/>
  <c r="N139" i="9"/>
  <c r="N11" i="9"/>
  <c r="N126" i="9"/>
  <c r="N101" i="9"/>
  <c r="N159" i="9"/>
  <c r="W173" i="8"/>
  <c r="AB173" i="8" s="1"/>
  <c r="N41" i="9"/>
  <c r="N25" i="9"/>
  <c r="N39" i="9"/>
  <c r="N10" i="9"/>
  <c r="N22" i="9"/>
  <c r="N73" i="9"/>
  <c r="N117" i="9"/>
  <c r="N137" i="9"/>
  <c r="N110" i="9"/>
  <c r="N92" i="9"/>
  <c r="N155" i="9"/>
  <c r="N112" i="9"/>
  <c r="N77" i="9"/>
  <c r="N5" i="9"/>
  <c r="N158" i="9"/>
  <c r="N69" i="9"/>
  <c r="N105" i="9"/>
  <c r="N98" i="9"/>
  <c r="W115" i="8"/>
  <c r="AB115" i="8" s="1"/>
  <c r="W116" i="8"/>
  <c r="AB116" i="8" s="1"/>
  <c r="W8" i="8"/>
  <c r="AB8" i="8" s="1"/>
  <c r="W90" i="8"/>
  <c r="AB90" i="8" s="1"/>
  <c r="W10" i="8"/>
  <c r="AB10" i="8" s="1"/>
  <c r="W120" i="8"/>
  <c r="AB120" i="8" s="1"/>
  <c r="W118" i="8"/>
  <c r="AB118" i="8" s="1"/>
  <c r="W12" i="8"/>
  <c r="AB12" i="8" s="1"/>
  <c r="W124" i="8"/>
  <c r="AB124" i="8" s="1"/>
  <c r="W125" i="8"/>
  <c r="AB125" i="8" s="1"/>
  <c r="W126" i="8"/>
  <c r="AB126" i="8" s="1"/>
  <c r="W127" i="8"/>
  <c r="AB127" i="8" s="1"/>
  <c r="W13" i="8"/>
  <c r="AB13" i="8" s="1"/>
  <c r="W128" i="8"/>
  <c r="AB128" i="8" s="1"/>
  <c r="W14" i="8"/>
  <c r="AB14" i="8" s="1"/>
  <c r="W130" i="8"/>
  <c r="AB130" i="8" s="1"/>
  <c r="W131" i="8"/>
  <c r="AB131" i="8" s="1"/>
  <c r="W132" i="8"/>
  <c r="AB132" i="8" s="1"/>
  <c r="W133" i="8"/>
  <c r="AB133" i="8" s="1"/>
  <c r="W15" i="8"/>
  <c r="AB15" i="8" s="1"/>
  <c r="W91" i="8"/>
  <c r="AB91" i="8" s="1"/>
  <c r="W134" i="8"/>
  <c r="AB134" i="8" s="1"/>
  <c r="W92" i="8"/>
  <c r="AB92" i="8" s="1"/>
  <c r="W21" i="8"/>
  <c r="AB21" i="8" s="1"/>
  <c r="W18" i="8"/>
  <c r="AB18" i="8" s="1"/>
  <c r="W22" i="8"/>
  <c r="AB22" i="8" s="1"/>
  <c r="W20" i="8"/>
  <c r="AB20" i="8" s="1"/>
  <c r="W93" i="8"/>
  <c r="AB93" i="8" s="1"/>
  <c r="W23" i="8"/>
  <c r="AB23" i="8" s="1"/>
  <c r="W25" i="8"/>
  <c r="AB25" i="8" s="1"/>
  <c r="W137" i="8"/>
  <c r="AB137" i="8" s="1"/>
  <c r="W28" i="8"/>
  <c r="AB28" i="8" s="1"/>
  <c r="W29" i="8"/>
  <c r="AB29" i="8" s="1"/>
  <c r="W30" i="8"/>
  <c r="AB30" i="8" s="1"/>
  <c r="W31" i="8"/>
  <c r="AB31" i="8" s="1"/>
  <c r="W32" i="8"/>
  <c r="AB32" i="8" s="1"/>
  <c r="W34" i="8"/>
  <c r="AB34" i="8" s="1"/>
  <c r="W143" i="8"/>
  <c r="AB143" i="8" s="1"/>
  <c r="W35" i="8"/>
  <c r="AB35" i="8" s="1"/>
  <c r="W36" i="8"/>
  <c r="AB36" i="8" s="1"/>
  <c r="W149" i="8"/>
  <c r="AB149" i="8" s="1"/>
  <c r="W152" i="8"/>
  <c r="AB152" i="8" s="1"/>
  <c r="W151" i="8"/>
  <c r="AB151" i="8" s="1"/>
  <c r="W150" i="8"/>
  <c r="AB150" i="8" s="1"/>
  <c r="W104" i="8"/>
  <c r="AB104" i="8" s="1"/>
  <c r="W37" i="8"/>
  <c r="AB37" i="8" s="1"/>
  <c r="W101" i="8"/>
  <c r="AB101" i="8" s="1"/>
  <c r="W153" i="8"/>
  <c r="AB153" i="8" s="1"/>
  <c r="W154" i="8"/>
  <c r="AB154" i="8" s="1"/>
  <c r="W156" i="8"/>
  <c r="AB156" i="8" s="1"/>
  <c r="W157" i="8"/>
  <c r="AB157" i="8" s="1"/>
  <c r="W39" i="8"/>
  <c r="AB39" i="8" s="1"/>
  <c r="W40" i="8"/>
  <c r="AB40" i="8" s="1"/>
  <c r="W102" i="8"/>
  <c r="AB102" i="8" s="1"/>
  <c r="W103" i="8"/>
  <c r="AB103" i="8" s="1"/>
  <c r="W163" i="8"/>
  <c r="AB163" i="8" s="1"/>
  <c r="W43" i="8"/>
  <c r="AB43" i="8" s="1"/>
  <c r="W51" i="8"/>
  <c r="AB51" i="8" s="1"/>
  <c r="W106" i="8"/>
  <c r="AB106" i="8" s="1"/>
  <c r="W49" i="8"/>
  <c r="AB49" i="8" s="1"/>
  <c r="W53" i="8"/>
  <c r="AB53" i="8" s="1"/>
  <c r="W57" i="8"/>
  <c r="AB57" i="8" s="1"/>
  <c r="W59" i="8"/>
  <c r="AB59" i="8" s="1"/>
  <c r="W60" i="8"/>
  <c r="AB60" i="8" s="1"/>
  <c r="W61" i="8"/>
  <c r="AB61" i="8" s="1"/>
  <c r="W168" i="8"/>
  <c r="AB168" i="8" s="1"/>
  <c r="W169" i="8"/>
  <c r="AB169" i="8" s="1"/>
  <c r="W171" i="8"/>
  <c r="AB171" i="8" s="1"/>
  <c r="W63" i="8"/>
  <c r="AB63" i="8" s="1"/>
  <c r="W66" i="8"/>
  <c r="AB66" i="8" s="1"/>
  <c r="W138" i="8"/>
  <c r="AB138" i="8" s="1"/>
  <c r="W98" i="8"/>
  <c r="AB98" i="8" s="1"/>
  <c r="W67" i="8"/>
  <c r="AB67" i="8" s="1"/>
  <c r="W70" i="8"/>
  <c r="AB70" i="8" s="1"/>
  <c r="W72" i="8"/>
  <c r="AB72" i="8" s="1"/>
  <c r="W9" i="8"/>
  <c r="AB9" i="8" s="1"/>
  <c r="W74" i="8"/>
  <c r="AB74" i="8" s="1"/>
  <c r="W80" i="8"/>
  <c r="AB80" i="8" s="1"/>
  <c r="W82" i="8"/>
  <c r="AB82" i="8" s="1"/>
  <c r="N65" i="9"/>
  <c r="W5" i="8"/>
  <c r="AB5" i="8" s="1"/>
  <c r="W108" i="8"/>
  <c r="W109" i="8"/>
  <c r="AB109" i="8" s="1"/>
  <c r="W110" i="8"/>
  <c r="AB110" i="8" s="1"/>
  <c r="W87" i="8"/>
  <c r="AB87" i="8" s="1"/>
  <c r="W112" i="8"/>
  <c r="AB112" i="8" s="1"/>
  <c r="W6" i="8"/>
  <c r="AB6" i="8" s="1"/>
  <c r="W114" i="8"/>
  <c r="AB114" i="8" s="1"/>
  <c r="AC5" i="8"/>
  <c r="AC108" i="8"/>
  <c r="AC109" i="8"/>
  <c r="AC110" i="8"/>
  <c r="AC87" i="8"/>
  <c r="AC112" i="8"/>
  <c r="AC6" i="8"/>
  <c r="AC114" i="8"/>
  <c r="AC115" i="8"/>
  <c r="AC116" i="8"/>
  <c r="AC8" i="8"/>
  <c r="AC90" i="8"/>
  <c r="AC10" i="8"/>
  <c r="AC120" i="8"/>
  <c r="AC118" i="8"/>
  <c r="AC12" i="8"/>
  <c r="AC124" i="8"/>
  <c r="AC125" i="8"/>
  <c r="AC126" i="8"/>
  <c r="AC127" i="8"/>
  <c r="AC13" i="8"/>
  <c r="AC128" i="8"/>
  <c r="AC14" i="8"/>
  <c r="AC130" i="8"/>
  <c r="AC131" i="8"/>
  <c r="AC132" i="8"/>
  <c r="AC133" i="8"/>
  <c r="AC15" i="8"/>
  <c r="AC91" i="8"/>
  <c r="AC134" i="8"/>
  <c r="AC92" i="8"/>
  <c r="AC21" i="8"/>
  <c r="AC18" i="8"/>
  <c r="AC22" i="8"/>
  <c r="AC20" i="8"/>
  <c r="AC93" i="8"/>
  <c r="AC23" i="8"/>
  <c r="AC25" i="8"/>
  <c r="AC137" i="8"/>
  <c r="AC28" i="8"/>
  <c r="AC29" i="8"/>
  <c r="AC30" i="8"/>
  <c r="AC31" i="8"/>
  <c r="AC32" i="8"/>
  <c r="AC34" i="8"/>
  <c r="AC143" i="8"/>
  <c r="AC35" i="8"/>
  <c r="AC36" i="8"/>
  <c r="AC149" i="8"/>
  <c r="AC152" i="8"/>
  <c r="AC151" i="8"/>
  <c r="AC150" i="8"/>
  <c r="AC104" i="8"/>
  <c r="AC37" i="8"/>
  <c r="AC101" i="8"/>
  <c r="AC153" i="8"/>
  <c r="AC154" i="8"/>
  <c r="AC156" i="8"/>
  <c r="AC157" i="8"/>
  <c r="AC39" i="8"/>
  <c r="AC40" i="8"/>
  <c r="AC102" i="8"/>
  <c r="AC103" i="8"/>
  <c r="AC163" i="8"/>
  <c r="AC43" i="8"/>
  <c r="AC51" i="8"/>
  <c r="AC106" i="8"/>
  <c r="AC49" i="8"/>
  <c r="AC53" i="8"/>
  <c r="AC57" i="8"/>
  <c r="AC60" i="8"/>
  <c r="AC61" i="8"/>
  <c r="AC168" i="8"/>
  <c r="AC169" i="8"/>
  <c r="AC171" i="8"/>
  <c r="AC63" i="8"/>
  <c r="AC66" i="8"/>
  <c r="AC138" i="8"/>
  <c r="AC98" i="8"/>
  <c r="AC67" i="8"/>
  <c r="AC70" i="8"/>
  <c r="AC72" i="8"/>
  <c r="AC9" i="8"/>
  <c r="AC74" i="8"/>
  <c r="AC80" i="8"/>
  <c r="AC82" i="8"/>
  <c r="Q93" i="4"/>
  <c r="Q43" i="4"/>
  <c r="R43" i="4" s="1"/>
  <c r="S43" i="4" s="1"/>
  <c r="T43" i="4" s="1"/>
  <c r="Q131" i="4"/>
  <c r="Q130" i="4"/>
  <c r="R130" i="4" s="1"/>
  <c r="S130" i="4" s="1"/>
  <c r="T130" i="4" s="1"/>
  <c r="Q166" i="4"/>
  <c r="Q125" i="4"/>
  <c r="R125" i="4" s="1"/>
  <c r="S125" i="4" s="1"/>
  <c r="T125" i="4" s="1"/>
  <c r="Q114" i="4"/>
  <c r="Q126" i="4"/>
  <c r="Q81" i="4"/>
  <c r="R81" i="4" s="1"/>
  <c r="S81" i="4" s="1"/>
  <c r="T81" i="4" s="1"/>
  <c r="Q165" i="4"/>
  <c r="R165" i="4" s="1"/>
  <c r="S165" i="4" s="1"/>
  <c r="T165" i="4" s="1"/>
  <c r="Q68" i="4"/>
  <c r="Q119" i="4"/>
  <c r="R119" i="4" s="1"/>
  <c r="S119" i="4" s="1"/>
  <c r="T119" i="4" s="1"/>
  <c r="AE109" i="8"/>
  <c r="AA109" i="8"/>
  <c r="R121" i="4"/>
  <c r="S121" i="4" s="1"/>
  <c r="T121" i="4" s="1"/>
  <c r="AD110" i="8"/>
  <c r="AE6" i="8"/>
  <c r="AA6" i="8"/>
  <c r="R118" i="4"/>
  <c r="S118" i="4" s="1"/>
  <c r="T118" i="4" s="1"/>
  <c r="AD114" i="8"/>
  <c r="AA8" i="8"/>
  <c r="AE8" i="8"/>
  <c r="R86" i="4"/>
  <c r="S86" i="4" s="1"/>
  <c r="T86" i="4" s="1"/>
  <c r="AD90" i="8"/>
  <c r="AE118" i="8"/>
  <c r="AA118" i="8"/>
  <c r="R45" i="4"/>
  <c r="S45" i="4" s="1"/>
  <c r="T45" i="4" s="1"/>
  <c r="AD12" i="8"/>
  <c r="AA126" i="8"/>
  <c r="AE126" i="8"/>
  <c r="R156" i="4"/>
  <c r="S156" i="4" s="1"/>
  <c r="T156" i="4" s="1"/>
  <c r="AD127" i="8"/>
  <c r="AD14" i="8"/>
  <c r="AE132" i="8"/>
  <c r="AA132" i="8"/>
  <c r="AD133" i="8"/>
  <c r="AE134" i="8"/>
  <c r="AA134" i="8"/>
  <c r="AE18" i="8"/>
  <c r="AA18" i="8"/>
  <c r="R39" i="4"/>
  <c r="S39" i="4" s="1"/>
  <c r="T39" i="4" s="1"/>
  <c r="AD22" i="8"/>
  <c r="AE23" i="8"/>
  <c r="AA23" i="8"/>
  <c r="AE28" i="8"/>
  <c r="AA28" i="8"/>
  <c r="R66" i="4"/>
  <c r="S66" i="4" s="1"/>
  <c r="T66" i="4" s="1"/>
  <c r="AD29" i="8"/>
  <c r="AA32" i="8"/>
  <c r="AE32" i="8"/>
  <c r="R50" i="4"/>
  <c r="S50" i="4" s="1"/>
  <c r="T50" i="4" s="1"/>
  <c r="AD34" i="8"/>
  <c r="AA36" i="8"/>
  <c r="AE36" i="8"/>
  <c r="R155" i="4"/>
  <c r="S155" i="4" s="1"/>
  <c r="T155" i="4" s="1"/>
  <c r="AD149" i="8"/>
  <c r="AE150" i="8"/>
  <c r="AA150" i="8"/>
  <c r="AD104" i="8"/>
  <c r="AE153" i="8"/>
  <c r="AA153" i="8"/>
  <c r="R152" i="4"/>
  <c r="S152" i="4" s="1"/>
  <c r="T152" i="4" s="1"/>
  <c r="AD154" i="8"/>
  <c r="AA102" i="8"/>
  <c r="AE102" i="8"/>
  <c r="R104" i="4"/>
  <c r="S104" i="4" s="1"/>
  <c r="T104" i="4" s="1"/>
  <c r="AD103" i="8"/>
  <c r="AA43" i="8"/>
  <c r="AE43" i="8"/>
  <c r="AE106" i="8"/>
  <c r="AA106" i="8"/>
  <c r="AD49" i="8"/>
  <c r="AE57" i="8"/>
  <c r="AA57" i="8"/>
  <c r="R70" i="4"/>
  <c r="S70" i="4" s="1"/>
  <c r="T70" i="4" s="1"/>
  <c r="AD59" i="8"/>
  <c r="R128" i="4"/>
  <c r="S128" i="4" s="1"/>
  <c r="T128" i="4" s="1"/>
  <c r="AD168" i="8"/>
  <c r="AE63" i="8"/>
  <c r="AA63" i="8"/>
  <c r="R65" i="4"/>
  <c r="S65" i="4" s="1"/>
  <c r="T65" i="4" s="1"/>
  <c r="AD66" i="8"/>
  <c r="AA98" i="8"/>
  <c r="AE98" i="8"/>
  <c r="AD67" i="8"/>
  <c r="AA72" i="8"/>
  <c r="AE72" i="8"/>
  <c r="AD9" i="8"/>
  <c r="AE82" i="8"/>
  <c r="AA82" i="8"/>
  <c r="R32" i="4"/>
  <c r="S32" i="4" s="1"/>
  <c r="T32" i="4" s="1"/>
  <c r="AD5" i="8"/>
  <c r="AE110" i="8"/>
  <c r="AA110" i="8"/>
  <c r="R94" i="4"/>
  <c r="S94" i="4" s="1"/>
  <c r="T94" i="4" s="1"/>
  <c r="AD87" i="8"/>
  <c r="AA114" i="8"/>
  <c r="AE114" i="8"/>
  <c r="R143" i="4"/>
  <c r="S143" i="4" s="1"/>
  <c r="T143" i="4" s="1"/>
  <c r="AD115" i="8"/>
  <c r="AE90" i="8"/>
  <c r="AA90" i="8"/>
  <c r="AD10" i="8"/>
  <c r="AE12" i="8"/>
  <c r="AA12" i="8"/>
  <c r="R124" i="4"/>
  <c r="S124" i="4" s="1"/>
  <c r="T124" i="4" s="1"/>
  <c r="AD124" i="8"/>
  <c r="AA127" i="8"/>
  <c r="AE127" i="8"/>
  <c r="AD13" i="8"/>
  <c r="AE14" i="8"/>
  <c r="AA14" i="8"/>
  <c r="AD130" i="8"/>
  <c r="AA133" i="8"/>
  <c r="AE133" i="8"/>
  <c r="R23" i="4"/>
  <c r="S23" i="4" s="1"/>
  <c r="T23" i="4" s="1"/>
  <c r="AD15" i="8"/>
  <c r="AD92" i="8"/>
  <c r="AA22" i="8"/>
  <c r="AE22" i="8"/>
  <c r="R33" i="4"/>
  <c r="S33" i="4" s="1"/>
  <c r="T33" i="4" s="1"/>
  <c r="AD20" i="8"/>
  <c r="AD25" i="8"/>
  <c r="AE29" i="8"/>
  <c r="AA29" i="8"/>
  <c r="R40" i="4"/>
  <c r="S40" i="4" s="1"/>
  <c r="T40" i="4" s="1"/>
  <c r="AD30" i="8"/>
  <c r="AA34" i="8"/>
  <c r="AE34" i="8"/>
  <c r="R146" i="4"/>
  <c r="S146" i="4" s="1"/>
  <c r="T146" i="4" s="1"/>
  <c r="AD143" i="8"/>
  <c r="AE149" i="8"/>
  <c r="AA149" i="8"/>
  <c r="R157" i="4"/>
  <c r="S157" i="4" s="1"/>
  <c r="T157" i="4" s="1"/>
  <c r="AD152" i="8"/>
  <c r="AE104" i="8"/>
  <c r="AA104" i="8"/>
  <c r="R21" i="4"/>
  <c r="S21" i="4" s="1"/>
  <c r="T21" i="4" s="1"/>
  <c r="AD37" i="8"/>
  <c r="AA154" i="8"/>
  <c r="AE154" i="8"/>
  <c r="R144" i="4"/>
  <c r="S144" i="4" s="1"/>
  <c r="T144" i="4" s="1"/>
  <c r="AD156" i="8"/>
  <c r="R31" i="4"/>
  <c r="S31" i="4" s="1"/>
  <c r="T31" i="4" s="1"/>
  <c r="AD39" i="8"/>
  <c r="AA103" i="8"/>
  <c r="AE103" i="8"/>
  <c r="AE49" i="8"/>
  <c r="AA49" i="8"/>
  <c r="R11" i="4"/>
  <c r="S11" i="4" s="1"/>
  <c r="T11" i="4" s="1"/>
  <c r="AD53" i="8"/>
  <c r="AA59" i="8"/>
  <c r="AE59" i="8"/>
  <c r="AD60" i="8"/>
  <c r="AE168" i="8"/>
  <c r="AA168" i="8"/>
  <c r="R159" i="4"/>
  <c r="S159" i="4" s="1"/>
  <c r="T159" i="4" s="1"/>
  <c r="AD169" i="8"/>
  <c r="AE66" i="8"/>
  <c r="AA66" i="8"/>
  <c r="AE67" i="8"/>
  <c r="AA67" i="8"/>
  <c r="AD70" i="8"/>
  <c r="R54" i="4"/>
  <c r="S54" i="4" s="1"/>
  <c r="T54" i="4" s="1"/>
  <c r="AA9" i="8"/>
  <c r="AE9" i="8"/>
  <c r="AD74" i="8"/>
  <c r="AC59" i="8"/>
  <c r="AE5" i="8"/>
  <c r="AA5" i="8"/>
  <c r="R141" i="4"/>
  <c r="S141" i="4" s="1"/>
  <c r="T141" i="4" s="1"/>
  <c r="AA87" i="8"/>
  <c r="AE87" i="8"/>
  <c r="R154" i="4"/>
  <c r="S154" i="4" s="1"/>
  <c r="T154" i="4" s="1"/>
  <c r="AD112" i="8"/>
  <c r="AA115" i="8"/>
  <c r="AE115" i="8"/>
  <c r="R111" i="4"/>
  <c r="S111" i="4" s="1"/>
  <c r="T111" i="4" s="1"/>
  <c r="AD116" i="8"/>
  <c r="AE10" i="8"/>
  <c r="AA10" i="8"/>
  <c r="R162" i="4"/>
  <c r="S162" i="4" s="1"/>
  <c r="T162" i="4" s="1"/>
  <c r="AD120" i="8"/>
  <c r="AA124" i="8"/>
  <c r="AE124" i="8"/>
  <c r="R140" i="4"/>
  <c r="S140" i="4" s="1"/>
  <c r="T140" i="4" s="1"/>
  <c r="AD125" i="8"/>
  <c r="AA13" i="8"/>
  <c r="AE13" i="8"/>
  <c r="R117" i="4"/>
  <c r="S117" i="4" s="1"/>
  <c r="T117" i="4" s="1"/>
  <c r="AD128" i="8"/>
  <c r="AE130" i="8"/>
  <c r="AA130" i="8"/>
  <c r="R145" i="4"/>
  <c r="S145" i="4" s="1"/>
  <c r="T145" i="4" s="1"/>
  <c r="AD131" i="8"/>
  <c r="AE15" i="8"/>
  <c r="AA15" i="8"/>
  <c r="R96" i="4"/>
  <c r="S96" i="4" s="1"/>
  <c r="T96" i="4" s="1"/>
  <c r="AD91" i="8"/>
  <c r="AE92" i="8"/>
  <c r="AA92" i="8"/>
  <c r="AD21" i="8"/>
  <c r="R46" i="4"/>
  <c r="S46" i="4" s="1"/>
  <c r="T46" i="4" s="1"/>
  <c r="AE20" i="8"/>
  <c r="AA20" i="8"/>
  <c r="R88" i="4"/>
  <c r="S88" i="4" s="1"/>
  <c r="T88" i="4" s="1"/>
  <c r="AD93" i="8"/>
  <c r="AE25" i="8"/>
  <c r="AA25" i="8"/>
  <c r="R138" i="4"/>
  <c r="S138" i="4" s="1"/>
  <c r="T138" i="4" s="1"/>
  <c r="AD137" i="8"/>
  <c r="AA30" i="8"/>
  <c r="AE30" i="8"/>
  <c r="R18" i="4"/>
  <c r="S18" i="4" s="1"/>
  <c r="T18" i="4" s="1"/>
  <c r="AD31" i="8"/>
  <c r="AA143" i="8"/>
  <c r="AE143" i="8"/>
  <c r="R77" i="4"/>
  <c r="S77" i="4" s="1"/>
  <c r="T77" i="4" s="1"/>
  <c r="AD35" i="8"/>
  <c r="AA152" i="8"/>
  <c r="AE152" i="8"/>
  <c r="R168" i="4"/>
  <c r="S168" i="4" s="1"/>
  <c r="T168" i="4" s="1"/>
  <c r="AD151" i="8"/>
  <c r="AA37" i="8"/>
  <c r="AE37" i="8"/>
  <c r="AD101" i="8"/>
  <c r="AE156" i="8"/>
  <c r="AA156" i="8"/>
  <c r="AD157" i="8"/>
  <c r="AA39" i="8"/>
  <c r="AE39" i="8"/>
  <c r="R52" i="4"/>
  <c r="S52" i="4" s="1"/>
  <c r="T52" i="4" s="1"/>
  <c r="AD40" i="8"/>
  <c r="R127" i="4"/>
  <c r="S127" i="4" s="1"/>
  <c r="T127" i="4" s="1"/>
  <c r="AD163" i="8"/>
  <c r="AD51" i="8"/>
  <c r="R37" i="4"/>
  <c r="S37" i="4" s="1"/>
  <c r="T37" i="4" s="1"/>
  <c r="AE53" i="8"/>
  <c r="AA53" i="8"/>
  <c r="AE60" i="8"/>
  <c r="AA60" i="8"/>
  <c r="R13" i="4"/>
  <c r="S13" i="4" s="1"/>
  <c r="T13" i="4" s="1"/>
  <c r="AD61" i="8"/>
  <c r="AA169" i="8"/>
  <c r="AE169" i="8"/>
  <c r="AD171" i="8"/>
  <c r="R171" i="4"/>
  <c r="S171" i="4" s="1"/>
  <c r="T171" i="4" s="1"/>
  <c r="AD138" i="8"/>
  <c r="AA70" i="8"/>
  <c r="AE70" i="8"/>
  <c r="AE74" i="8"/>
  <c r="AA74" i="8"/>
  <c r="R34" i="4"/>
  <c r="S34" i="4" s="1"/>
  <c r="T34" i="4" s="1"/>
  <c r="AD80" i="8"/>
  <c r="AE108" i="8"/>
  <c r="AA108" i="8"/>
  <c r="AD109" i="8"/>
  <c r="AE112" i="8"/>
  <c r="AA112" i="8"/>
  <c r="AD6" i="8"/>
  <c r="AA116" i="8"/>
  <c r="AE116" i="8"/>
  <c r="AD8" i="8"/>
  <c r="R28" i="4"/>
  <c r="S28" i="4" s="1"/>
  <c r="T28" i="4" s="1"/>
  <c r="AA120" i="8"/>
  <c r="AE120" i="8"/>
  <c r="AD118" i="8"/>
  <c r="AA125" i="8"/>
  <c r="AE125" i="8"/>
  <c r="AD126" i="8"/>
  <c r="AE128" i="8"/>
  <c r="AA128" i="8"/>
  <c r="AA131" i="8"/>
  <c r="AE131" i="8"/>
  <c r="R160" i="4"/>
  <c r="S160" i="4" s="1"/>
  <c r="T160" i="4" s="1"/>
  <c r="AD132" i="8"/>
  <c r="AE91" i="8"/>
  <c r="AA91" i="8"/>
  <c r="R122" i="4"/>
  <c r="S122" i="4" s="1"/>
  <c r="T122" i="4" s="1"/>
  <c r="AD134" i="8"/>
  <c r="AE21" i="8"/>
  <c r="AA21" i="8"/>
  <c r="AD18" i="8"/>
  <c r="AA93" i="8"/>
  <c r="AE93" i="8"/>
  <c r="R10" i="4"/>
  <c r="S10" i="4" s="1"/>
  <c r="T10" i="4" s="1"/>
  <c r="AD23" i="8"/>
  <c r="AA137" i="8"/>
  <c r="AE137" i="8"/>
  <c r="R53" i="4"/>
  <c r="S53" i="4" s="1"/>
  <c r="T53" i="4" s="1"/>
  <c r="AD28" i="8"/>
  <c r="AA31" i="8"/>
  <c r="AE31" i="8"/>
  <c r="R14" i="4"/>
  <c r="S14" i="4" s="1"/>
  <c r="T14" i="4" s="1"/>
  <c r="AD32" i="8"/>
  <c r="AA35" i="8"/>
  <c r="AE35" i="8"/>
  <c r="R26" i="4"/>
  <c r="S26" i="4" s="1"/>
  <c r="T26" i="4" s="1"/>
  <c r="AD36" i="8"/>
  <c r="AA151" i="8"/>
  <c r="AE151" i="8"/>
  <c r="R135" i="4"/>
  <c r="S135" i="4" s="1"/>
  <c r="T135" i="4" s="1"/>
  <c r="AD150" i="8"/>
  <c r="AA101" i="8"/>
  <c r="AE101" i="8"/>
  <c r="R108" i="4"/>
  <c r="S108" i="4" s="1"/>
  <c r="T108" i="4" s="1"/>
  <c r="AD153" i="8"/>
  <c r="AA157" i="8"/>
  <c r="AE157" i="8"/>
  <c r="AE40" i="8"/>
  <c r="AA40" i="8"/>
  <c r="AD102" i="8"/>
  <c r="AA163" i="8"/>
  <c r="AE163" i="8"/>
  <c r="AD43" i="8"/>
  <c r="AA51" i="8"/>
  <c r="AE51" i="8"/>
  <c r="R98" i="4"/>
  <c r="S98" i="4" s="1"/>
  <c r="T98" i="4" s="1"/>
  <c r="AD106" i="8"/>
  <c r="R16" i="4"/>
  <c r="S16" i="4" s="1"/>
  <c r="T16" i="4" s="1"/>
  <c r="AD57" i="8"/>
  <c r="AA61" i="8"/>
  <c r="AE61" i="8"/>
  <c r="AA171" i="8"/>
  <c r="AE171" i="8"/>
  <c r="AD63" i="8"/>
  <c r="AE138" i="8"/>
  <c r="AA138" i="8"/>
  <c r="AD98" i="8"/>
  <c r="AD72" i="8"/>
  <c r="AA80" i="8"/>
  <c r="AE80" i="8"/>
  <c r="R67" i="4"/>
  <c r="S67" i="4" s="1"/>
  <c r="T67" i="4" s="1"/>
  <c r="AD82" i="8"/>
  <c r="N122" i="9"/>
  <c r="N100" i="9"/>
  <c r="N31" i="9"/>
  <c r="N34" i="9"/>
  <c r="N29" i="9"/>
  <c r="N61" i="9"/>
  <c r="N42" i="9"/>
  <c r="N75" i="9"/>
  <c r="N156" i="9"/>
  <c r="N80" i="9"/>
  <c r="N74" i="9"/>
  <c r="N108" i="9"/>
  <c r="N87" i="9"/>
  <c r="N76" i="9"/>
  <c r="N52" i="9"/>
  <c r="N9" i="9"/>
  <c r="N27" i="9"/>
  <c r="N24" i="9"/>
  <c r="N15" i="9"/>
  <c r="N38" i="9"/>
  <c r="N14" i="9"/>
  <c r="N114" i="9"/>
  <c r="N33" i="9"/>
  <c r="N13" i="9"/>
  <c r="N21" i="9"/>
  <c r="N154" i="9"/>
  <c r="N173" i="9"/>
  <c r="N152" i="9"/>
  <c r="N62" i="9"/>
  <c r="N40" i="9"/>
  <c r="N129" i="9"/>
  <c r="N168" i="9"/>
  <c r="N123" i="9"/>
  <c r="N23" i="9"/>
  <c r="N145" i="9"/>
  <c r="N90" i="9"/>
  <c r="N59" i="9"/>
  <c r="N47" i="9"/>
  <c r="N50" i="9"/>
  <c r="N12" i="9"/>
  <c r="N102" i="9"/>
  <c r="N143" i="9"/>
  <c r="N132" i="9"/>
  <c r="N116" i="9"/>
  <c r="N93" i="9"/>
  <c r="N37" i="9"/>
  <c r="N150" i="9"/>
  <c r="Q41" i="9"/>
  <c r="Q66" i="9"/>
  <c r="Q81" i="9"/>
  <c r="Q53" i="9"/>
  <c r="Q171" i="9"/>
  <c r="Q26" i="9"/>
  <c r="Q119" i="9"/>
  <c r="Q103" i="9"/>
  <c r="Q167" i="9"/>
  <c r="Q124" i="9"/>
  <c r="Q28" i="9"/>
  <c r="Q161" i="9"/>
  <c r="Q136" i="9"/>
  <c r="Q153" i="9"/>
  <c r="Q32" i="9"/>
  <c r="N148" i="9"/>
  <c r="Q25" i="9"/>
  <c r="N67" i="9"/>
  <c r="N63" i="9"/>
  <c r="N46" i="9"/>
  <c r="N147" i="9"/>
  <c r="N113" i="9"/>
  <c r="Q118" i="9"/>
  <c r="Q88" i="9"/>
  <c r="Q128" i="9"/>
  <c r="Q127" i="9"/>
  <c r="Q140" i="9"/>
  <c r="Q83" i="9"/>
  <c r="Q71" i="9"/>
  <c r="Q144" i="9"/>
  <c r="Q82" i="9"/>
  <c r="Q54" i="9"/>
  <c r="Q97" i="9"/>
  <c r="Q164" i="9"/>
  <c r="Q170" i="9"/>
  <c r="W16" i="8"/>
  <c r="AB16" i="8" s="1"/>
  <c r="W96" i="8"/>
  <c r="AB96" i="8" s="1"/>
  <c r="W136" i="8"/>
  <c r="AB136" i="8" s="1"/>
  <c r="W139" i="8"/>
  <c r="AB139" i="8" s="1"/>
  <c r="W142" i="8"/>
  <c r="AB142" i="8" s="1"/>
  <c r="W33" i="8"/>
  <c r="AB33" i="8" s="1"/>
  <c r="W11" i="8"/>
  <c r="AB11" i="8" s="1"/>
  <c r="W24" i="8"/>
  <c r="AB24" i="8" s="1"/>
  <c r="W117" i="8"/>
  <c r="AB117" i="8" s="1"/>
  <c r="W48" i="8"/>
  <c r="AB48" i="8" s="1"/>
  <c r="W41" i="8"/>
  <c r="AB41" i="8" s="1"/>
  <c r="W113" i="8"/>
  <c r="AB113" i="8" s="1"/>
  <c r="W135" i="8"/>
  <c r="AB135" i="8" s="1"/>
  <c r="W89" i="8"/>
  <c r="AB89" i="8" s="1"/>
  <c r="W140" i="8"/>
  <c r="AB140" i="8" s="1"/>
  <c r="W111" i="8"/>
  <c r="AB111" i="8" s="1"/>
  <c r="W129" i="8"/>
  <c r="AB129" i="8" s="1"/>
  <c r="W88" i="8"/>
  <c r="AB88" i="8" s="1"/>
  <c r="W38" i="8"/>
  <c r="AB38" i="8" s="1"/>
  <c r="W141" i="8"/>
  <c r="AB141" i="8" s="1"/>
  <c r="W26" i="8"/>
  <c r="AB26" i="8" s="1"/>
  <c r="W161" i="8"/>
  <c r="AB161" i="8" s="1"/>
  <c r="W119" i="8"/>
  <c r="AB119" i="8" s="1"/>
  <c r="W50" i="8"/>
  <c r="AB50" i="8" s="1"/>
  <c r="W52" i="8"/>
  <c r="AB52" i="8" s="1"/>
  <c r="W7" i="8"/>
  <c r="AB7" i="8" s="1"/>
  <c r="W122" i="8"/>
  <c r="AB122" i="8" s="1"/>
  <c r="W44" i="8"/>
  <c r="AB44" i="8" s="1"/>
  <c r="W121" i="8"/>
  <c r="AB121" i="8" s="1"/>
  <c r="W167" i="8"/>
  <c r="AB167" i="8" s="1"/>
  <c r="W55" i="8"/>
  <c r="AB55" i="8" s="1"/>
  <c r="W68" i="8"/>
  <c r="AB68" i="8" s="1"/>
  <c r="W170" i="8"/>
  <c r="AB170" i="8" s="1"/>
  <c r="W75" i="8"/>
  <c r="AB75" i="8" s="1"/>
  <c r="W78" i="8"/>
  <c r="AB78" i="8" s="1"/>
  <c r="AC16" i="8"/>
  <c r="AC96" i="8"/>
  <c r="AC136" i="8"/>
  <c r="AC139" i="8"/>
  <c r="AC142" i="8"/>
  <c r="AC33" i="8"/>
  <c r="AC11" i="8"/>
  <c r="AC24" i="8"/>
  <c r="AC117" i="8"/>
  <c r="AC48" i="8"/>
  <c r="AC41" i="8"/>
  <c r="AC113" i="8"/>
  <c r="AC135" i="8"/>
  <c r="AC89" i="8"/>
  <c r="AC140" i="8"/>
  <c r="AC111" i="8"/>
  <c r="AC129" i="8"/>
  <c r="AC88" i="8"/>
  <c r="AC38" i="8"/>
  <c r="AC141" i="8"/>
  <c r="AC26" i="8"/>
  <c r="AC161" i="8"/>
  <c r="AC50" i="8"/>
  <c r="AC52" i="8"/>
  <c r="AC7" i="8"/>
  <c r="AC122" i="8"/>
  <c r="AC44" i="8"/>
  <c r="AC121" i="8"/>
  <c r="AC100" i="8"/>
  <c r="AC164" i="8"/>
  <c r="AC123" i="8"/>
  <c r="AC27" i="8"/>
  <c r="AC160" i="8"/>
  <c r="AC95" i="8"/>
  <c r="AC158" i="8"/>
  <c r="AC167" i="8"/>
  <c r="AC55" i="8"/>
  <c r="AC68" i="8"/>
  <c r="AC170" i="8"/>
  <c r="AC78" i="8"/>
  <c r="W100" i="8"/>
  <c r="AB100" i="8" s="1"/>
  <c r="W164" i="8"/>
  <c r="AB164" i="8" s="1"/>
  <c r="W123" i="8"/>
  <c r="AB123" i="8" s="1"/>
  <c r="W27" i="8"/>
  <c r="AB27" i="8" s="1"/>
  <c r="W160" i="8"/>
  <c r="AB160" i="8" s="1"/>
  <c r="W95" i="8"/>
  <c r="AB95" i="8" s="1"/>
  <c r="W158" i="8"/>
  <c r="AB158" i="8" s="1"/>
  <c r="AC119" i="8"/>
  <c r="AC75" i="8"/>
  <c r="W146" i="8"/>
  <c r="AB146" i="8" s="1"/>
  <c r="W47" i="8"/>
  <c r="AB47" i="8" s="1"/>
  <c r="W65" i="8"/>
  <c r="AB65" i="8" s="1"/>
  <c r="W73" i="8"/>
  <c r="AB73" i="8" s="1"/>
  <c r="W147" i="8"/>
  <c r="AB147" i="8" s="1"/>
  <c r="U86" i="8"/>
  <c r="U107" i="8"/>
  <c r="W62" i="8"/>
  <c r="AB62" i="8" s="1"/>
  <c r="AA165" i="8"/>
  <c r="AE165" i="8"/>
  <c r="AA144" i="8"/>
  <c r="AE144" i="8"/>
  <c r="AA73" i="8"/>
  <c r="AE73" i="8"/>
  <c r="AA62" i="8"/>
  <c r="AE62" i="8"/>
  <c r="AE46" i="8"/>
  <c r="AA46" i="8"/>
  <c r="W159" i="8"/>
  <c r="AB159" i="8" s="1"/>
  <c r="AE64" i="8"/>
  <c r="AA64" i="8"/>
  <c r="AA105" i="8"/>
  <c r="AE105" i="8"/>
  <c r="AA146" i="8"/>
  <c r="AE146" i="8"/>
  <c r="AE81" i="8"/>
  <c r="AA81" i="8"/>
  <c r="AE77" i="8"/>
  <c r="AA77" i="8"/>
  <c r="AA155" i="8"/>
  <c r="AE155" i="8"/>
  <c r="AE173" i="8"/>
  <c r="AA173" i="8"/>
  <c r="AE56" i="8"/>
  <c r="AA56" i="8"/>
  <c r="AA45" i="8"/>
  <c r="AE45" i="8"/>
  <c r="AA99" i="8"/>
  <c r="M107" i="8"/>
  <c r="AE99" i="8"/>
  <c r="AA42" i="8"/>
  <c r="AE42" i="8"/>
  <c r="M86" i="8"/>
  <c r="AE19" i="8"/>
  <c r="AA19" i="8"/>
  <c r="AE71" i="8"/>
  <c r="AA71" i="8"/>
  <c r="AA166" i="8"/>
  <c r="AE166" i="8"/>
  <c r="AC46" i="8"/>
  <c r="AC64" i="8"/>
  <c r="AC148" i="8"/>
  <c r="AC19" i="8"/>
  <c r="AC56" i="8"/>
  <c r="AC173" i="8"/>
  <c r="AC165" i="8"/>
  <c r="W81" i="8"/>
  <c r="AB81" i="8" s="1"/>
  <c r="W165" i="8"/>
  <c r="AB165" i="8" s="1"/>
  <c r="AC62" i="8"/>
  <c r="AC144" i="8"/>
  <c r="AC146" i="8"/>
  <c r="AC162" i="8"/>
  <c r="AC172" i="8"/>
  <c r="AC155" i="8"/>
  <c r="AC159" i="8"/>
  <c r="AC77" i="8"/>
  <c r="W144" i="8"/>
  <c r="W71" i="8"/>
  <c r="AB71" i="8" s="1"/>
  <c r="W46" i="8"/>
  <c r="AB46" i="8" s="1"/>
  <c r="W97" i="8"/>
  <c r="S107" i="8"/>
  <c r="W19" i="8"/>
  <c r="S86" i="8"/>
  <c r="AC42" i="8"/>
  <c r="AC47" i="8"/>
  <c r="AC166" i="8"/>
  <c r="AC99" i="8"/>
  <c r="AC76" i="8"/>
  <c r="AC81" i="8"/>
  <c r="AC65" i="8"/>
  <c r="W64" i="8"/>
  <c r="AB64" i="8" s="1"/>
  <c r="W45" i="8"/>
  <c r="AB45" i="8" s="1"/>
  <c r="W99" i="8"/>
  <c r="AB99" i="8" s="1"/>
  <c r="W148" i="8"/>
  <c r="AB148" i="8" s="1"/>
  <c r="W79" i="8"/>
  <c r="AB79" i="8" s="1"/>
  <c r="AC105" i="8"/>
  <c r="AC73" i="8"/>
  <c r="AC79" i="8"/>
  <c r="AC71" i="8"/>
  <c r="AC147" i="8"/>
  <c r="AC45" i="8"/>
  <c r="AC97" i="8"/>
  <c r="W83" i="8"/>
  <c r="W77" i="8"/>
  <c r="AB77" i="8" s="1"/>
  <c r="W56" i="8"/>
  <c r="AB56" i="8" s="1"/>
  <c r="W105" i="8"/>
  <c r="AB105" i="8" s="1"/>
  <c r="W162" i="8"/>
  <c r="AB162" i="8" s="1"/>
  <c r="N161" i="9"/>
  <c r="Q111" i="9"/>
  <c r="N7" i="9"/>
  <c r="N66" i="9"/>
  <c r="O107" i="9"/>
  <c r="Q91" i="9"/>
  <c r="Q67" i="9"/>
  <c r="Q63" i="9"/>
  <c r="Q46" i="9"/>
  <c r="Q147" i="9"/>
  <c r="N53" i="9"/>
  <c r="N171" i="9"/>
  <c r="N26" i="9"/>
  <c r="N119" i="9"/>
  <c r="Q148" i="9"/>
  <c r="Q79" i="9"/>
  <c r="N118" i="9"/>
  <c r="N88" i="9"/>
  <c r="N128" i="9"/>
  <c r="N127" i="9"/>
  <c r="N140" i="9"/>
  <c r="N83" i="9"/>
  <c r="N71" i="9"/>
  <c r="N144" i="9"/>
  <c r="N82" i="9"/>
  <c r="N54" i="9"/>
  <c r="N97" i="9"/>
  <c r="N164" i="9"/>
  <c r="N111" i="9"/>
  <c r="N170" i="9"/>
  <c r="Q65" i="9"/>
  <c r="Q7" i="9"/>
  <c r="Q157" i="9"/>
  <c r="Q126" i="9"/>
  <c r="Q101" i="9"/>
  <c r="Q159" i="9"/>
  <c r="Q146" i="9"/>
  <c r="Q116" i="9"/>
  <c r="Q93" i="9"/>
  <c r="Q138" i="9"/>
  <c r="Q37" i="9"/>
  <c r="Q113" i="9"/>
  <c r="Q150" i="9"/>
  <c r="N103" i="9"/>
  <c r="N167" i="9"/>
  <c r="N124" i="9"/>
  <c r="N28" i="9"/>
  <c r="N91" i="9"/>
  <c r="N153" i="9"/>
  <c r="N32" i="9"/>
  <c r="R131" i="4" l="1"/>
  <c r="S131" i="4" s="1"/>
  <c r="T131" i="4" s="1"/>
  <c r="J106" i="12"/>
  <c r="N138" i="9"/>
  <c r="H175" i="9"/>
  <c r="J91" i="9"/>
  <c r="G104" i="9"/>
  <c r="K103" i="9"/>
  <c r="Q72" i="9"/>
  <c r="Q86" i="9" s="1"/>
  <c r="J118" i="9"/>
  <c r="J173" i="9"/>
  <c r="K148" i="9"/>
  <c r="K125" i="9"/>
  <c r="E174" i="4"/>
  <c r="M170" i="4" s="1"/>
  <c r="J159" i="9"/>
  <c r="G145" i="9"/>
  <c r="G135" i="9"/>
  <c r="K46" i="9"/>
  <c r="J48" i="9"/>
  <c r="G132" i="9"/>
  <c r="N133" i="9"/>
  <c r="J57" i="9"/>
  <c r="Q33" i="9"/>
  <c r="J174" i="12"/>
  <c r="R114" i="4"/>
  <c r="S114" i="4" s="1"/>
  <c r="T114" i="4" s="1"/>
  <c r="N170" i="4"/>
  <c r="K114" i="9"/>
  <c r="P107" i="9"/>
  <c r="P86" i="9"/>
  <c r="O86" i="9"/>
  <c r="J12" i="9"/>
  <c r="AB108" i="8"/>
  <c r="W175" i="8"/>
  <c r="AD108" i="8"/>
  <c r="J175" i="8"/>
  <c r="X174" i="8" s="1"/>
  <c r="R93" i="4"/>
  <c r="S93" i="4" s="1"/>
  <c r="T93" i="4" s="1"/>
  <c r="S51" i="13"/>
  <c r="R166" i="4"/>
  <c r="S166" i="4" s="1"/>
  <c r="T166" i="4" s="1"/>
  <c r="P175" i="9"/>
  <c r="J116" i="9"/>
  <c r="J102" i="9"/>
  <c r="I86" i="9"/>
  <c r="K24" i="9"/>
  <c r="R68" i="4"/>
  <c r="S68" i="4" s="1"/>
  <c r="T68" i="4" s="1"/>
  <c r="Q117" i="9"/>
  <c r="Q175" i="9" s="1"/>
  <c r="P51" i="13"/>
  <c r="R51" i="13"/>
  <c r="N6" i="9"/>
  <c r="N160" i="9"/>
  <c r="N149" i="9"/>
  <c r="R126" i="4"/>
  <c r="S126" i="4" s="1"/>
  <c r="T126" i="4" s="1"/>
  <c r="G18" i="9"/>
  <c r="D107" i="9"/>
  <c r="J137" i="9"/>
  <c r="N104" i="9"/>
  <c r="N135" i="9"/>
  <c r="O175" i="9"/>
  <c r="F79" i="9"/>
  <c r="G79" i="9"/>
  <c r="F67" i="9"/>
  <c r="G67" i="9"/>
  <c r="D175" i="9"/>
  <c r="F111" i="9"/>
  <c r="G111" i="9"/>
  <c r="G45" i="9"/>
  <c r="F45" i="9"/>
  <c r="F37" i="9"/>
  <c r="G134" i="9"/>
  <c r="G116" i="9"/>
  <c r="G126" i="9"/>
  <c r="F126" i="9"/>
  <c r="G71" i="9"/>
  <c r="F71" i="9"/>
  <c r="G140" i="9"/>
  <c r="F140" i="9"/>
  <c r="G118" i="9"/>
  <c r="F118" i="9"/>
  <c r="J13" i="9"/>
  <c r="K95" i="9"/>
  <c r="J95" i="9"/>
  <c r="E86" i="9"/>
  <c r="F156" i="9"/>
  <c r="G156" i="9"/>
  <c r="F129" i="9"/>
  <c r="K44" i="9"/>
  <c r="F65" i="9"/>
  <c r="G61" i="9"/>
  <c r="M107" i="9"/>
  <c r="G66" i="9"/>
  <c r="F66" i="9"/>
  <c r="J27" i="9"/>
  <c r="K27" i="9"/>
  <c r="J94" i="9"/>
  <c r="K94" i="9"/>
  <c r="G130" i="9"/>
  <c r="I175" i="9"/>
  <c r="O51" i="13"/>
  <c r="Q5" i="13"/>
  <c r="Q51" i="13" s="1"/>
  <c r="K69" i="9"/>
  <c r="J69" i="9"/>
  <c r="G59" i="9"/>
  <c r="F59" i="9"/>
  <c r="G33" i="9"/>
  <c r="F33" i="9"/>
  <c r="G141" i="9"/>
  <c r="F141" i="9"/>
  <c r="K89" i="9"/>
  <c r="J89" i="9"/>
  <c r="H107" i="9"/>
  <c r="G91" i="9"/>
  <c r="F91" i="9"/>
  <c r="F28" i="9"/>
  <c r="G28" i="9"/>
  <c r="K123" i="9"/>
  <c r="J123" i="9"/>
  <c r="K13" i="9"/>
  <c r="G77" i="9"/>
  <c r="F77" i="9"/>
  <c r="F30" i="9"/>
  <c r="G30" i="9"/>
  <c r="Q76" i="9"/>
  <c r="G119" i="9"/>
  <c r="F171" i="9"/>
  <c r="G171" i="9"/>
  <c r="G147" i="9"/>
  <c r="F147" i="9"/>
  <c r="E175" i="9"/>
  <c r="J15" i="9"/>
  <c r="K15" i="9"/>
  <c r="K74" i="9"/>
  <c r="F17" i="9"/>
  <c r="G17" i="9"/>
  <c r="F105" i="9"/>
  <c r="G76" i="9"/>
  <c r="F76" i="9"/>
  <c r="F73" i="9"/>
  <c r="G73" i="9"/>
  <c r="F152" i="9"/>
  <c r="G152" i="9"/>
  <c r="G13" i="9"/>
  <c r="F13" i="9"/>
  <c r="G170" i="9"/>
  <c r="F170" i="9"/>
  <c r="K22" i="9"/>
  <c r="J22" i="9"/>
  <c r="K96" i="9"/>
  <c r="J96" i="9"/>
  <c r="F32" i="9"/>
  <c r="G32" i="9"/>
  <c r="K119" i="9"/>
  <c r="F138" i="9"/>
  <c r="G138" i="9"/>
  <c r="F93" i="9"/>
  <c r="G93" i="9"/>
  <c r="J87" i="9"/>
  <c r="K87" i="9"/>
  <c r="F112" i="9"/>
  <c r="G112" i="9"/>
  <c r="D86" i="9"/>
  <c r="G109" i="9"/>
  <c r="F157" i="9"/>
  <c r="G157" i="9"/>
  <c r="F83" i="9"/>
  <c r="G83" i="9"/>
  <c r="F88" i="9"/>
  <c r="G88" i="9"/>
  <c r="T11" i="13"/>
  <c r="T51" i="13" s="1"/>
  <c r="N51" i="9"/>
  <c r="G105" i="9"/>
  <c r="J80" i="9"/>
  <c r="K80" i="9"/>
  <c r="F16" i="9"/>
  <c r="G16" i="9"/>
  <c r="K10" i="9"/>
  <c r="J10" i="9"/>
  <c r="H86" i="9"/>
  <c r="G80" i="9"/>
  <c r="F80" i="9"/>
  <c r="G12" i="9"/>
  <c r="F12" i="9"/>
  <c r="G96" i="9"/>
  <c r="F96" i="9"/>
  <c r="G161" i="9"/>
  <c r="F161" i="9"/>
  <c r="G57" i="9"/>
  <c r="F57" i="9"/>
  <c r="F98" i="9"/>
  <c r="G98" i="9"/>
  <c r="G155" i="9"/>
  <c r="F155" i="9"/>
  <c r="F6" i="9"/>
  <c r="G6" i="9"/>
  <c r="F25" i="9"/>
  <c r="G25" i="9"/>
  <c r="G26" i="9"/>
  <c r="F26" i="9"/>
  <c r="F46" i="9"/>
  <c r="G46" i="9"/>
  <c r="G108" i="9"/>
  <c r="F108" i="9"/>
  <c r="G154" i="9"/>
  <c r="F154" i="9"/>
  <c r="L107" i="9"/>
  <c r="N96" i="9"/>
  <c r="N165" i="9"/>
  <c r="M175" i="9"/>
  <c r="L86" i="9"/>
  <c r="L175" i="9"/>
  <c r="M86" i="9"/>
  <c r="J85" i="12"/>
  <c r="AC29" i="13"/>
  <c r="U176" i="8"/>
  <c r="N146" i="9"/>
  <c r="AD71" i="8"/>
  <c r="R120" i="4"/>
  <c r="S120" i="4" s="1"/>
  <c r="T120" i="4" s="1"/>
  <c r="K116" i="4"/>
  <c r="N85" i="12"/>
  <c r="T16" i="12" s="1"/>
  <c r="R61" i="4"/>
  <c r="S61" i="4" s="1"/>
  <c r="T61" i="4" s="1"/>
  <c r="R62" i="4"/>
  <c r="S62" i="4" s="1"/>
  <c r="T62" i="4" s="1"/>
  <c r="AD99" i="8"/>
  <c r="J107" i="8"/>
  <c r="AG105" i="8" s="1"/>
  <c r="AD166" i="8"/>
  <c r="AD73" i="8"/>
  <c r="N106" i="12"/>
  <c r="T91" i="12" s="1"/>
  <c r="AD165" i="8"/>
  <c r="R167" i="4"/>
  <c r="S167" i="4" s="1"/>
  <c r="T167" i="4" s="1"/>
  <c r="AD144" i="8"/>
  <c r="R83" i="4"/>
  <c r="S83" i="4" s="1"/>
  <c r="T83" i="4" s="1"/>
  <c r="AD45" i="8"/>
  <c r="E85" i="4"/>
  <c r="N44" i="4" s="1"/>
  <c r="R4" i="4"/>
  <c r="S4" i="4" s="1"/>
  <c r="T4" i="4" s="1"/>
  <c r="AE107" i="8"/>
  <c r="AA107" i="8"/>
  <c r="R59" i="4"/>
  <c r="S59" i="4" s="1"/>
  <c r="T59" i="4" s="1"/>
  <c r="R163" i="4"/>
  <c r="S163" i="4" s="1"/>
  <c r="T163" i="4" s="1"/>
  <c r="R116" i="4"/>
  <c r="S116" i="4" s="1"/>
  <c r="T116" i="4" s="1"/>
  <c r="R129" i="4"/>
  <c r="S129" i="4" s="1"/>
  <c r="T129" i="4" s="1"/>
  <c r="K129" i="4"/>
  <c r="AD81" i="8"/>
  <c r="R113" i="4"/>
  <c r="S113" i="4" s="1"/>
  <c r="T113" i="4" s="1"/>
  <c r="N113" i="4"/>
  <c r="J86" i="8"/>
  <c r="AG81" i="8" s="1"/>
  <c r="AD19" i="8"/>
  <c r="AA175" i="8"/>
  <c r="AE175" i="8"/>
  <c r="M176" i="8"/>
  <c r="R36" i="4"/>
  <c r="S36" i="4" s="1"/>
  <c r="T36" i="4" s="1"/>
  <c r="AD173" i="8"/>
  <c r="AD64" i="8"/>
  <c r="R90" i="4"/>
  <c r="S90" i="4" s="1"/>
  <c r="T90" i="4" s="1"/>
  <c r="E106" i="4"/>
  <c r="AD146" i="8"/>
  <c r="R95" i="4"/>
  <c r="S95" i="4" s="1"/>
  <c r="T95" i="4" s="1"/>
  <c r="AD77" i="8"/>
  <c r="R44" i="4"/>
  <c r="S44" i="4" s="1"/>
  <c r="T44" i="4" s="1"/>
  <c r="AD62" i="8"/>
  <c r="R64" i="4"/>
  <c r="S64" i="4" s="1"/>
  <c r="T64" i="4" s="1"/>
  <c r="N174" i="12"/>
  <c r="R128" i="12" s="1"/>
  <c r="AD46" i="8"/>
  <c r="AD56" i="8"/>
  <c r="R75" i="4"/>
  <c r="S75" i="4" s="1"/>
  <c r="T75" i="4" s="1"/>
  <c r="AD105" i="8"/>
  <c r="R72" i="4"/>
  <c r="S72" i="4" s="1"/>
  <c r="T72" i="4" s="1"/>
  <c r="AD155" i="8"/>
  <c r="R57" i="4"/>
  <c r="S57" i="4" s="1"/>
  <c r="T57" i="4" s="1"/>
  <c r="AD42" i="8"/>
  <c r="R30" i="4"/>
  <c r="S30" i="4" s="1"/>
  <c r="T30" i="4" s="1"/>
  <c r="AB97" i="8"/>
  <c r="W107" i="8"/>
  <c r="AB107" i="8" s="1"/>
  <c r="AB144" i="8"/>
  <c r="W86" i="8"/>
  <c r="AB19" i="8"/>
  <c r="S176" i="8"/>
  <c r="Q107" i="9"/>
  <c r="O170" i="4" l="1"/>
  <c r="K170" i="4"/>
  <c r="L170" i="4"/>
  <c r="Q102" i="12"/>
  <c r="P176" i="9"/>
  <c r="E176" i="9"/>
  <c r="K175" i="9"/>
  <c r="O176" i="9"/>
  <c r="S102" i="12"/>
  <c r="P102" i="12"/>
  <c r="R102" i="12"/>
  <c r="O102" i="12"/>
  <c r="I176" i="9"/>
  <c r="L176" i="9"/>
  <c r="F107" i="9"/>
  <c r="AF173" i="8"/>
  <c r="T102" i="12"/>
  <c r="O113" i="4"/>
  <c r="L129" i="4"/>
  <c r="N86" i="9"/>
  <c r="N175" i="9"/>
  <c r="J86" i="9"/>
  <c r="J175" i="9"/>
  <c r="M176" i="9"/>
  <c r="N107" i="9"/>
  <c r="H176" i="9"/>
  <c r="G175" i="9"/>
  <c r="K86" i="9"/>
  <c r="G107" i="9"/>
  <c r="F86" i="9"/>
  <c r="J175" i="12"/>
  <c r="G86" i="9"/>
  <c r="J107" i="9"/>
  <c r="K107" i="9"/>
  <c r="F175" i="9"/>
  <c r="D176" i="9"/>
  <c r="L116" i="4"/>
  <c r="N75" i="4"/>
  <c r="R64" i="12"/>
  <c r="S76" i="12"/>
  <c r="T64" i="12"/>
  <c r="Q76" i="12"/>
  <c r="S64" i="12"/>
  <c r="Q64" i="12"/>
  <c r="R76" i="12"/>
  <c r="O64" i="12"/>
  <c r="P64" i="12"/>
  <c r="T76" i="12"/>
  <c r="O30" i="4"/>
  <c r="N57" i="4"/>
  <c r="O72" i="4"/>
  <c r="O75" i="4"/>
  <c r="K30" i="4"/>
  <c r="M57" i="4"/>
  <c r="O90" i="4"/>
  <c r="M101" i="4"/>
  <c r="L105" i="4"/>
  <c r="N95" i="4"/>
  <c r="O101" i="4"/>
  <c r="M105" i="4"/>
  <c r="K95" i="4"/>
  <c r="O105" i="4"/>
  <c r="O95" i="4"/>
  <c r="N105" i="4"/>
  <c r="K105" i="4"/>
  <c r="K101" i="4"/>
  <c r="M95" i="4"/>
  <c r="N101" i="4"/>
  <c r="L101" i="4"/>
  <c r="L95" i="4"/>
  <c r="M120" i="4"/>
  <c r="L114" i="4"/>
  <c r="AB15" i="13"/>
  <c r="AC47" i="13"/>
  <c r="M36" i="4"/>
  <c r="O21" i="4"/>
  <c r="N83" i="4"/>
  <c r="N78" i="4"/>
  <c r="M21" i="4"/>
  <c r="L83" i="4"/>
  <c r="L78" i="4"/>
  <c r="K21" i="4"/>
  <c r="O83" i="4"/>
  <c r="O74" i="4"/>
  <c r="L74" i="4"/>
  <c r="O77" i="4"/>
  <c r="M78" i="4"/>
  <c r="L77" i="4"/>
  <c r="K77" i="4"/>
  <c r="K83" i="4"/>
  <c r="M74" i="4"/>
  <c r="L84" i="4"/>
  <c r="N74" i="4"/>
  <c r="K74" i="4"/>
  <c r="N21" i="4"/>
  <c r="O84" i="4"/>
  <c r="M77" i="4"/>
  <c r="K78" i="4"/>
  <c r="M83" i="4"/>
  <c r="M84" i="4"/>
  <c r="O78" i="4"/>
  <c r="N84" i="4"/>
  <c r="K84" i="4"/>
  <c r="N77" i="4"/>
  <c r="L21" i="4"/>
  <c r="N163" i="4"/>
  <c r="O167" i="4"/>
  <c r="M163" i="4"/>
  <c r="AD15" i="13"/>
  <c r="AB13" i="13"/>
  <c r="AC35" i="13"/>
  <c r="AD21" i="13"/>
  <c r="L53" i="13"/>
  <c r="AB20" i="13"/>
  <c r="AD36" i="13"/>
  <c r="AD20" i="13"/>
  <c r="AC40" i="13"/>
  <c r="AD8" i="13"/>
  <c r="AD30" i="13"/>
  <c r="AB11" i="13"/>
  <c r="AC39" i="13"/>
  <c r="AB49" i="13"/>
  <c r="AB40" i="13"/>
  <c r="AB45" i="13"/>
  <c r="AD11" i="13"/>
  <c r="AD10" i="13"/>
  <c r="AC16" i="13"/>
  <c r="AD28" i="13"/>
  <c r="AB34" i="13"/>
  <c r="AD5" i="13"/>
  <c r="AD51" i="13" s="1"/>
  <c r="W51" i="13" s="1"/>
  <c r="AB38" i="13"/>
  <c r="AB17" i="13"/>
  <c r="AC41" i="13"/>
  <c r="AB10" i="13"/>
  <c r="AC21" i="13"/>
  <c r="AB35" i="13"/>
  <c r="AC14" i="13"/>
  <c r="AD39" i="13"/>
  <c r="AC45" i="13"/>
  <c r="AC48" i="13"/>
  <c r="AB9" i="13"/>
  <c r="AB37" i="13"/>
  <c r="AC49" i="13"/>
  <c r="AC23" i="13"/>
  <c r="AC20" i="13"/>
  <c r="AC32" i="13"/>
  <c r="AD49" i="13"/>
  <c r="AC11" i="13"/>
  <c r="AB30" i="13"/>
  <c r="AC30" i="13"/>
  <c r="AC44" i="13"/>
  <c r="AB33" i="13"/>
  <c r="AD6" i="13"/>
  <c r="AC34" i="13"/>
  <c r="AD42" i="13"/>
  <c r="AB5" i="13"/>
  <c r="AB51" i="13" s="1"/>
  <c r="U51" i="13" s="1"/>
  <c r="AD41" i="13"/>
  <c r="AB46" i="13"/>
  <c r="AD7" i="13"/>
  <c r="AB21" i="13"/>
  <c r="AD35" i="13"/>
  <c r="AB14" i="13"/>
  <c r="AD23" i="13"/>
  <c r="AC8" i="13"/>
  <c r="AD33" i="13"/>
  <c r="AD37" i="13"/>
  <c r="AB43" i="13"/>
  <c r="AB23" i="13"/>
  <c r="AC43" i="13"/>
  <c r="AB32" i="13"/>
  <c r="AB31" i="13"/>
  <c r="AB8" i="13"/>
  <c r="AC33" i="13"/>
  <c r="AD48" i="13"/>
  <c r="AC17" i="13"/>
  <c r="AB41" i="13"/>
  <c r="AD46" i="13"/>
  <c r="AC28" i="13"/>
  <c r="AC6" i="13"/>
  <c r="AD34" i="13"/>
  <c r="AC10" i="13"/>
  <c r="AB28" i="13"/>
  <c r="AD14" i="13"/>
  <c r="AD40" i="13"/>
  <c r="AC31" i="13"/>
  <c r="AB36" i="13"/>
  <c r="AD32" i="13"/>
  <c r="AD31" i="13"/>
  <c r="AC37" i="13"/>
  <c r="AD44" i="13"/>
  <c r="AD43" i="13"/>
  <c r="AC36" i="13"/>
  <c r="AD45" i="13"/>
  <c r="AB44" i="13"/>
  <c r="AB39" i="13"/>
  <c r="AC9" i="13"/>
  <c r="AB48" i="13"/>
  <c r="AD9" i="13"/>
  <c r="AC5" i="13"/>
  <c r="AC51" i="13" s="1"/>
  <c r="V51" i="13" s="1"/>
  <c r="AC38" i="13"/>
  <c r="AC7" i="13"/>
  <c r="AB16" i="13"/>
  <c r="AC42" i="13"/>
  <c r="AD17" i="13"/>
  <c r="AB7" i="13"/>
  <c r="AB6" i="13"/>
  <c r="AD16" i="13"/>
  <c r="AB42" i="13"/>
  <c r="AD38" i="13"/>
  <c r="AC46" i="13"/>
  <c r="AB19" i="13"/>
  <c r="AC18" i="13"/>
  <c r="AC25" i="13"/>
  <c r="AC13" i="13"/>
  <c r="AC12" i="13"/>
  <c r="AC24" i="13"/>
  <c r="AD26" i="13"/>
  <c r="AD19" i="13"/>
  <c r="AD18" i="13"/>
  <c r="AC22" i="13"/>
  <c r="AD27" i="13"/>
  <c r="AD24" i="13"/>
  <c r="AB26" i="13"/>
  <c r="AD13" i="13"/>
  <c r="AC27" i="13"/>
  <c r="AC19" i="13"/>
  <c r="AB18" i="13"/>
  <c r="AB25" i="13"/>
  <c r="AB22" i="13"/>
  <c r="AB27" i="13"/>
  <c r="AD12" i="13"/>
  <c r="AB24" i="13"/>
  <c r="AD25" i="13"/>
  <c r="AD22" i="13"/>
  <c r="AB12" i="13"/>
  <c r="AC26" i="13"/>
  <c r="AB47" i="13"/>
  <c r="AB29" i="13"/>
  <c r="N64" i="4"/>
  <c r="AC15" i="13"/>
  <c r="AD47" i="13"/>
  <c r="AD29" i="13"/>
  <c r="K72" i="4"/>
  <c r="N167" i="4"/>
  <c r="L72" i="4"/>
  <c r="M75" i="4"/>
  <c r="L64" i="4"/>
  <c r="O44" i="4"/>
  <c r="L44" i="4"/>
  <c r="Q91" i="12"/>
  <c r="R46" i="12"/>
  <c r="O138" i="12"/>
  <c r="Q176" i="9"/>
  <c r="Q138" i="12"/>
  <c r="P38" i="12"/>
  <c r="P34" i="12"/>
  <c r="P76" i="12"/>
  <c r="O128" i="12"/>
  <c r="AF155" i="8"/>
  <c r="AF56" i="8"/>
  <c r="AF83" i="8"/>
  <c r="AF71" i="8"/>
  <c r="AF84" i="8"/>
  <c r="AF19" i="8"/>
  <c r="AF77" i="8"/>
  <c r="AF45" i="8"/>
  <c r="AH83" i="8"/>
  <c r="AH62" i="8"/>
  <c r="AH84" i="8"/>
  <c r="AH81" i="8"/>
  <c r="AH77" i="8"/>
  <c r="AF42" i="8"/>
  <c r="AF64" i="8"/>
  <c r="AF62" i="8"/>
  <c r="AG84" i="8"/>
  <c r="X56" i="8"/>
  <c r="AG85" i="8"/>
  <c r="AH85" i="8"/>
  <c r="AF85" i="8"/>
  <c r="AF58" i="8"/>
  <c r="AH78" i="8"/>
  <c r="AF12" i="8"/>
  <c r="AF18" i="8"/>
  <c r="AF55" i="8"/>
  <c r="AH67" i="8"/>
  <c r="AH80" i="8"/>
  <c r="AF14" i="8"/>
  <c r="AF26" i="8"/>
  <c r="AF35" i="8"/>
  <c r="AF57" i="8"/>
  <c r="AF79" i="8"/>
  <c r="AF13" i="8"/>
  <c r="AF53" i="8"/>
  <c r="AF70" i="8"/>
  <c r="AF20" i="8"/>
  <c r="AF29" i="8"/>
  <c r="AF36" i="8"/>
  <c r="AF43" i="8"/>
  <c r="AF60" i="8"/>
  <c r="AH75" i="8"/>
  <c r="AH76" i="8"/>
  <c r="AF16" i="8"/>
  <c r="AF69" i="8"/>
  <c r="AF30" i="8"/>
  <c r="AH63" i="8"/>
  <c r="AF7" i="8"/>
  <c r="AF65" i="8"/>
  <c r="AF24" i="8"/>
  <c r="AF40" i="8"/>
  <c r="AF61" i="8"/>
  <c r="AF11" i="8"/>
  <c r="AF52" i="8"/>
  <c r="AF10" i="8"/>
  <c r="AF32" i="8"/>
  <c r="AH79" i="8"/>
  <c r="AF9" i="8"/>
  <c r="AF27" i="8"/>
  <c r="AF72" i="8"/>
  <c r="AG76" i="8"/>
  <c r="AG78" i="8"/>
  <c r="AF15" i="8"/>
  <c r="AF47" i="8"/>
  <c r="AH66" i="8"/>
  <c r="AF68" i="8"/>
  <c r="AF80" i="8"/>
  <c r="AF22" i="8"/>
  <c r="AF28" i="8"/>
  <c r="AF37" i="8"/>
  <c r="AF63" i="8"/>
  <c r="AG79" i="8"/>
  <c r="AF48" i="8"/>
  <c r="AF54" i="8"/>
  <c r="AF82" i="8"/>
  <c r="AF21" i="8"/>
  <c r="AF31" i="8"/>
  <c r="AF38" i="8"/>
  <c r="AF44" i="8"/>
  <c r="AH61" i="8"/>
  <c r="AF75" i="8"/>
  <c r="AF76" i="8"/>
  <c r="AF78" i="8"/>
  <c r="AF50" i="8"/>
  <c r="AF66" i="8"/>
  <c r="AF8" i="8"/>
  <c r="AF23" i="8"/>
  <c r="AF39" i="8"/>
  <c r="AF49" i="8"/>
  <c r="AG82" i="8"/>
  <c r="AF33" i="8"/>
  <c r="AF59" i="8"/>
  <c r="AG75" i="8"/>
  <c r="AF17" i="8"/>
  <c r="AF67" i="8"/>
  <c r="AG80" i="8"/>
  <c r="AF25" i="8"/>
  <c r="AF41" i="8"/>
  <c r="AF51" i="8"/>
  <c r="AH65" i="8"/>
  <c r="AH82" i="8"/>
  <c r="AF34" i="8"/>
  <c r="AH60" i="8"/>
  <c r="AF74" i="8"/>
  <c r="AG77" i="8"/>
  <c r="AG83" i="8"/>
  <c r="AH64" i="8"/>
  <c r="AF73" i="8"/>
  <c r="AF46" i="8"/>
  <c r="AF81" i="8"/>
  <c r="AF146" i="8"/>
  <c r="AH173" i="8"/>
  <c r="AH155" i="8"/>
  <c r="AH146" i="8"/>
  <c r="N36" i="4"/>
  <c r="P25" i="12"/>
  <c r="R34" i="12"/>
  <c r="P21" i="12"/>
  <c r="L90" i="4"/>
  <c r="Q83" i="12"/>
  <c r="R35" i="12"/>
  <c r="P82" i="12"/>
  <c r="R22" i="12"/>
  <c r="P46" i="12"/>
  <c r="T38" i="12"/>
  <c r="O34" i="12"/>
  <c r="T21" i="12"/>
  <c r="K90" i="4"/>
  <c r="K36" i="4"/>
  <c r="R25" i="12"/>
  <c r="P83" i="12"/>
  <c r="S35" i="12"/>
  <c r="N59" i="4"/>
  <c r="S82" i="12"/>
  <c r="P77" i="12"/>
  <c r="R36" i="12"/>
  <c r="O82" i="12"/>
  <c r="O22" i="12"/>
  <c r="R77" i="12"/>
  <c r="O36" i="12"/>
  <c r="O46" i="12"/>
  <c r="O38" i="12"/>
  <c r="S21" i="12"/>
  <c r="M90" i="4"/>
  <c r="S25" i="12"/>
  <c r="R83" i="12"/>
  <c r="P35" i="12"/>
  <c r="S22" i="12"/>
  <c r="O77" i="12"/>
  <c r="S36" i="12"/>
  <c r="AF105" i="8"/>
  <c r="AH56" i="8"/>
  <c r="AH46" i="8"/>
  <c r="AG56" i="8"/>
  <c r="N90" i="4"/>
  <c r="AG64" i="8"/>
  <c r="P91" i="12"/>
  <c r="N120" i="4"/>
  <c r="R91" i="12"/>
  <c r="Q16" i="12"/>
  <c r="R165" i="12"/>
  <c r="R148" i="12"/>
  <c r="O149" i="12"/>
  <c r="P139" i="12"/>
  <c r="O132" i="12"/>
  <c r="R115" i="12"/>
  <c r="T115" i="12"/>
  <c r="O162" i="12"/>
  <c r="T155" i="12"/>
  <c r="O117" i="12"/>
  <c r="S124" i="12"/>
  <c r="R164" i="12"/>
  <c r="T152" i="12"/>
  <c r="R153" i="12"/>
  <c r="O167" i="12"/>
  <c r="Q149" i="12"/>
  <c r="O168" i="12"/>
  <c r="T163" i="12"/>
  <c r="O150" i="12"/>
  <c r="O171" i="12"/>
  <c r="T139" i="12"/>
  <c r="R155" i="12"/>
  <c r="R141" i="12"/>
  <c r="S131" i="12"/>
  <c r="O135" i="12"/>
  <c r="S149" i="12"/>
  <c r="S168" i="12"/>
  <c r="P163" i="12"/>
  <c r="R163" i="12"/>
  <c r="T151" i="12"/>
  <c r="R117" i="12"/>
  <c r="S150" i="12"/>
  <c r="T145" i="12"/>
  <c r="Q131" i="12"/>
  <c r="R124" i="12"/>
  <c r="R123" i="12"/>
  <c r="Q165" i="12"/>
  <c r="Q124" i="12"/>
  <c r="O155" i="12"/>
  <c r="P144" i="12"/>
  <c r="O131" i="12"/>
  <c r="R162" i="12"/>
  <c r="S119" i="12"/>
  <c r="Q145" i="12"/>
  <c r="Q115" i="12"/>
  <c r="R111" i="12"/>
  <c r="R146" i="12"/>
  <c r="Q139" i="12"/>
  <c r="Q132" i="12"/>
  <c r="T141" i="12"/>
  <c r="P151" i="12"/>
  <c r="R109" i="12"/>
  <c r="Q119" i="12"/>
  <c r="T168" i="12"/>
  <c r="P115" i="12"/>
  <c r="S137" i="12"/>
  <c r="R170" i="12"/>
  <c r="P119" i="12"/>
  <c r="Q111" i="12"/>
  <c r="Q153" i="12"/>
  <c r="Q137" i="12"/>
  <c r="R131" i="12"/>
  <c r="Q168" i="12"/>
  <c r="Q141" i="12"/>
  <c r="S111" i="12"/>
  <c r="R161" i="12"/>
  <c r="O139" i="12"/>
  <c r="S155" i="12"/>
  <c r="Q144" i="12"/>
  <c r="O151" i="12"/>
  <c r="O154" i="12"/>
  <c r="O119" i="12"/>
  <c r="O145" i="12"/>
  <c r="Q148" i="12"/>
  <c r="O137" i="12"/>
  <c r="T164" i="12"/>
  <c r="S152" i="12"/>
  <c r="S153" i="12"/>
  <c r="S151" i="12"/>
  <c r="O109" i="12"/>
  <c r="P145" i="12"/>
  <c r="O148" i="12"/>
  <c r="O165" i="12"/>
  <c r="S144" i="12"/>
  <c r="O164" i="12"/>
  <c r="S163" i="12"/>
  <c r="S132" i="12"/>
  <c r="R171" i="12"/>
  <c r="R152" i="12"/>
  <c r="P148" i="12"/>
  <c r="T119" i="12"/>
  <c r="O152" i="12"/>
  <c r="P124" i="12"/>
  <c r="P137" i="12"/>
  <c r="S139" i="12"/>
  <c r="R132" i="12"/>
  <c r="P141" i="12"/>
  <c r="Q151" i="12"/>
  <c r="R154" i="12"/>
  <c r="Q163" i="12"/>
  <c r="T148" i="12"/>
  <c r="O123" i="12"/>
  <c r="T165" i="12"/>
  <c r="O124" i="12"/>
  <c r="Q155" i="12"/>
  <c r="T144" i="12"/>
  <c r="P153" i="12"/>
  <c r="O112" i="12"/>
  <c r="T149" i="12"/>
  <c r="S145" i="12"/>
  <c r="P150" i="12"/>
  <c r="O134" i="12"/>
  <c r="P164" i="12"/>
  <c r="T132" i="12"/>
  <c r="O141" i="12"/>
  <c r="T131" i="12"/>
  <c r="O170" i="12"/>
  <c r="P149" i="12"/>
  <c r="P168" i="12"/>
  <c r="O115" i="12"/>
  <c r="R144" i="12"/>
  <c r="R137" i="12"/>
  <c r="P165" i="12"/>
  <c r="O146" i="12"/>
  <c r="T124" i="12"/>
  <c r="P155" i="12"/>
  <c r="Q152" i="12"/>
  <c r="T153" i="12"/>
  <c r="R151" i="12"/>
  <c r="R167" i="12"/>
  <c r="R145" i="12"/>
  <c r="S148" i="12"/>
  <c r="R139" i="12"/>
  <c r="O144" i="12"/>
  <c r="R112" i="12"/>
  <c r="P111" i="12"/>
  <c r="S164" i="12"/>
  <c r="S141" i="12"/>
  <c r="R135" i="12"/>
  <c r="R168" i="12"/>
  <c r="O161" i="12"/>
  <c r="T123" i="12"/>
  <c r="R120" i="12"/>
  <c r="T110" i="12"/>
  <c r="Q127" i="12"/>
  <c r="Q133" i="12"/>
  <c r="R121" i="12"/>
  <c r="S157" i="12"/>
  <c r="R126" i="12"/>
  <c r="T136" i="12"/>
  <c r="T137" i="12"/>
  <c r="P132" i="12"/>
  <c r="O153" i="12"/>
  <c r="R149" i="12"/>
  <c r="O163" i="12"/>
  <c r="R134" i="12"/>
  <c r="P152" i="12"/>
  <c r="P131" i="12"/>
  <c r="R119" i="12"/>
  <c r="S115" i="12"/>
  <c r="Q164" i="12"/>
  <c r="R150" i="12"/>
  <c r="Q123" i="12"/>
  <c r="O142" i="12"/>
  <c r="Q120" i="12"/>
  <c r="Q110" i="12"/>
  <c r="O133" i="12"/>
  <c r="O125" i="12"/>
  <c r="T156" i="12"/>
  <c r="R159" i="12"/>
  <c r="P123" i="12"/>
  <c r="T111" i="12"/>
  <c r="S123" i="12"/>
  <c r="S165" i="12"/>
  <c r="Q150" i="12"/>
  <c r="S159" i="12"/>
  <c r="R122" i="12"/>
  <c r="T157" i="12"/>
  <c r="T159" i="12"/>
  <c r="P136" i="12"/>
  <c r="R113" i="12"/>
  <c r="O110" i="12"/>
  <c r="O158" i="12"/>
  <c r="O111" i="12"/>
  <c r="T150" i="12"/>
  <c r="R108" i="12"/>
  <c r="O120" i="12"/>
  <c r="R147" i="12"/>
  <c r="P157" i="12"/>
  <c r="T160" i="12"/>
  <c r="S133" i="12"/>
  <c r="O108" i="12"/>
  <c r="R143" i="12"/>
  <c r="R158" i="12"/>
  <c r="Q156" i="12"/>
  <c r="S127" i="12"/>
  <c r="R140" i="12"/>
  <c r="P159" i="12"/>
  <c r="T120" i="12"/>
  <c r="R110" i="12"/>
  <c r="O121" i="12"/>
  <c r="T133" i="12"/>
  <c r="P166" i="12"/>
  <c r="N175" i="12"/>
  <c r="O122" i="12"/>
  <c r="O156" i="12"/>
  <c r="Q136" i="12"/>
  <c r="S169" i="12"/>
  <c r="S120" i="12"/>
  <c r="O147" i="12"/>
  <c r="P160" i="12"/>
  <c r="Q169" i="12"/>
  <c r="Q130" i="12"/>
  <c r="S130" i="12"/>
  <c r="O140" i="12"/>
  <c r="R169" i="12"/>
  <c r="S166" i="12"/>
  <c r="Q166" i="12"/>
  <c r="R142" i="12"/>
  <c r="Q159" i="12"/>
  <c r="T169" i="12"/>
  <c r="P130" i="12"/>
  <c r="R127" i="12"/>
  <c r="S160" i="12"/>
  <c r="P133" i="12"/>
  <c r="R125" i="12"/>
  <c r="P156" i="12"/>
  <c r="O136" i="12"/>
  <c r="O113" i="12"/>
  <c r="O130" i="12"/>
  <c r="O157" i="12"/>
  <c r="P127" i="12"/>
  <c r="R160" i="12"/>
  <c r="O107" i="12"/>
  <c r="P169" i="12"/>
  <c r="R130" i="12"/>
  <c r="R157" i="12"/>
  <c r="O169" i="12"/>
  <c r="S110" i="12"/>
  <c r="T127" i="12"/>
  <c r="Q160" i="12"/>
  <c r="R166" i="12"/>
  <c r="S156" i="12"/>
  <c r="O127" i="12"/>
  <c r="O160" i="12"/>
  <c r="O143" i="12"/>
  <c r="R156" i="12"/>
  <c r="T130" i="12"/>
  <c r="R133" i="12"/>
  <c r="T166" i="12"/>
  <c r="R136" i="12"/>
  <c r="R107" i="12"/>
  <c r="O159" i="12"/>
  <c r="S136" i="12"/>
  <c r="Q157" i="12"/>
  <c r="O126" i="12"/>
  <c r="O166" i="12"/>
  <c r="P120" i="12"/>
  <c r="P110" i="12"/>
  <c r="Q154" i="12"/>
  <c r="T108" i="12"/>
  <c r="S170" i="12"/>
  <c r="P146" i="12"/>
  <c r="T167" i="12"/>
  <c r="Q135" i="12"/>
  <c r="T112" i="12"/>
  <c r="P142" i="12"/>
  <c r="P113" i="12"/>
  <c r="S167" i="12"/>
  <c r="T161" i="12"/>
  <c r="Q112" i="12"/>
  <c r="T135" i="12"/>
  <c r="S122" i="12"/>
  <c r="T154" i="12"/>
  <c r="S146" i="12"/>
  <c r="S162" i="12"/>
  <c r="T122" i="12"/>
  <c r="T140" i="12"/>
  <c r="S113" i="12"/>
  <c r="P171" i="12"/>
  <c r="S161" i="12"/>
  <c r="T142" i="12"/>
  <c r="Q142" i="12"/>
  <c r="T107" i="12"/>
  <c r="S143" i="12"/>
  <c r="P167" i="12"/>
  <c r="T121" i="12"/>
  <c r="T146" i="12"/>
  <c r="S147" i="12"/>
  <c r="Q134" i="12"/>
  <c r="P170" i="12"/>
  <c r="S142" i="12"/>
  <c r="Q108" i="12"/>
  <c r="S108" i="12"/>
  <c r="P147" i="12"/>
  <c r="P161" i="12"/>
  <c r="Q167" i="12"/>
  <c r="P121" i="12"/>
  <c r="S158" i="12"/>
  <c r="T134" i="12"/>
  <c r="S171" i="12"/>
  <c r="P154" i="12"/>
  <c r="P122" i="12"/>
  <c r="P112" i="12"/>
  <c r="Q122" i="12"/>
  <c r="Q125" i="12"/>
  <c r="T143" i="12"/>
  <c r="T171" i="12"/>
  <c r="P162" i="12"/>
  <c r="S109" i="12"/>
  <c r="T158" i="12"/>
  <c r="Q109" i="12"/>
  <c r="P158" i="12"/>
  <c r="S121" i="12"/>
  <c r="P117" i="12"/>
  <c r="Q158" i="12"/>
  <c r="S135" i="12"/>
  <c r="T162" i="12"/>
  <c r="T170" i="12"/>
  <c r="T117" i="12"/>
  <c r="P108" i="12"/>
  <c r="T126" i="12"/>
  <c r="S126" i="12"/>
  <c r="P143" i="12"/>
  <c r="S125" i="12"/>
  <c r="S107" i="12"/>
  <c r="Q171" i="12"/>
  <c r="P140" i="12"/>
  <c r="P126" i="12"/>
  <c r="Q162" i="12"/>
  <c r="T109" i="12"/>
  <c r="Q161" i="12"/>
  <c r="Q121" i="12"/>
  <c r="S117" i="12"/>
  <c r="P125" i="12"/>
  <c r="P109" i="12"/>
  <c r="P135" i="12"/>
  <c r="P107" i="12"/>
  <c r="Q126" i="12"/>
  <c r="T113" i="12"/>
  <c r="S140" i="12"/>
  <c r="S134" i="12"/>
  <c r="Q113" i="12"/>
  <c r="Q146" i="12"/>
  <c r="T147" i="12"/>
  <c r="P134" i="12"/>
  <c r="T125" i="12"/>
  <c r="Q143" i="12"/>
  <c r="S154" i="12"/>
  <c r="S112" i="12"/>
  <c r="Q172" i="12"/>
  <c r="T129" i="12"/>
  <c r="X45" i="8"/>
  <c r="T116" i="12"/>
  <c r="M12" i="4"/>
  <c r="L63" i="4"/>
  <c r="M27" i="4"/>
  <c r="O34" i="4"/>
  <c r="L32" i="4"/>
  <c r="M26" i="4"/>
  <c r="K80" i="4"/>
  <c r="O17" i="4"/>
  <c r="O20" i="4"/>
  <c r="M8" i="4"/>
  <c r="N81" i="4"/>
  <c r="O32" i="4"/>
  <c r="K19" i="4"/>
  <c r="M38" i="4"/>
  <c r="K58" i="4"/>
  <c r="L67" i="4"/>
  <c r="M20" i="4"/>
  <c r="L17" i="4"/>
  <c r="N41" i="4"/>
  <c r="K29" i="4"/>
  <c r="K63" i="4"/>
  <c r="L31" i="4"/>
  <c r="N26" i="4"/>
  <c r="M18" i="4"/>
  <c r="K27" i="4"/>
  <c r="N43" i="4"/>
  <c r="M19" i="4"/>
  <c r="N82" i="4"/>
  <c r="O23" i="4"/>
  <c r="K17" i="4"/>
  <c r="M29" i="4"/>
  <c r="N20" i="4"/>
  <c r="O49" i="4"/>
  <c r="N37" i="4"/>
  <c r="M43" i="4"/>
  <c r="N35" i="4"/>
  <c r="K71" i="4"/>
  <c r="M53" i="4"/>
  <c r="N17" i="4"/>
  <c r="L29" i="4"/>
  <c r="N63" i="4"/>
  <c r="K31" i="4"/>
  <c r="N50" i="4"/>
  <c r="O12" i="4"/>
  <c r="O38" i="4"/>
  <c r="N18" i="4"/>
  <c r="L27" i="4"/>
  <c r="N34" i="4"/>
  <c r="N73" i="4"/>
  <c r="O65" i="4"/>
  <c r="O14" i="4"/>
  <c r="N76" i="4"/>
  <c r="L49" i="4"/>
  <c r="K11" i="4"/>
  <c r="O71" i="4"/>
  <c r="N16" i="4"/>
  <c r="L39" i="4"/>
  <c r="O11" i="4"/>
  <c r="K18" i="4"/>
  <c r="K13" i="4"/>
  <c r="N32" i="4"/>
  <c r="N52" i="4"/>
  <c r="O13" i="4"/>
  <c r="M6" i="4"/>
  <c r="L20" i="4"/>
  <c r="K12" i="4"/>
  <c r="K33" i="4"/>
  <c r="L37" i="4"/>
  <c r="O70" i="4"/>
  <c r="L66" i="4"/>
  <c r="K28" i="4"/>
  <c r="M5" i="4"/>
  <c r="K53" i="4"/>
  <c r="K32" i="4"/>
  <c r="M52" i="4"/>
  <c r="M13" i="4"/>
  <c r="M63" i="4"/>
  <c r="N31" i="4"/>
  <c r="M50" i="4"/>
  <c r="L12" i="4"/>
  <c r="N33" i="4"/>
  <c r="N27" i="4"/>
  <c r="L34" i="4"/>
  <c r="N66" i="4"/>
  <c r="O76" i="4"/>
  <c r="K54" i="4"/>
  <c r="K23" i="4"/>
  <c r="O46" i="4"/>
  <c r="M32" i="4"/>
  <c r="O80" i="4"/>
  <c r="L13" i="4"/>
  <c r="O58" i="4"/>
  <c r="L81" i="4"/>
  <c r="L26" i="4"/>
  <c r="M39" i="4"/>
  <c r="O33" i="4"/>
  <c r="O16" i="4"/>
  <c r="L8" i="4"/>
  <c r="O43" i="4"/>
  <c r="K52" i="4"/>
  <c r="L33" i="4"/>
  <c r="O27" i="4"/>
  <c r="K5" i="4"/>
  <c r="K37" i="4"/>
  <c r="M41" i="4"/>
  <c r="O41" i="4"/>
  <c r="N13" i="4"/>
  <c r="K39" i="4"/>
  <c r="M16" i="4"/>
  <c r="M67" i="4"/>
  <c r="L41" i="4"/>
  <c r="K81" i="4"/>
  <c r="N39" i="4"/>
  <c r="M82" i="4"/>
  <c r="M14" i="4"/>
  <c r="M80" i="4"/>
  <c r="L58" i="4"/>
  <c r="K20" i="4"/>
  <c r="L16" i="4"/>
  <c r="L23" i="4"/>
  <c r="K34" i="4"/>
  <c r="K43" i="4"/>
  <c r="N47" i="4"/>
  <c r="N19" i="4"/>
  <c r="M35" i="4"/>
  <c r="O54" i="4"/>
  <c r="L71" i="4"/>
  <c r="K67" i="4"/>
  <c r="N24" i="4"/>
  <c r="L43" i="4"/>
  <c r="L19" i="4"/>
  <c r="N28" i="4"/>
  <c r="O82" i="4"/>
  <c r="N5" i="4"/>
  <c r="L46" i="4"/>
  <c r="N14" i="4"/>
  <c r="N7" i="4"/>
  <c r="M45" i="4"/>
  <c r="O25" i="4"/>
  <c r="L25" i="4"/>
  <c r="K50" i="4"/>
  <c r="O28" i="4"/>
  <c r="M31" i="4"/>
  <c r="N65" i="4"/>
  <c r="O63" i="4"/>
  <c r="N6" i="4"/>
  <c r="N80" i="4"/>
  <c r="N58" i="4"/>
  <c r="L50" i="4"/>
  <c r="O18" i="4"/>
  <c r="O68" i="4"/>
  <c r="L65" i="4"/>
  <c r="K14" i="4"/>
  <c r="L80" i="4"/>
  <c r="L6" i="4"/>
  <c r="K26" i="4"/>
  <c r="L18" i="4"/>
  <c r="K68" i="4"/>
  <c r="M46" i="4"/>
  <c r="K41" i="4"/>
  <c r="M49" i="4"/>
  <c r="M33" i="4"/>
  <c r="M70" i="4"/>
  <c r="K35" i="4"/>
  <c r="K66" i="4"/>
  <c r="O73" i="4"/>
  <c r="K82" i="4"/>
  <c r="N8" i="4"/>
  <c r="K46" i="4"/>
  <c r="L14" i="4"/>
  <c r="N9" i="4"/>
  <c r="K70" i="4"/>
  <c r="M73" i="4"/>
  <c r="M65" i="4"/>
  <c r="M71" i="4"/>
  <c r="N67" i="4"/>
  <c r="O53" i="4"/>
  <c r="K24" i="4"/>
  <c r="O60" i="4"/>
  <c r="N69" i="4"/>
  <c r="O48" i="4"/>
  <c r="O6" i="4"/>
  <c r="O37" i="4"/>
  <c r="N71" i="4"/>
  <c r="M11" i="4"/>
  <c r="N49" i="4"/>
  <c r="M47" i="4"/>
  <c r="N12" i="4"/>
  <c r="M68" i="4"/>
  <c r="N70" i="4"/>
  <c r="O47" i="4"/>
  <c r="K73" i="4"/>
  <c r="K65" i="4"/>
  <c r="N29" i="4"/>
  <c r="M17" i="4"/>
  <c r="M81" i="4"/>
  <c r="N46" i="4"/>
  <c r="M58" i="4"/>
  <c r="K38" i="4"/>
  <c r="L73" i="4"/>
  <c r="O24" i="4"/>
  <c r="K6" i="4"/>
  <c r="L38" i="4"/>
  <c r="K76" i="4"/>
  <c r="O66" i="4"/>
  <c r="M76" i="4"/>
  <c r="L54" i="4"/>
  <c r="O8" i="4"/>
  <c r="N53" i="4"/>
  <c r="N68" i="4"/>
  <c r="O19" i="4"/>
  <c r="M54" i="4"/>
  <c r="K8" i="4"/>
  <c r="L53" i="4"/>
  <c r="O9" i="4"/>
  <c r="K60" i="4"/>
  <c r="L9" i="4"/>
  <c r="M48" i="4"/>
  <c r="K56" i="4"/>
  <c r="L55" i="4"/>
  <c r="N56" i="4"/>
  <c r="L15" i="4"/>
  <c r="L22" i="4"/>
  <c r="M22" i="4"/>
  <c r="E175" i="4"/>
  <c r="R175" i="4" s="1"/>
  <c r="S175" i="4" s="1"/>
  <c r="R85" i="4"/>
  <c r="S85" i="4" s="1"/>
  <c r="L48" i="4"/>
  <c r="N42" i="4"/>
  <c r="O39" i="4"/>
  <c r="L11" i="4"/>
  <c r="K49" i="4"/>
  <c r="L47" i="4"/>
  <c r="M24" i="4"/>
  <c r="O31" i="4"/>
  <c r="K16" i="4"/>
  <c r="L28" i="4"/>
  <c r="L52" i="4"/>
  <c r="O81" i="4"/>
  <c r="M37" i="4"/>
  <c r="N54" i="4"/>
  <c r="L68" i="4"/>
  <c r="L5" i="4"/>
  <c r="K47" i="4"/>
  <c r="L76" i="4"/>
  <c r="L82" i="4"/>
  <c r="O67" i="4"/>
  <c r="O29" i="4"/>
  <c r="N38" i="4"/>
  <c r="O35" i="4"/>
  <c r="O52" i="4"/>
  <c r="O50" i="4"/>
  <c r="L70" i="4"/>
  <c r="O5" i="4"/>
  <c r="N11" i="4"/>
  <c r="O26" i="4"/>
  <c r="M28" i="4"/>
  <c r="N23" i="4"/>
  <c r="M34" i="4"/>
  <c r="M66" i="4"/>
  <c r="L35" i="4"/>
  <c r="M23" i="4"/>
  <c r="M9" i="4"/>
  <c r="L51" i="4"/>
  <c r="L10" i="4"/>
  <c r="M42" i="4"/>
  <c r="K22" i="4"/>
  <c r="M55" i="4"/>
  <c r="M15" i="4"/>
  <c r="O22" i="4"/>
  <c r="O15" i="4"/>
  <c r="L40" i="4"/>
  <c r="M7" i="4"/>
  <c r="O69" i="4"/>
  <c r="M25" i="4"/>
  <c r="L79" i="4"/>
  <c r="K15" i="4"/>
  <c r="N15" i="4"/>
  <c r="O55" i="4"/>
  <c r="K10" i="4"/>
  <c r="O7" i="4"/>
  <c r="K79" i="4"/>
  <c r="N22" i="4"/>
  <c r="O56" i="4"/>
  <c r="N51" i="4"/>
  <c r="L60" i="4"/>
  <c r="K48" i="4"/>
  <c r="M79" i="4"/>
  <c r="L45" i="4"/>
  <c r="N40" i="4"/>
  <c r="O51" i="4"/>
  <c r="L69" i="4"/>
  <c r="L24" i="4"/>
  <c r="M40" i="4"/>
  <c r="L56" i="4"/>
  <c r="K55" i="4"/>
  <c r="N55" i="4"/>
  <c r="M60" i="4"/>
  <c r="K45" i="4"/>
  <c r="M56" i="4"/>
  <c r="M69" i="4"/>
  <c r="K40" i="4"/>
  <c r="K69" i="4"/>
  <c r="K9" i="4"/>
  <c r="N10" i="4"/>
  <c r="K7" i="4"/>
  <c r="N48" i="4"/>
  <c r="L42" i="4"/>
  <c r="O45" i="4"/>
  <c r="N25" i="4"/>
  <c r="K25" i="4"/>
  <c r="N45" i="4"/>
  <c r="L7" i="4"/>
  <c r="O42" i="4"/>
  <c r="M10" i="4"/>
  <c r="K42" i="4"/>
  <c r="O40" i="4"/>
  <c r="N79" i="4"/>
  <c r="M51" i="4"/>
  <c r="O79" i="4"/>
  <c r="O10" i="4"/>
  <c r="N60" i="4"/>
  <c r="K51" i="4"/>
  <c r="AH45" i="8"/>
  <c r="X114" i="8"/>
  <c r="AH157" i="8"/>
  <c r="AF110" i="8"/>
  <c r="AF121" i="8"/>
  <c r="AG115" i="8"/>
  <c r="AG157" i="8"/>
  <c r="AG114" i="8"/>
  <c r="AF113" i="8"/>
  <c r="AG127" i="8"/>
  <c r="AF112" i="8"/>
  <c r="X149" i="8"/>
  <c r="AF142" i="8"/>
  <c r="AH138" i="8"/>
  <c r="AG131" i="8"/>
  <c r="AG128" i="8"/>
  <c r="AF170" i="8"/>
  <c r="AH124" i="8"/>
  <c r="AG113" i="8"/>
  <c r="AF131" i="8"/>
  <c r="AH114" i="8"/>
  <c r="AG167" i="8"/>
  <c r="X125" i="8"/>
  <c r="AF119" i="8"/>
  <c r="X143" i="8"/>
  <c r="AH167" i="8"/>
  <c r="AF116" i="8"/>
  <c r="AH119" i="8"/>
  <c r="AF169" i="8"/>
  <c r="AH131" i="8"/>
  <c r="AH128" i="8"/>
  <c r="AG116" i="8"/>
  <c r="AH113" i="8"/>
  <c r="AG121" i="8"/>
  <c r="AH154" i="8"/>
  <c r="AG122" i="8"/>
  <c r="AH116" i="8"/>
  <c r="AG169" i="8"/>
  <c r="AH127" i="8"/>
  <c r="AH132" i="8"/>
  <c r="AG110" i="8"/>
  <c r="AF156" i="8"/>
  <c r="AG154" i="8"/>
  <c r="AF115" i="8"/>
  <c r="AF132" i="8"/>
  <c r="AH110" i="8"/>
  <c r="AG138" i="8"/>
  <c r="AF154" i="8"/>
  <c r="AG132" i="8"/>
  <c r="AF127" i="8"/>
  <c r="AF167" i="8"/>
  <c r="X120" i="8"/>
  <c r="AF162" i="8"/>
  <c r="AG119" i="8"/>
  <c r="AG142" i="8"/>
  <c r="AF138" i="8"/>
  <c r="AH117" i="8"/>
  <c r="AH121" i="8"/>
  <c r="X108" i="8"/>
  <c r="AG112" i="8"/>
  <c r="AH142" i="8"/>
  <c r="AF114" i="8"/>
  <c r="X134" i="8"/>
  <c r="AH170" i="8"/>
  <c r="AH115" i="8"/>
  <c r="AF157" i="8"/>
  <c r="AH169" i="8"/>
  <c r="X141" i="8"/>
  <c r="AH112" i="8"/>
  <c r="AG152" i="8"/>
  <c r="AH123" i="8"/>
  <c r="AG162" i="8"/>
  <c r="AF135" i="8"/>
  <c r="AH135" i="8"/>
  <c r="AF128" i="8"/>
  <c r="AF122" i="8"/>
  <c r="AH156" i="8"/>
  <c r="AG117" i="8"/>
  <c r="AF147" i="8"/>
  <c r="AG137" i="8"/>
  <c r="AH168" i="8"/>
  <c r="AF164" i="8"/>
  <c r="AF153" i="8"/>
  <c r="AH172" i="8"/>
  <c r="AH147" i="8"/>
  <c r="AF141" i="8"/>
  <c r="AF152" i="8"/>
  <c r="AF117" i="8"/>
  <c r="AH141" i="8"/>
  <c r="AG141" i="8"/>
  <c r="AF124" i="8"/>
  <c r="AF133" i="8"/>
  <c r="AH151" i="8"/>
  <c r="AH109" i="8"/>
  <c r="AH148" i="8"/>
  <c r="AH159" i="8"/>
  <c r="AH122" i="8"/>
  <c r="AG170" i="8"/>
  <c r="AH152" i="8"/>
  <c r="AG135" i="8"/>
  <c r="AH162" i="8"/>
  <c r="AG147" i="8"/>
  <c r="X130" i="8"/>
  <c r="AF108" i="8"/>
  <c r="AH120" i="8"/>
  <c r="AH133" i="8"/>
  <c r="AG118" i="8"/>
  <c r="AF168" i="8"/>
  <c r="AF160" i="8"/>
  <c r="AH136" i="8"/>
  <c r="X110" i="8"/>
  <c r="AG123" i="8"/>
  <c r="AF123" i="8"/>
  <c r="AG156" i="8"/>
  <c r="AH161" i="8"/>
  <c r="AH150" i="8"/>
  <c r="AH158" i="8"/>
  <c r="AH126" i="8"/>
  <c r="AG108" i="8"/>
  <c r="X112" i="8"/>
  <c r="AF125" i="8"/>
  <c r="AF149" i="8"/>
  <c r="AG148" i="8"/>
  <c r="AF158" i="8"/>
  <c r="AF151" i="8"/>
  <c r="X153" i="8"/>
  <c r="AG143" i="8"/>
  <c r="AG129" i="8"/>
  <c r="AF172" i="8"/>
  <c r="AG153" i="8"/>
  <c r="AF126" i="8"/>
  <c r="X109" i="8"/>
  <c r="X158" i="8"/>
  <c r="X164" i="8"/>
  <c r="X142" i="8"/>
  <c r="AF118" i="8"/>
  <c r="AF171" i="8"/>
  <c r="AH163" i="8"/>
  <c r="AH111" i="8"/>
  <c r="AF134" i="8"/>
  <c r="X116" i="8"/>
  <c r="AG124" i="8"/>
  <c r="AD175" i="8"/>
  <c r="J176" i="8"/>
  <c r="X126" i="8"/>
  <c r="X113" i="8"/>
  <c r="X170" i="8"/>
  <c r="X140" i="8"/>
  <c r="X154" i="8"/>
  <c r="X133" i="8"/>
  <c r="X150" i="8"/>
  <c r="X117" i="8"/>
  <c r="X167" i="8"/>
  <c r="AG151" i="8"/>
  <c r="AG171" i="8"/>
  <c r="AG120" i="8"/>
  <c r="AH118" i="8"/>
  <c r="AG160" i="8"/>
  <c r="AH129" i="8"/>
  <c r="AH125" i="8"/>
  <c r="AH137" i="8"/>
  <c r="AF140" i="8"/>
  <c r="AG172" i="8"/>
  <c r="X138" i="8"/>
  <c r="X128" i="8"/>
  <c r="X124" i="8"/>
  <c r="X111" i="8"/>
  <c r="X119" i="8"/>
  <c r="X171" i="8"/>
  <c r="X168" i="8"/>
  <c r="AG125" i="8"/>
  <c r="AH140" i="8"/>
  <c r="AF136" i="8"/>
  <c r="AG140" i="8"/>
  <c r="AF137" i="8"/>
  <c r="AG109" i="8"/>
  <c r="AF139" i="8"/>
  <c r="AH145" i="8"/>
  <c r="X152" i="8"/>
  <c r="X118" i="8"/>
  <c r="X156" i="8"/>
  <c r="X135" i="8"/>
  <c r="AF150" i="8"/>
  <c r="AG149" i="8"/>
  <c r="AH143" i="8"/>
  <c r="AF163" i="8"/>
  <c r="AF130" i="8"/>
  <c r="AF129" i="8"/>
  <c r="AG145" i="8"/>
  <c r="X157" i="8"/>
  <c r="X163" i="8"/>
  <c r="X123" i="8"/>
  <c r="X145" i="8"/>
  <c r="X122" i="8"/>
  <c r="X115" i="8"/>
  <c r="X161" i="8"/>
  <c r="X137" i="8"/>
  <c r="X129" i="8"/>
  <c r="AF161" i="8"/>
  <c r="AG163" i="8"/>
  <c r="AH130" i="8"/>
  <c r="AH149" i="8"/>
  <c r="AG164" i="8"/>
  <c r="AH171" i="8"/>
  <c r="AF145" i="8"/>
  <c r="X139" i="8"/>
  <c r="X136" i="8"/>
  <c r="X131" i="8"/>
  <c r="X160" i="8"/>
  <c r="X121" i="8"/>
  <c r="AH164" i="8"/>
  <c r="AF143" i="8"/>
  <c r="AG168" i="8"/>
  <c r="AG139" i="8"/>
  <c r="AG136" i="8"/>
  <c r="X127" i="8"/>
  <c r="AH108" i="8"/>
  <c r="X151" i="8"/>
  <c r="AH139" i="8"/>
  <c r="AF159" i="8"/>
  <c r="AH153" i="8"/>
  <c r="AG126" i="8"/>
  <c r="AG150" i="8"/>
  <c r="AG133" i="8"/>
  <c r="AF111" i="8"/>
  <c r="AH134" i="8"/>
  <c r="AH160" i="8"/>
  <c r="AG130" i="8"/>
  <c r="AG134" i="8"/>
  <c r="X132" i="8"/>
  <c r="AF148" i="8"/>
  <c r="AG158" i="8"/>
  <c r="X169" i="8"/>
  <c r="AG111" i="8"/>
  <c r="AF109" i="8"/>
  <c r="AG159" i="8"/>
  <c r="AG161" i="8"/>
  <c r="AF120" i="8"/>
  <c r="X144" i="8"/>
  <c r="X146" i="8"/>
  <c r="X166" i="8"/>
  <c r="X173" i="8"/>
  <c r="X172" i="8"/>
  <c r="X155" i="8"/>
  <c r="X159" i="8"/>
  <c r="X148" i="8"/>
  <c r="X165" i="8"/>
  <c r="X162" i="8"/>
  <c r="X147" i="8"/>
  <c r="AF165" i="8"/>
  <c r="AF106" i="8"/>
  <c r="AF104" i="8"/>
  <c r="X106" i="8"/>
  <c r="AF88" i="8"/>
  <c r="AG98" i="8"/>
  <c r="AH96" i="8"/>
  <c r="AG90" i="8"/>
  <c r="AH92" i="8"/>
  <c r="AH95" i="8"/>
  <c r="AH106" i="8"/>
  <c r="AH91" i="8"/>
  <c r="AF98" i="8"/>
  <c r="AF97" i="8"/>
  <c r="AG91" i="8"/>
  <c r="AF87" i="8"/>
  <c r="X93" i="8"/>
  <c r="AH103" i="8"/>
  <c r="AF89" i="8"/>
  <c r="AH93" i="8"/>
  <c r="AF102" i="8"/>
  <c r="AG87" i="8"/>
  <c r="AH90" i="8"/>
  <c r="AF92" i="8"/>
  <c r="AH100" i="8"/>
  <c r="AG88" i="8"/>
  <c r="AG95" i="8"/>
  <c r="X90" i="8"/>
  <c r="AH94" i="8"/>
  <c r="X94" i="8"/>
  <c r="X101" i="8"/>
  <c r="X89" i="8"/>
  <c r="AH98" i="8"/>
  <c r="AG93" i="8"/>
  <c r="AG102" i="8"/>
  <c r="AF91" i="8"/>
  <c r="AH87" i="8"/>
  <c r="AG100" i="8"/>
  <c r="AF103" i="8"/>
  <c r="AH97" i="8"/>
  <c r="AG89" i="8"/>
  <c r="AF96" i="8"/>
  <c r="AF101" i="8"/>
  <c r="AH101" i="8"/>
  <c r="X91" i="8"/>
  <c r="X95" i="8"/>
  <c r="X100" i="8"/>
  <c r="X103" i="8"/>
  <c r="AG104" i="8"/>
  <c r="AG92" i="8"/>
  <c r="AF95" i="8"/>
  <c r="AH104" i="8"/>
  <c r="AG101" i="8"/>
  <c r="X102" i="8"/>
  <c r="X87" i="8"/>
  <c r="AH102" i="8"/>
  <c r="AH88" i="8"/>
  <c r="AH89" i="8"/>
  <c r="AF94" i="8"/>
  <c r="X92" i="8"/>
  <c r="AF100" i="8"/>
  <c r="X104" i="8"/>
  <c r="AG97" i="8"/>
  <c r="AF93" i="8"/>
  <c r="AD107" i="8"/>
  <c r="X96" i="8"/>
  <c r="AG96" i="8"/>
  <c r="AG106" i="8"/>
  <c r="AG103" i="8"/>
  <c r="AG94" i="8"/>
  <c r="X98" i="8"/>
  <c r="X88" i="8"/>
  <c r="AF90" i="8"/>
  <c r="X99" i="8"/>
  <c r="X105" i="8"/>
  <c r="X97" i="8"/>
  <c r="N30" i="4"/>
  <c r="AG42" i="8"/>
  <c r="T46" i="12"/>
  <c r="S46" i="12"/>
  <c r="O57" i="4"/>
  <c r="X84" i="8"/>
  <c r="M72" i="4"/>
  <c r="AH105" i="8"/>
  <c r="P138" i="12"/>
  <c r="T138" i="12"/>
  <c r="K75" i="4"/>
  <c r="T128" i="12"/>
  <c r="Q128" i="12"/>
  <c r="R38" i="12"/>
  <c r="S38" i="12"/>
  <c r="T114" i="12"/>
  <c r="O64" i="4"/>
  <c r="M64" i="4"/>
  <c r="AG62" i="8"/>
  <c r="K44" i="4"/>
  <c r="S172" i="12"/>
  <c r="S34" i="12"/>
  <c r="Q34" i="12"/>
  <c r="O129" i="12"/>
  <c r="R21" i="12"/>
  <c r="O76" i="12"/>
  <c r="AG173" i="8"/>
  <c r="L36" i="4"/>
  <c r="Q25" i="12"/>
  <c r="Q107" i="12"/>
  <c r="S83" i="12"/>
  <c r="AA176" i="8"/>
  <c r="AE176" i="8"/>
  <c r="AH19" i="8"/>
  <c r="K113" i="4"/>
  <c r="M113" i="4"/>
  <c r="Q116" i="12"/>
  <c r="Q35" i="12"/>
  <c r="T35" i="12"/>
  <c r="N129" i="4"/>
  <c r="O116" i="4"/>
  <c r="N116" i="4"/>
  <c r="O163" i="4"/>
  <c r="K59" i="4"/>
  <c r="Q82" i="12"/>
  <c r="R82" i="12"/>
  <c r="T22" i="12"/>
  <c r="K4" i="4"/>
  <c r="T77" i="12"/>
  <c r="Q77" i="12"/>
  <c r="T36" i="12"/>
  <c r="Q36" i="12"/>
  <c r="AH144" i="8"/>
  <c r="M167" i="4"/>
  <c r="K167" i="4"/>
  <c r="AH165" i="8"/>
  <c r="S88" i="12"/>
  <c r="P92" i="12"/>
  <c r="T88" i="12"/>
  <c r="R100" i="12"/>
  <c r="S89" i="12"/>
  <c r="S101" i="12"/>
  <c r="R99" i="12"/>
  <c r="O86" i="12"/>
  <c r="O118" i="12"/>
  <c r="P87" i="12"/>
  <c r="Q93" i="12"/>
  <c r="S87" i="12"/>
  <c r="O93" i="12"/>
  <c r="R88" i="12"/>
  <c r="R90" i="12"/>
  <c r="R89" i="12"/>
  <c r="O95" i="12"/>
  <c r="R103" i="12"/>
  <c r="T101" i="12"/>
  <c r="S98" i="12"/>
  <c r="T87" i="12"/>
  <c r="R105" i="12"/>
  <c r="T98" i="12"/>
  <c r="S92" i="12"/>
  <c r="O99" i="12"/>
  <c r="O88" i="12"/>
  <c r="O97" i="12"/>
  <c r="R118" i="12"/>
  <c r="O105" i="12"/>
  <c r="T104" i="12"/>
  <c r="Q105" i="12"/>
  <c r="Q89" i="12"/>
  <c r="R86" i="12"/>
  <c r="T100" i="12"/>
  <c r="O103" i="12"/>
  <c r="R101" i="12"/>
  <c r="Q87" i="12"/>
  <c r="P88" i="12"/>
  <c r="O98" i="12"/>
  <c r="T89" i="12"/>
  <c r="T95" i="12"/>
  <c r="Q100" i="12"/>
  <c r="T103" i="12"/>
  <c r="T105" i="12"/>
  <c r="S105" i="12"/>
  <c r="R94" i="12"/>
  <c r="P95" i="12"/>
  <c r="S100" i="12"/>
  <c r="P101" i="12"/>
  <c r="O100" i="12"/>
  <c r="S104" i="12"/>
  <c r="R93" i="12"/>
  <c r="O94" i="12"/>
  <c r="Q98" i="12"/>
  <c r="Q95" i="12"/>
  <c r="S103" i="12"/>
  <c r="O87" i="12"/>
  <c r="T92" i="12"/>
  <c r="R97" i="12"/>
  <c r="P98" i="12"/>
  <c r="R104" i="12"/>
  <c r="P105" i="12"/>
  <c r="O104" i="12"/>
  <c r="S95" i="12"/>
  <c r="P93" i="12"/>
  <c r="Q92" i="12"/>
  <c r="O89" i="12"/>
  <c r="T93" i="12"/>
  <c r="R92" i="12"/>
  <c r="O90" i="12"/>
  <c r="O101" i="12"/>
  <c r="P104" i="12"/>
  <c r="Q104" i="12"/>
  <c r="R98" i="12"/>
  <c r="P89" i="12"/>
  <c r="R96" i="12"/>
  <c r="S93" i="12"/>
  <c r="O92" i="12"/>
  <c r="O96" i="12"/>
  <c r="P103" i="12"/>
  <c r="Q88" i="12"/>
  <c r="R95" i="12"/>
  <c r="P100" i="12"/>
  <c r="Q101" i="12"/>
  <c r="Q103" i="12"/>
  <c r="R87" i="12"/>
  <c r="P86" i="12"/>
  <c r="T118" i="12"/>
  <c r="T99" i="12"/>
  <c r="Q99" i="12"/>
  <c r="Q90" i="12"/>
  <c r="T86" i="12"/>
  <c r="P99" i="12"/>
  <c r="S86" i="12"/>
  <c r="T90" i="12"/>
  <c r="S97" i="12"/>
  <c r="S94" i="12"/>
  <c r="T96" i="12"/>
  <c r="Q118" i="12"/>
  <c r="T94" i="12"/>
  <c r="Q96" i="12"/>
  <c r="P96" i="12"/>
  <c r="P97" i="12"/>
  <c r="P94" i="12"/>
  <c r="Q94" i="12"/>
  <c r="S90" i="12"/>
  <c r="P118" i="12"/>
  <c r="P90" i="12"/>
  <c r="T97" i="12"/>
  <c r="Q97" i="12"/>
  <c r="Q86" i="12"/>
  <c r="S99" i="12"/>
  <c r="S118" i="12"/>
  <c r="S96" i="12"/>
  <c r="AG99" i="8"/>
  <c r="O62" i="4"/>
  <c r="L61" i="4"/>
  <c r="P16" i="12"/>
  <c r="O120" i="4"/>
  <c r="Q68" i="12"/>
  <c r="R172" i="12"/>
  <c r="O4" i="4"/>
  <c r="AH73" i="8"/>
  <c r="AH166" i="8"/>
  <c r="AH99" i="8"/>
  <c r="M62" i="4"/>
  <c r="N62" i="4"/>
  <c r="N61" i="4"/>
  <c r="O16" i="12"/>
  <c r="R16" i="12"/>
  <c r="K133" i="4"/>
  <c r="K112" i="4"/>
  <c r="M147" i="4"/>
  <c r="N114" i="4"/>
  <c r="K173" i="4"/>
  <c r="N141" i="4"/>
  <c r="N153" i="4"/>
  <c r="N152" i="4"/>
  <c r="L119" i="4"/>
  <c r="O151" i="4"/>
  <c r="N115" i="4"/>
  <c r="N172" i="4"/>
  <c r="M127" i="4"/>
  <c r="N144" i="4"/>
  <c r="K117" i="4"/>
  <c r="N107" i="4"/>
  <c r="M155" i="4"/>
  <c r="K168" i="4"/>
  <c r="O124" i="4"/>
  <c r="M130" i="4"/>
  <c r="K150" i="4"/>
  <c r="K134" i="4"/>
  <c r="L128" i="4"/>
  <c r="K142" i="4"/>
  <c r="L154" i="4"/>
  <c r="L151" i="4"/>
  <c r="O148" i="4"/>
  <c r="L157" i="4"/>
  <c r="M141" i="4"/>
  <c r="N147" i="4"/>
  <c r="N135" i="4"/>
  <c r="O109" i="4"/>
  <c r="K164" i="4"/>
  <c r="L132" i="4"/>
  <c r="O122" i="4"/>
  <c r="N157" i="4"/>
  <c r="M124" i="4"/>
  <c r="L138" i="4"/>
  <c r="K130" i="4"/>
  <c r="K145" i="4"/>
  <c r="L112" i="4"/>
  <c r="N140" i="4"/>
  <c r="O158" i="4"/>
  <c r="O169" i="4"/>
  <c r="N169" i="4"/>
  <c r="N161" i="4"/>
  <c r="K166" i="4"/>
  <c r="M135" i="4"/>
  <c r="L155" i="4"/>
  <c r="M150" i="4"/>
  <c r="M164" i="4"/>
  <c r="O115" i="4"/>
  <c r="K128" i="4"/>
  <c r="K154" i="4"/>
  <c r="N148" i="4"/>
  <c r="M145" i="4"/>
  <c r="O117" i="4"/>
  <c r="K147" i="4"/>
  <c r="N112" i="4"/>
  <c r="L130" i="4"/>
  <c r="K124" i="4"/>
  <c r="K140" i="4"/>
  <c r="K138" i="4"/>
  <c r="L109" i="4"/>
  <c r="K115" i="4"/>
  <c r="L162" i="4"/>
  <c r="K149" i="4"/>
  <c r="L142" i="4"/>
  <c r="L145" i="4"/>
  <c r="K144" i="4"/>
  <c r="O107" i="4"/>
  <c r="O114" i="4"/>
  <c r="M140" i="4"/>
  <c r="K151" i="4"/>
  <c r="O153" i="4"/>
  <c r="N132" i="4"/>
  <c r="N154" i="4"/>
  <c r="O157" i="4"/>
  <c r="N173" i="4"/>
  <c r="L135" i="4"/>
  <c r="L150" i="4"/>
  <c r="K132" i="4"/>
  <c r="O155" i="4"/>
  <c r="K109" i="4"/>
  <c r="N130" i="4"/>
  <c r="M144" i="4"/>
  <c r="N119" i="4"/>
  <c r="M151" i="4"/>
  <c r="L169" i="4"/>
  <c r="K158" i="4"/>
  <c r="O146" i="4"/>
  <c r="M117" i="4"/>
  <c r="K107" i="4"/>
  <c r="L148" i="4"/>
  <c r="K152" i="4"/>
  <c r="N117" i="4"/>
  <c r="O147" i="4"/>
  <c r="O112" i="4"/>
  <c r="N124" i="4"/>
  <c r="L140" i="4"/>
  <c r="N138" i="4"/>
  <c r="N109" i="4"/>
  <c r="M132" i="4"/>
  <c r="L168" i="4"/>
  <c r="K162" i="4"/>
  <c r="M161" i="4"/>
  <c r="N142" i="4"/>
  <c r="O162" i="4"/>
  <c r="L161" i="4"/>
  <c r="M128" i="4"/>
  <c r="M172" i="4"/>
  <c r="O168" i="4"/>
  <c r="M162" i="4"/>
  <c r="O161" i="4"/>
  <c r="L149" i="4"/>
  <c r="K136" i="4"/>
  <c r="O166" i="4"/>
  <c r="L126" i="4"/>
  <c r="L166" i="4"/>
  <c r="N137" i="4"/>
  <c r="M160" i="4"/>
  <c r="K123" i="4"/>
  <c r="M111" i="4"/>
  <c r="L124" i="4"/>
  <c r="M138" i="4"/>
  <c r="K169" i="4"/>
  <c r="M126" i="4"/>
  <c r="O152" i="4"/>
  <c r="K148" i="4"/>
  <c r="O141" i="4"/>
  <c r="K153" i="4"/>
  <c r="M143" i="4"/>
  <c r="L147" i="4"/>
  <c r="O119" i="4"/>
  <c r="N145" i="4"/>
  <c r="O154" i="4"/>
  <c r="M157" i="4"/>
  <c r="M173" i="4"/>
  <c r="M148" i="4"/>
  <c r="L141" i="4"/>
  <c r="N150" i="4"/>
  <c r="O164" i="4"/>
  <c r="M115" i="4"/>
  <c r="M158" i="4"/>
  <c r="M122" i="4"/>
  <c r="N149" i="4"/>
  <c r="N128" i="4"/>
  <c r="M108" i="4"/>
  <c r="N122" i="4"/>
  <c r="O149" i="4"/>
  <c r="O142" i="4"/>
  <c r="O165" i="4"/>
  <c r="M146" i="4"/>
  <c r="N134" i="4"/>
  <c r="O127" i="4"/>
  <c r="M142" i="4"/>
  <c r="N126" i="4"/>
  <c r="L165" i="4"/>
  <c r="N143" i="4"/>
  <c r="M131" i="4"/>
  <c r="M156" i="4"/>
  <c r="L160" i="4"/>
  <c r="O132" i="4"/>
  <c r="M107" i="4"/>
  <c r="N155" i="4"/>
  <c r="L152" i="4"/>
  <c r="M119" i="4"/>
  <c r="M154" i="4"/>
  <c r="L107" i="4"/>
  <c r="N151" i="4"/>
  <c r="N164" i="4"/>
  <c r="L158" i="4"/>
  <c r="L127" i="4"/>
  <c r="M168" i="4"/>
  <c r="L122" i="4"/>
  <c r="N127" i="4"/>
  <c r="O143" i="4"/>
  <c r="M166" i="4"/>
  <c r="K141" i="4"/>
  <c r="K108" i="4"/>
  <c r="K157" i="4"/>
  <c r="L117" i="4"/>
  <c r="O150" i="4"/>
  <c r="M136" i="4"/>
  <c r="L144" i="4"/>
  <c r="O144" i="4"/>
  <c r="K119" i="4"/>
  <c r="O135" i="4"/>
  <c r="O138" i="4"/>
  <c r="M169" i="4"/>
  <c r="K127" i="4"/>
  <c r="K122" i="4"/>
  <c r="L136" i="4"/>
  <c r="L108" i="4"/>
  <c r="N146" i="4"/>
  <c r="O128" i="4"/>
  <c r="O126" i="4"/>
  <c r="L143" i="4"/>
  <c r="L137" i="4"/>
  <c r="N160" i="4"/>
  <c r="L159" i="4"/>
  <c r="O171" i="4"/>
  <c r="N162" i="4"/>
  <c r="R174" i="4"/>
  <c r="S174" i="4" s="1"/>
  <c r="K111" i="4"/>
  <c r="O139" i="4"/>
  <c r="O159" i="4"/>
  <c r="N133" i="4"/>
  <c r="M114" i="4"/>
  <c r="K114" i="4"/>
  <c r="L164" i="4"/>
  <c r="O173" i="4"/>
  <c r="O145" i="4"/>
  <c r="O130" i="4"/>
  <c r="O140" i="4"/>
  <c r="M153" i="4"/>
  <c r="L115" i="4"/>
  <c r="L146" i="4"/>
  <c r="N136" i="4"/>
  <c r="K146" i="4"/>
  <c r="O172" i="4"/>
  <c r="K161" i="4"/>
  <c r="O136" i="4"/>
  <c r="M165" i="4"/>
  <c r="K165" i="4"/>
  <c r="L153" i="4"/>
  <c r="L134" i="4"/>
  <c r="K135" i="4"/>
  <c r="O108" i="4"/>
  <c r="N165" i="4"/>
  <c r="M112" i="4"/>
  <c r="M152" i="4"/>
  <c r="L173" i="4"/>
  <c r="K155" i="4"/>
  <c r="M109" i="4"/>
  <c r="N108" i="4"/>
  <c r="M134" i="4"/>
  <c r="L172" i="4"/>
  <c r="N168" i="4"/>
  <c r="O134" i="4"/>
  <c r="K126" i="4"/>
  <c r="N158" i="4"/>
  <c r="M149" i="4"/>
  <c r="K172" i="4"/>
  <c r="K143" i="4"/>
  <c r="N166" i="4"/>
  <c r="N125" i="4"/>
  <c r="O121" i="4"/>
  <c r="K110" i="4"/>
  <c r="M110" i="4"/>
  <c r="L110" i="4"/>
  <c r="K160" i="4"/>
  <c r="N123" i="4"/>
  <c r="M125" i="4"/>
  <c r="L121" i="4"/>
  <c r="K156" i="4"/>
  <c r="N111" i="4"/>
  <c r="O118" i="4"/>
  <c r="N110" i="4"/>
  <c r="M171" i="4"/>
  <c r="N156" i="4"/>
  <c r="O110" i="4"/>
  <c r="N118" i="4"/>
  <c r="M123" i="4"/>
  <c r="L125" i="4"/>
  <c r="K118" i="4"/>
  <c r="N159" i="4"/>
  <c r="O131" i="4"/>
  <c r="O111" i="4"/>
  <c r="O160" i="4"/>
  <c r="O137" i="4"/>
  <c r="O123" i="4"/>
  <c r="L118" i="4"/>
  <c r="L156" i="4"/>
  <c r="M159" i="4"/>
  <c r="L131" i="4"/>
  <c r="L139" i="4"/>
  <c r="K137" i="4"/>
  <c r="N139" i="4"/>
  <c r="M118" i="4"/>
  <c r="L111" i="4"/>
  <c r="N171" i="4"/>
  <c r="M133" i="4"/>
  <c r="M121" i="4"/>
  <c r="K171" i="4"/>
  <c r="N131" i="4"/>
  <c r="K139" i="4"/>
  <c r="O156" i="4"/>
  <c r="O125" i="4"/>
  <c r="K125" i="4"/>
  <c r="N121" i="4"/>
  <c r="K159" i="4"/>
  <c r="M137" i="4"/>
  <c r="K121" i="4"/>
  <c r="L133" i="4"/>
  <c r="L123" i="4"/>
  <c r="O133" i="4"/>
  <c r="M139" i="4"/>
  <c r="L171" i="4"/>
  <c r="K131" i="4"/>
  <c r="AH71" i="8"/>
  <c r="Q140" i="12"/>
  <c r="S138" i="12"/>
  <c r="S128" i="12"/>
  <c r="P114" i="12"/>
  <c r="R114" i="12"/>
  <c r="T172" i="12"/>
  <c r="S129" i="12"/>
  <c r="R129" i="12"/>
  <c r="Q147" i="12"/>
  <c r="AG19" i="8"/>
  <c r="S116" i="12"/>
  <c r="L59" i="4"/>
  <c r="M59" i="4"/>
  <c r="M4" i="4"/>
  <c r="AF144" i="8"/>
  <c r="L30" i="4"/>
  <c r="M30" i="4"/>
  <c r="AH42" i="8"/>
  <c r="Q46" i="12"/>
  <c r="L57" i="4"/>
  <c r="K57" i="4"/>
  <c r="AG155" i="8"/>
  <c r="N72" i="4"/>
  <c r="R138" i="12"/>
  <c r="L75" i="4"/>
  <c r="P128" i="12"/>
  <c r="Q38" i="12"/>
  <c r="AG46" i="8"/>
  <c r="Q114" i="12"/>
  <c r="S114" i="12"/>
  <c r="K64" i="4"/>
  <c r="Q33" i="12"/>
  <c r="M44" i="4"/>
  <c r="O172" i="12"/>
  <c r="P172" i="12"/>
  <c r="T34" i="12"/>
  <c r="P129" i="12"/>
  <c r="Q129" i="12"/>
  <c r="AG146" i="8"/>
  <c r="Q21" i="12"/>
  <c r="O21" i="12"/>
  <c r="O96" i="4"/>
  <c r="N98" i="4"/>
  <c r="L93" i="4"/>
  <c r="O89" i="4"/>
  <c r="N97" i="4"/>
  <c r="M98" i="4"/>
  <c r="K93" i="4"/>
  <c r="M89" i="4"/>
  <c r="L96" i="4"/>
  <c r="L92" i="4"/>
  <c r="L89" i="4"/>
  <c r="L103" i="4"/>
  <c r="K87" i="4"/>
  <c r="M86" i="4"/>
  <c r="M102" i="4"/>
  <c r="N100" i="4"/>
  <c r="L97" i="4"/>
  <c r="K88" i="4"/>
  <c r="N104" i="4"/>
  <c r="K100" i="4"/>
  <c r="N88" i="4"/>
  <c r="M104" i="4"/>
  <c r="N89" i="4"/>
  <c r="K97" i="4"/>
  <c r="M87" i="4"/>
  <c r="O99" i="4"/>
  <c r="O100" i="4"/>
  <c r="M96" i="4"/>
  <c r="L102" i="4"/>
  <c r="M103" i="4"/>
  <c r="O102" i="4"/>
  <c r="L100" i="4"/>
  <c r="K96" i="4"/>
  <c r="O94" i="4"/>
  <c r="N94" i="4"/>
  <c r="N92" i="4"/>
  <c r="K99" i="4"/>
  <c r="O103" i="4"/>
  <c r="N96" i="4"/>
  <c r="O92" i="4"/>
  <c r="M99" i="4"/>
  <c r="O97" i="4"/>
  <c r="N99" i="4"/>
  <c r="N103" i="4"/>
  <c r="M97" i="4"/>
  <c r="L98" i="4"/>
  <c r="K103" i="4"/>
  <c r="K89" i="4"/>
  <c r="O93" i="4"/>
  <c r="M88" i="4"/>
  <c r="K94" i="4"/>
  <c r="L104" i="4"/>
  <c r="O87" i="4"/>
  <c r="N93" i="4"/>
  <c r="M94" i="4"/>
  <c r="N86" i="4"/>
  <c r="M100" i="4"/>
  <c r="K102" i="4"/>
  <c r="O88" i="4"/>
  <c r="O104" i="4"/>
  <c r="N102" i="4"/>
  <c r="L88" i="4"/>
  <c r="L99" i="4"/>
  <c r="L87" i="4"/>
  <c r="L86" i="4"/>
  <c r="O86" i="4"/>
  <c r="K104" i="4"/>
  <c r="M93" i="4"/>
  <c r="L94" i="4"/>
  <c r="M92" i="4"/>
  <c r="O98" i="4"/>
  <c r="K92" i="4"/>
  <c r="K98" i="4"/>
  <c r="N87" i="4"/>
  <c r="M91" i="4"/>
  <c r="R106" i="4"/>
  <c r="S106" i="4" s="1"/>
  <c r="K91" i="4"/>
  <c r="L91" i="4"/>
  <c r="N91" i="4"/>
  <c r="O91" i="4"/>
  <c r="K86" i="4"/>
  <c r="O36" i="4"/>
  <c r="T25" i="12"/>
  <c r="O25" i="12"/>
  <c r="T83" i="12"/>
  <c r="O83" i="12"/>
  <c r="L113" i="4"/>
  <c r="P116" i="12"/>
  <c r="O116" i="12"/>
  <c r="O35" i="12"/>
  <c r="O129" i="4"/>
  <c r="M129" i="4"/>
  <c r="M116" i="4"/>
  <c r="K163" i="4"/>
  <c r="L163" i="4"/>
  <c r="O59" i="4"/>
  <c r="T82" i="12"/>
  <c r="P22" i="12"/>
  <c r="Q22" i="12"/>
  <c r="L4" i="4"/>
  <c r="S77" i="12"/>
  <c r="AG45" i="8"/>
  <c r="Q117" i="12"/>
  <c r="P36" i="12"/>
  <c r="L167" i="4"/>
  <c r="AG165" i="8"/>
  <c r="O91" i="12"/>
  <c r="S91" i="12"/>
  <c r="AG166" i="8"/>
  <c r="AF99" i="8"/>
  <c r="L62" i="4"/>
  <c r="K61" i="4"/>
  <c r="S16" i="12"/>
  <c r="L120" i="4"/>
  <c r="O114" i="12"/>
  <c r="AH35" i="8"/>
  <c r="AG23" i="8"/>
  <c r="AH12" i="8"/>
  <c r="AG55" i="8"/>
  <c r="AG30" i="8"/>
  <c r="AG13" i="8"/>
  <c r="AH74" i="8"/>
  <c r="X43" i="8"/>
  <c r="AH5" i="8"/>
  <c r="AH7" i="8"/>
  <c r="AG31" i="8"/>
  <c r="AG41" i="8"/>
  <c r="AG15" i="8"/>
  <c r="AG58" i="8"/>
  <c r="X69" i="8"/>
  <c r="AH37" i="8"/>
  <c r="AH31" i="8"/>
  <c r="AG22" i="8"/>
  <c r="AH57" i="8"/>
  <c r="AG10" i="8"/>
  <c r="AG47" i="8"/>
  <c r="X15" i="8"/>
  <c r="AH25" i="8"/>
  <c r="AG20" i="8"/>
  <c r="AG29" i="8"/>
  <c r="AF6" i="8"/>
  <c r="AH70" i="8"/>
  <c r="AG14" i="8"/>
  <c r="AH29" i="8"/>
  <c r="AH41" i="8"/>
  <c r="AG6" i="8"/>
  <c r="AH22" i="8"/>
  <c r="AG52" i="8"/>
  <c r="AG21" i="8"/>
  <c r="AH17" i="8"/>
  <c r="X49" i="8"/>
  <c r="X63" i="8"/>
  <c r="X7" i="8"/>
  <c r="X9" i="8"/>
  <c r="AG34" i="8"/>
  <c r="AH68" i="8"/>
  <c r="AH8" i="8"/>
  <c r="AH36" i="8"/>
  <c r="AG59" i="8"/>
  <c r="AH55" i="8"/>
  <c r="AH72" i="8"/>
  <c r="AG37" i="8"/>
  <c r="AH27" i="8"/>
  <c r="AH28" i="8"/>
  <c r="X17" i="8"/>
  <c r="X72" i="8"/>
  <c r="X57" i="8"/>
  <c r="X24" i="8"/>
  <c r="X34" i="8"/>
  <c r="X11" i="8"/>
  <c r="X29" i="8"/>
  <c r="X61" i="8"/>
  <c r="X55" i="8"/>
  <c r="X13" i="8"/>
  <c r="X14" i="8"/>
  <c r="X16" i="8"/>
  <c r="AG49" i="8"/>
  <c r="AG65" i="8"/>
  <c r="AH13" i="8"/>
  <c r="AH40" i="8"/>
  <c r="AG53" i="8"/>
  <c r="AH33" i="8"/>
  <c r="AG36" i="8"/>
  <c r="AG27" i="8"/>
  <c r="AH10" i="8"/>
  <c r="AG9" i="8"/>
  <c r="AG66" i="8"/>
  <c r="AH21" i="8"/>
  <c r="X12" i="8"/>
  <c r="AF5" i="8"/>
  <c r="AH23" i="8"/>
  <c r="X53" i="8"/>
  <c r="X80" i="8"/>
  <c r="X32" i="8"/>
  <c r="AG40" i="8"/>
  <c r="AG61" i="8"/>
  <c r="AH14" i="8"/>
  <c r="AG50" i="8"/>
  <c r="AG17" i="8"/>
  <c r="X18" i="8"/>
  <c r="X50" i="8"/>
  <c r="X41" i="8"/>
  <c r="X66" i="8"/>
  <c r="X78" i="8"/>
  <c r="X23" i="8"/>
  <c r="X26" i="8"/>
  <c r="AG60" i="8"/>
  <c r="AG72" i="8"/>
  <c r="AG11" i="8"/>
  <c r="AH49" i="8"/>
  <c r="X21" i="8"/>
  <c r="AG43" i="8"/>
  <c r="AH44" i="8"/>
  <c r="AH26" i="8"/>
  <c r="X58" i="8"/>
  <c r="X74" i="8"/>
  <c r="X70" i="8"/>
  <c r="X33" i="8"/>
  <c r="X37" i="8"/>
  <c r="AG33" i="8"/>
  <c r="AH16" i="8"/>
  <c r="AG5" i="8"/>
  <c r="AG48" i="8"/>
  <c r="AH20" i="8"/>
  <c r="AH18" i="8"/>
  <c r="AG51" i="8"/>
  <c r="AG8" i="8"/>
  <c r="AH50" i="8"/>
  <c r="X54" i="8"/>
  <c r="AG69" i="8"/>
  <c r="AH58" i="8"/>
  <c r="X36" i="8"/>
  <c r="X20" i="8"/>
  <c r="X44" i="8"/>
  <c r="X39" i="8"/>
  <c r="X38" i="8"/>
  <c r="X8" i="8"/>
  <c r="X48" i="8"/>
  <c r="X60" i="8"/>
  <c r="X40" i="8"/>
  <c r="X51" i="8"/>
  <c r="X52" i="8"/>
  <c r="AH51" i="8"/>
  <c r="AH47" i="8"/>
  <c r="AH24" i="8"/>
  <c r="AG18" i="8"/>
  <c r="X28" i="8"/>
  <c r="AH59" i="8"/>
  <c r="AH6" i="8"/>
  <c r="AG74" i="8"/>
  <c r="AG38" i="8"/>
  <c r="AG28" i="8"/>
  <c r="X59" i="8"/>
  <c r="AH30" i="8"/>
  <c r="AG16" i="8"/>
  <c r="AG12" i="8"/>
  <c r="AH38" i="8"/>
  <c r="AH15" i="8"/>
  <c r="AG32" i="8"/>
  <c r="X27" i="8"/>
  <c r="AG54" i="8"/>
  <c r="AH54" i="8"/>
  <c r="AH69" i="8"/>
  <c r="X67" i="8"/>
  <c r="X10" i="8"/>
  <c r="X68" i="8"/>
  <c r="X31" i="8"/>
  <c r="X5" i="8"/>
  <c r="X6" i="8"/>
  <c r="X75" i="8"/>
  <c r="AG7" i="8"/>
  <c r="AG39" i="8"/>
  <c r="AG67" i="8"/>
  <c r="AG24" i="8"/>
  <c r="AG68" i="8"/>
  <c r="AH53" i="8"/>
  <c r="AH34" i="8"/>
  <c r="AG57" i="8"/>
  <c r="AH52" i="8"/>
  <c r="AG35" i="8"/>
  <c r="X30" i="8"/>
  <c r="AG70" i="8"/>
  <c r="AH43" i="8"/>
  <c r="AG26" i="8"/>
  <c r="AG44" i="8"/>
  <c r="X35" i="8"/>
  <c r="X22" i="8"/>
  <c r="AG63" i="8"/>
  <c r="AH32" i="8"/>
  <c r="X25" i="8"/>
  <c r="AG25" i="8"/>
  <c r="AH11" i="8"/>
  <c r="AH39" i="8"/>
  <c r="X82" i="8"/>
  <c r="AH9" i="8"/>
  <c r="AH48" i="8"/>
  <c r="X19" i="8"/>
  <c r="X77" i="8"/>
  <c r="X47" i="8"/>
  <c r="X65" i="8"/>
  <c r="X79" i="8"/>
  <c r="X64" i="8"/>
  <c r="X76" i="8"/>
  <c r="X73" i="8"/>
  <c r="X42" i="8"/>
  <c r="X81" i="8"/>
  <c r="X83" i="8"/>
  <c r="X71" i="8"/>
  <c r="X62" i="8"/>
  <c r="R116" i="12"/>
  <c r="N4" i="4"/>
  <c r="AG144" i="8"/>
  <c r="AG73" i="8"/>
  <c r="AF166" i="8"/>
  <c r="K62" i="4"/>
  <c r="O61" i="4"/>
  <c r="M61" i="4"/>
  <c r="P47" i="12"/>
  <c r="S47" i="12"/>
  <c r="P45" i="12"/>
  <c r="S80" i="12"/>
  <c r="O54" i="12"/>
  <c r="O45" i="12"/>
  <c r="T47" i="12"/>
  <c r="Q7" i="12"/>
  <c r="R54" i="12"/>
  <c r="T4" i="12"/>
  <c r="P39" i="12"/>
  <c r="S31" i="12"/>
  <c r="Q23" i="12"/>
  <c r="R78" i="12"/>
  <c r="S59" i="12"/>
  <c r="R6" i="12"/>
  <c r="T13" i="12"/>
  <c r="O73" i="12"/>
  <c r="T23" i="12"/>
  <c r="R63" i="12"/>
  <c r="O11" i="12"/>
  <c r="O65" i="12"/>
  <c r="Q6" i="12"/>
  <c r="P20" i="12"/>
  <c r="R40" i="12"/>
  <c r="Q18" i="12"/>
  <c r="Q62" i="12"/>
  <c r="P37" i="12"/>
  <c r="O59" i="12"/>
  <c r="O4" i="12"/>
  <c r="T73" i="12"/>
  <c r="S55" i="12"/>
  <c r="S7" i="12"/>
  <c r="P7" i="12"/>
  <c r="T80" i="12"/>
  <c r="P59" i="12"/>
  <c r="Q54" i="12"/>
  <c r="O47" i="12"/>
  <c r="R45" i="12"/>
  <c r="O28" i="12"/>
  <c r="R12" i="12"/>
  <c r="R72" i="12"/>
  <c r="S20" i="12"/>
  <c r="T40" i="12"/>
  <c r="Q15" i="12"/>
  <c r="P55" i="12"/>
  <c r="T65" i="12"/>
  <c r="S39" i="12"/>
  <c r="O20" i="12"/>
  <c r="Q29" i="12"/>
  <c r="R59" i="12"/>
  <c r="Q4" i="12"/>
  <c r="O27" i="12"/>
  <c r="T9" i="12"/>
  <c r="Q57" i="12"/>
  <c r="O81" i="12"/>
  <c r="Q65" i="12"/>
  <c r="P28" i="12"/>
  <c r="Q12" i="12"/>
  <c r="R20" i="12"/>
  <c r="T48" i="12"/>
  <c r="P15" i="12"/>
  <c r="S51" i="12"/>
  <c r="T32" i="12"/>
  <c r="O7" i="12"/>
  <c r="S45" i="12"/>
  <c r="S65" i="12"/>
  <c r="T54" i="12"/>
  <c r="R80" i="12"/>
  <c r="S54" i="12"/>
  <c r="R7" i="12"/>
  <c r="Q47" i="12"/>
  <c r="O80" i="12"/>
  <c r="T74" i="12"/>
  <c r="R68" i="12"/>
  <c r="T59" i="12"/>
  <c r="O52" i="12"/>
  <c r="Q9" i="12"/>
  <c r="O17" i="12"/>
  <c r="R65" i="12"/>
  <c r="R13" i="12"/>
  <c r="Q73" i="12"/>
  <c r="S6" i="12"/>
  <c r="O53" i="12"/>
  <c r="P13" i="12"/>
  <c r="T20" i="12"/>
  <c r="P48" i="12"/>
  <c r="Q40" i="12"/>
  <c r="O15" i="12"/>
  <c r="T56" i="12"/>
  <c r="S23" i="12"/>
  <c r="R42" i="12"/>
  <c r="P51" i="12"/>
  <c r="R33" i="12"/>
  <c r="Q17" i="12"/>
  <c r="O63" i="12"/>
  <c r="S62" i="12"/>
  <c r="O60" i="12"/>
  <c r="O29" i="12"/>
  <c r="P30" i="12"/>
  <c r="R81" i="12"/>
  <c r="Q80" i="12"/>
  <c r="T45" i="12"/>
  <c r="R47" i="12"/>
  <c r="Q45" i="12"/>
  <c r="P80" i="12"/>
  <c r="P54" i="12"/>
  <c r="T7" i="12"/>
  <c r="O6" i="12"/>
  <c r="Q48" i="12"/>
  <c r="S11" i="12"/>
  <c r="T28" i="12"/>
  <c r="P74" i="12"/>
  <c r="S60" i="12"/>
  <c r="S28" i="12"/>
  <c r="R14" i="12"/>
  <c r="O42" i="12"/>
  <c r="P65" i="12"/>
  <c r="S13" i="12"/>
  <c r="O31" i="12"/>
  <c r="R62" i="12"/>
  <c r="T30" i="12"/>
  <c r="O12" i="12"/>
  <c r="R39" i="12"/>
  <c r="P72" i="12"/>
  <c r="S14" i="12"/>
  <c r="R31" i="12"/>
  <c r="P9" i="12"/>
  <c r="R53" i="12"/>
  <c r="O26" i="12"/>
  <c r="R50" i="12"/>
  <c r="S18" i="12"/>
  <c r="R32" i="12"/>
  <c r="O37" i="12"/>
  <c r="S72" i="12"/>
  <c r="O8" i="12"/>
  <c r="P4" i="12"/>
  <c r="S56" i="12"/>
  <c r="Q63" i="12"/>
  <c r="R28" i="12"/>
  <c r="T50" i="12"/>
  <c r="R27" i="12"/>
  <c r="R70" i="12"/>
  <c r="Q72" i="12"/>
  <c r="R74" i="12"/>
  <c r="P31" i="12"/>
  <c r="O9" i="12"/>
  <c r="O5" i="12"/>
  <c r="Q50" i="12"/>
  <c r="O58" i="12"/>
  <c r="S63" i="12"/>
  <c r="P43" i="12"/>
  <c r="P71" i="12"/>
  <c r="Q39" i="12"/>
  <c r="O74" i="12"/>
  <c r="P50" i="12"/>
  <c r="R9" i="12"/>
  <c r="O41" i="12"/>
  <c r="Q31" i="12"/>
  <c r="R51" i="12"/>
  <c r="T72" i="12"/>
  <c r="T39" i="12"/>
  <c r="O14" i="12"/>
  <c r="O18" i="12"/>
  <c r="T51" i="12"/>
  <c r="T62" i="12"/>
  <c r="S30" i="12"/>
  <c r="P81" i="12"/>
  <c r="O49" i="12"/>
  <c r="S74" i="12"/>
  <c r="O43" i="12"/>
  <c r="S84" i="12"/>
  <c r="O71" i="12"/>
  <c r="P66" i="12"/>
  <c r="S43" i="12"/>
  <c r="R43" i="12"/>
  <c r="P6" i="12"/>
  <c r="Q13" i="12"/>
  <c r="Q20" i="12"/>
  <c r="T31" i="12"/>
  <c r="S40" i="12"/>
  <c r="R5" i="12"/>
  <c r="Q56" i="12"/>
  <c r="P23" i="12"/>
  <c r="P42" i="12"/>
  <c r="O75" i="12"/>
  <c r="T29" i="12"/>
  <c r="O30" i="12"/>
  <c r="Q81" i="12"/>
  <c r="R49" i="12"/>
  <c r="O68" i="12"/>
  <c r="T26" i="12"/>
  <c r="R18" i="12"/>
  <c r="R58" i="12"/>
  <c r="R41" i="12"/>
  <c r="O62" i="12"/>
  <c r="Q60" i="12"/>
  <c r="T57" i="12"/>
  <c r="S32" i="12"/>
  <c r="Q30" i="12"/>
  <c r="R19" i="12"/>
  <c r="R37" i="12"/>
  <c r="R69" i="12"/>
  <c r="Q71" i="12"/>
  <c r="R84" i="12"/>
  <c r="Q28" i="12"/>
  <c r="S12" i="12"/>
  <c r="T14" i="12"/>
  <c r="S73" i="12"/>
  <c r="T15" i="12"/>
  <c r="P18" i="12"/>
  <c r="S42" i="12"/>
  <c r="O70" i="12"/>
  <c r="S26" i="12"/>
  <c r="O19" i="12"/>
  <c r="R4" i="12"/>
  <c r="Q26" i="12"/>
  <c r="Q14" i="12"/>
  <c r="O13" i="12"/>
  <c r="P40" i="12"/>
  <c r="R56" i="12"/>
  <c r="T55" i="12"/>
  <c r="O33" i="12"/>
  <c r="T17" i="12"/>
  <c r="R57" i="12"/>
  <c r="R29" i="12"/>
  <c r="T11" i="12"/>
  <c r="T37" i="12"/>
  <c r="O69" i="12"/>
  <c r="R44" i="12"/>
  <c r="O66" i="12"/>
  <c r="R66" i="12"/>
  <c r="O48" i="12"/>
  <c r="R24" i="12"/>
  <c r="Q59" i="12"/>
  <c r="R48" i="12"/>
  <c r="P17" i="12"/>
  <c r="S4" i="12"/>
  <c r="O40" i="12"/>
  <c r="P12" i="12"/>
  <c r="R73" i="12"/>
  <c r="T42" i="12"/>
  <c r="R75" i="12"/>
  <c r="R60" i="12"/>
  <c r="R79" i="12"/>
  <c r="Q44" i="12"/>
  <c r="R71" i="12"/>
  <c r="T84" i="12"/>
  <c r="Q84" i="12"/>
  <c r="P44" i="12"/>
  <c r="P84" i="12"/>
  <c r="T43" i="12"/>
  <c r="T12" i="12"/>
  <c r="O39" i="12"/>
  <c r="Q74" i="12"/>
  <c r="P14" i="12"/>
  <c r="S48" i="12"/>
  <c r="P73" i="12"/>
  <c r="R26" i="12"/>
  <c r="S50" i="12"/>
  <c r="T18" i="12"/>
  <c r="O24" i="12"/>
  <c r="Q55" i="12"/>
  <c r="O10" i="12"/>
  <c r="P60" i="12"/>
  <c r="O57" i="12"/>
  <c r="O32" i="12"/>
  <c r="Q37" i="12"/>
  <c r="S15" i="12"/>
  <c r="O56" i="12"/>
  <c r="O23" i="12"/>
  <c r="Q42" i="12"/>
  <c r="R55" i="12"/>
  <c r="R10" i="12"/>
  <c r="R67" i="12"/>
  <c r="R17" i="12"/>
  <c r="P29" i="12"/>
  <c r="P11" i="12"/>
  <c r="S81" i="12"/>
  <c r="R61" i="12"/>
  <c r="Q43" i="12"/>
  <c r="O44" i="12"/>
  <c r="O84" i="12"/>
  <c r="Q66" i="12"/>
  <c r="T6" i="12"/>
  <c r="R52" i="12"/>
  <c r="O72" i="12"/>
  <c r="S9" i="12"/>
  <c r="P56" i="12"/>
  <c r="O51" i="12"/>
  <c r="O78" i="12"/>
  <c r="O67" i="12"/>
  <c r="S57" i="12"/>
  <c r="O79" i="12"/>
  <c r="S37" i="12"/>
  <c r="T63" i="12"/>
  <c r="T60" i="12"/>
  <c r="Q32" i="12"/>
  <c r="R15" i="12"/>
  <c r="O50" i="12"/>
  <c r="Q51" i="12"/>
  <c r="P57" i="12"/>
  <c r="R11" i="12"/>
  <c r="P63" i="12"/>
  <c r="R30" i="12"/>
  <c r="T81" i="12"/>
  <c r="R23" i="12"/>
  <c r="R8" i="12"/>
  <c r="P32" i="12"/>
  <c r="S17" i="12"/>
  <c r="P62" i="12"/>
  <c r="S29" i="12"/>
  <c r="Q11" i="12"/>
  <c r="O61" i="12"/>
  <c r="P26" i="12"/>
  <c r="O55" i="12"/>
  <c r="S44" i="12"/>
  <c r="S66" i="12"/>
  <c r="T66" i="12"/>
  <c r="T71" i="12"/>
  <c r="S71" i="12"/>
  <c r="T44" i="12"/>
  <c r="S24" i="12"/>
  <c r="P75" i="12"/>
  <c r="P67" i="12"/>
  <c r="T24" i="12"/>
  <c r="S79" i="12"/>
  <c r="T68" i="12"/>
  <c r="P52" i="12"/>
  <c r="P10" i="12"/>
  <c r="Q27" i="12"/>
  <c r="T19" i="12"/>
  <c r="P70" i="12"/>
  <c r="S5" i="12"/>
  <c r="S78" i="12"/>
  <c r="Q69" i="12"/>
  <c r="P27" i="12"/>
  <c r="Q49" i="12"/>
  <c r="S52" i="12"/>
  <c r="S58" i="12"/>
  <c r="S75" i="12"/>
  <c r="Q8" i="12"/>
  <c r="Q5" i="12"/>
  <c r="Q75" i="12"/>
  <c r="T61" i="12"/>
  <c r="P69" i="12"/>
  <c r="S33" i="12"/>
  <c r="Q10" i="12"/>
  <c r="S69" i="12"/>
  <c r="Q58" i="12"/>
  <c r="T52" i="12"/>
  <c r="P49" i="12"/>
  <c r="T58" i="12"/>
  <c r="S49" i="12"/>
  <c r="P5" i="12"/>
  <c r="Q52" i="12"/>
  <c r="P79" i="12"/>
  <c r="T70" i="12"/>
  <c r="S68" i="12"/>
  <c r="P58" i="12"/>
  <c r="S10" i="12"/>
  <c r="P61" i="12"/>
  <c r="S41" i="12"/>
  <c r="T75" i="12"/>
  <c r="S27" i="12"/>
  <c r="Q53" i="12"/>
  <c r="T8" i="12"/>
  <c r="T67" i="12"/>
  <c r="P33" i="12"/>
  <c r="P8" i="12"/>
  <c r="T53" i="12"/>
  <c r="T69" i="12"/>
  <c r="S8" i="12"/>
  <c r="T49" i="12"/>
  <c r="T27" i="12"/>
  <c r="P78" i="12"/>
  <c r="P68" i="12"/>
  <c r="T78" i="12"/>
  <c r="Q67" i="12"/>
  <c r="P53" i="12"/>
  <c r="S61" i="12"/>
  <c r="Q79" i="12"/>
  <c r="T10" i="12"/>
  <c r="S70" i="12"/>
  <c r="S67" i="12"/>
  <c r="P24" i="12"/>
  <c r="T5" i="12"/>
  <c r="T41" i="12"/>
  <c r="T33" i="12"/>
  <c r="Q70" i="12"/>
  <c r="P19" i="12"/>
  <c r="Q78" i="12"/>
  <c r="S19" i="12"/>
  <c r="Q41" i="12"/>
  <c r="P41" i="12"/>
  <c r="Q61" i="12"/>
  <c r="Q19" i="12"/>
  <c r="T79" i="12"/>
  <c r="S53" i="12"/>
  <c r="Q24" i="12"/>
  <c r="K120" i="4"/>
  <c r="AG71" i="8"/>
  <c r="Q170" i="12"/>
  <c r="X46" i="8"/>
  <c r="AB175" i="8"/>
  <c r="W176" i="8"/>
  <c r="AB176" i="8" s="1"/>
  <c r="Y174" i="8" l="1"/>
  <c r="J177" i="8"/>
  <c r="K174" i="4"/>
  <c r="L174" i="4"/>
  <c r="G174" i="4" s="1"/>
  <c r="N176" i="9"/>
  <c r="N174" i="4"/>
  <c r="I174" i="4" s="1"/>
  <c r="O174" i="4"/>
  <c r="J174" i="4" s="1"/>
  <c r="M174" i="4"/>
  <c r="H174" i="4" s="1"/>
  <c r="X175" i="8"/>
  <c r="T175" i="8" s="1"/>
  <c r="V175" i="8" s="1"/>
  <c r="AC175" i="8" s="1"/>
  <c r="J176" i="9"/>
  <c r="F176" i="9"/>
  <c r="K176" i="9"/>
  <c r="G176" i="9"/>
  <c r="O85" i="4"/>
  <c r="J85" i="4" s="1"/>
  <c r="N85" i="4"/>
  <c r="I85" i="4" s="1"/>
  <c r="M85" i="4"/>
  <c r="L85" i="4"/>
  <c r="G85" i="4" s="1"/>
  <c r="K85" i="4"/>
  <c r="F85" i="4" s="1"/>
  <c r="K106" i="4"/>
  <c r="F106" i="4" s="1"/>
  <c r="T106" i="4" s="1"/>
  <c r="F174" i="4"/>
  <c r="T174" i="4" s="1"/>
  <c r="O106" i="4"/>
  <c r="J106" i="4" s="1"/>
  <c r="AH86" i="8"/>
  <c r="R86" i="8" s="1"/>
  <c r="AG86" i="8"/>
  <c r="Q86" i="8" s="1"/>
  <c r="AF86" i="8"/>
  <c r="O174" i="12"/>
  <c r="F174" i="12" s="1"/>
  <c r="Q174" i="12"/>
  <c r="H174" i="12" s="1"/>
  <c r="AH175" i="8"/>
  <c r="R175" i="8" s="1"/>
  <c r="AF175" i="8"/>
  <c r="P175" i="8" s="1"/>
  <c r="T174" i="12"/>
  <c r="M174" i="12" s="1"/>
  <c r="R174" i="12"/>
  <c r="K174" i="12" s="1"/>
  <c r="AG175" i="8"/>
  <c r="Q175" i="8" s="1"/>
  <c r="X107" i="8"/>
  <c r="T107" i="8" s="1"/>
  <c r="V107" i="8" s="1"/>
  <c r="AC107" i="8" s="1"/>
  <c r="AF107" i="8"/>
  <c r="P107" i="8" s="1"/>
  <c r="P174" i="12"/>
  <c r="G174" i="12" s="1"/>
  <c r="S174" i="12"/>
  <c r="L174" i="12" s="1"/>
  <c r="S85" i="12"/>
  <c r="L85" i="12" s="1"/>
  <c r="O85" i="12"/>
  <c r="F85" i="12" s="1"/>
  <c r="T85" i="12"/>
  <c r="M85" i="12" s="1"/>
  <c r="Q106" i="12"/>
  <c r="H106" i="12" s="1"/>
  <c r="P106" i="12"/>
  <c r="G106" i="12" s="1"/>
  <c r="Y58" i="8"/>
  <c r="Y60" i="8"/>
  <c r="Y51" i="8"/>
  <c r="Y18" i="8"/>
  <c r="Y141" i="8"/>
  <c r="Y39" i="8"/>
  <c r="Y154" i="8"/>
  <c r="Y33" i="8"/>
  <c r="Y114" i="8"/>
  <c r="Y130" i="8"/>
  <c r="Y138" i="8"/>
  <c r="Y27" i="8"/>
  <c r="Y94" i="8"/>
  <c r="Y5" i="8"/>
  <c r="Y150" i="8"/>
  <c r="Y14" i="8"/>
  <c r="Y9" i="8"/>
  <c r="Y129" i="8"/>
  <c r="Y75" i="8"/>
  <c r="Y36" i="8"/>
  <c r="Y74" i="8"/>
  <c r="Y152" i="8"/>
  <c r="Y24" i="8"/>
  <c r="Y50" i="8"/>
  <c r="Y170" i="8"/>
  <c r="Y34" i="8"/>
  <c r="Y118" i="8"/>
  <c r="Y63" i="8"/>
  <c r="Y140" i="8"/>
  <c r="Y164" i="8"/>
  <c r="Y171" i="8"/>
  <c r="Y66" i="8"/>
  <c r="Y156" i="8"/>
  <c r="Y48" i="8"/>
  <c r="Y7" i="8"/>
  <c r="Y78" i="8"/>
  <c r="Y32" i="8"/>
  <c r="Y30" i="8"/>
  <c r="Y125" i="8"/>
  <c r="Y128" i="8"/>
  <c r="Y134" i="8"/>
  <c r="Y112" i="8"/>
  <c r="Y169" i="8"/>
  <c r="Y143" i="8"/>
  <c r="Y35" i="8"/>
  <c r="Y25" i="8"/>
  <c r="Y87" i="8"/>
  <c r="Y137" i="8"/>
  <c r="Y16" i="8"/>
  <c r="Y72" i="8"/>
  <c r="Y49" i="8"/>
  <c r="Y109" i="8"/>
  <c r="Y113" i="8"/>
  <c r="Y44" i="8"/>
  <c r="Y98" i="8"/>
  <c r="Y102" i="8"/>
  <c r="Y136" i="8"/>
  <c r="Y38" i="8"/>
  <c r="Y95" i="8"/>
  <c r="Y8" i="8"/>
  <c r="Y61" i="8"/>
  <c r="Y89" i="8"/>
  <c r="Y43" i="8"/>
  <c r="Y52" i="8"/>
  <c r="Y28" i="8"/>
  <c r="Y90" i="8"/>
  <c r="Y80" i="8"/>
  <c r="Y132" i="8"/>
  <c r="Y15" i="8"/>
  <c r="AD176" i="8"/>
  <c r="Y54" i="8"/>
  <c r="Y40" i="8"/>
  <c r="Y26" i="8"/>
  <c r="Y163" i="8"/>
  <c r="Y92" i="8"/>
  <c r="Y115" i="8"/>
  <c r="Y100" i="8"/>
  <c r="Y21" i="8"/>
  <c r="Y153" i="8"/>
  <c r="Y82" i="8"/>
  <c r="Y69" i="8"/>
  <c r="Y17" i="8"/>
  <c r="Y13" i="8"/>
  <c r="Y168" i="8"/>
  <c r="Y37" i="8"/>
  <c r="Y142" i="8"/>
  <c r="Y121" i="8"/>
  <c r="Y124" i="8"/>
  <c r="Y157" i="8"/>
  <c r="Y126" i="8"/>
  <c r="Y67" i="8"/>
  <c r="Y111" i="8"/>
  <c r="Y123" i="8"/>
  <c r="Y10" i="8"/>
  <c r="Y101" i="8"/>
  <c r="Y145" i="8"/>
  <c r="Y11" i="8"/>
  <c r="Y119" i="8"/>
  <c r="Y68" i="8"/>
  <c r="Y131" i="8"/>
  <c r="Y133" i="8"/>
  <c r="Y96" i="8"/>
  <c r="Y88" i="8"/>
  <c r="Y160" i="8"/>
  <c r="Y127" i="8"/>
  <c r="Y22" i="8"/>
  <c r="Y103" i="8"/>
  <c r="Y59" i="8"/>
  <c r="Y116" i="8"/>
  <c r="Y53" i="8"/>
  <c r="Y93" i="8"/>
  <c r="Y106" i="8"/>
  <c r="Y135" i="8"/>
  <c r="Y108" i="8"/>
  <c r="Y23" i="8"/>
  <c r="Y6" i="8"/>
  <c r="Y117" i="8"/>
  <c r="Y167" i="8"/>
  <c r="Y57" i="8"/>
  <c r="Y20" i="8"/>
  <c r="Y139" i="8"/>
  <c r="Y158" i="8"/>
  <c r="Y91" i="8"/>
  <c r="Y70" i="8"/>
  <c r="Y41" i="8"/>
  <c r="Y122" i="8"/>
  <c r="Y29" i="8"/>
  <c r="Y31" i="8"/>
  <c r="Y161" i="8"/>
  <c r="Y55" i="8"/>
  <c r="Y120" i="8"/>
  <c r="Y149" i="8"/>
  <c r="Y104" i="8"/>
  <c r="Y12" i="8"/>
  <c r="Y110" i="8"/>
  <c r="Y151" i="8"/>
  <c r="Y46" i="8"/>
  <c r="Y148" i="8"/>
  <c r="Y56" i="8"/>
  <c r="Y165" i="8"/>
  <c r="Y162" i="8"/>
  <c r="Y81" i="8"/>
  <c r="Y19" i="8"/>
  <c r="Y62" i="8"/>
  <c r="Y144" i="8"/>
  <c r="Y146" i="8"/>
  <c r="Y47" i="8"/>
  <c r="Y166" i="8"/>
  <c r="Y65" i="8"/>
  <c r="Y105" i="8"/>
  <c r="Y79" i="8"/>
  <c r="Y147" i="8"/>
  <c r="Y97" i="8"/>
  <c r="Y155" i="8"/>
  <c r="Y64" i="8"/>
  <c r="Y173" i="8"/>
  <c r="Y172" i="8"/>
  <c r="Y77" i="8"/>
  <c r="Y76" i="8"/>
  <c r="Y73" i="8"/>
  <c r="Y45" i="8"/>
  <c r="Y159" i="8"/>
  <c r="Y42" i="8"/>
  <c r="Y83" i="8"/>
  <c r="Y71" i="8"/>
  <c r="Y99" i="8"/>
  <c r="M106" i="4"/>
  <c r="H106" i="4" s="1"/>
  <c r="S106" i="12"/>
  <c r="L106" i="12" s="1"/>
  <c r="AG107" i="8"/>
  <c r="Q107" i="8" s="1"/>
  <c r="H85" i="4"/>
  <c r="P85" i="12"/>
  <c r="G85" i="12" s="1"/>
  <c r="R85" i="12"/>
  <c r="K85" i="12" s="1"/>
  <c r="L106" i="4"/>
  <c r="G106" i="4" s="1"/>
  <c r="Q85" i="12"/>
  <c r="H85" i="12" s="1"/>
  <c r="R106" i="12"/>
  <c r="K106" i="12" s="1"/>
  <c r="AH107" i="8"/>
  <c r="R107" i="8" s="1"/>
  <c r="X86" i="8"/>
  <c r="T86" i="8" s="1"/>
  <c r="V86" i="8" s="1"/>
  <c r="N106" i="4"/>
  <c r="I106" i="4" s="1"/>
  <c r="T106" i="12"/>
  <c r="M106" i="12" s="1"/>
  <c r="O106" i="12"/>
  <c r="F106" i="12" s="1"/>
  <c r="R176" i="8" l="1"/>
  <c r="Q176" i="8"/>
  <c r="P174" i="4"/>
  <c r="V174" i="4" s="1"/>
  <c r="Y176" i="8"/>
  <c r="T176" i="8" s="1"/>
  <c r="X176" i="8" s="1"/>
  <c r="Q175" i="12"/>
  <c r="H175" i="12" s="1"/>
  <c r="P175" i="12"/>
  <c r="G175" i="12" s="1"/>
  <c r="O175" i="4"/>
  <c r="J175" i="4" s="1"/>
  <c r="N175" i="4"/>
  <c r="I175" i="4" s="1"/>
  <c r="T175" i="12"/>
  <c r="M175" i="12" s="1"/>
  <c r="K175" i="4"/>
  <c r="P85" i="4"/>
  <c r="V85" i="4" s="1"/>
  <c r="T85" i="4"/>
  <c r="R175" i="12"/>
  <c r="K175" i="12" s="1"/>
  <c r="M175" i="4"/>
  <c r="H175" i="4" s="1"/>
  <c r="L175" i="4"/>
  <c r="G175" i="4" s="1"/>
  <c r="O175" i="12"/>
  <c r="F175" i="12" s="1"/>
  <c r="P106" i="4"/>
  <c r="V106" i="4" s="1"/>
  <c r="S175" i="12"/>
  <c r="L175" i="12" s="1"/>
  <c r="V176" i="8" l="1"/>
  <c r="AC176" i="8" s="1"/>
  <c r="F175" i="4"/>
  <c r="T175" i="4" s="1"/>
  <c r="P175" i="4"/>
  <c r="V175" i="4" s="1"/>
  <c r="P86" i="8"/>
  <c r="P176" i="8" s="1"/>
</calcChain>
</file>

<file path=xl/sharedStrings.xml><?xml version="1.0" encoding="utf-8"?>
<sst xmlns="http://schemas.openxmlformats.org/spreadsheetml/2006/main" count="1865" uniqueCount="655">
  <si>
    <t>رديف</t>
  </si>
  <si>
    <t>نام صندوق سرمایه گذاری</t>
  </si>
  <si>
    <t>نام مدیر</t>
  </si>
  <si>
    <t>نوع صندوق</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</si>
  <si>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</si>
  <si>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</si>
  <si>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</si>
  <si>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</si>
  <si>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</si>
  <si>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</si>
  <si>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</si>
  <si>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</si>
  <si>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</si>
  <si>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</si>
  <si>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</si>
  <si>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</si>
  <si>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تأمین سرمایه امین</t>
  </si>
  <si>
    <t>تأمین سرمایه نوین</t>
  </si>
  <si>
    <t>کارگزاری بانک کشاورزی</t>
  </si>
  <si>
    <t>کارگزاری بانک پارسیان</t>
  </si>
  <si>
    <t>کارگزاری آگاه</t>
  </si>
  <si>
    <t>تامین سرمایه بانک ملت</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</si>
  <si>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</si>
  <si>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</si>
  <si>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</si>
  <si>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</si>
  <si>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</si>
  <si>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</si>
  <si>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</si>
  <si>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</si>
  <si>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بانک تجارت</t>
  </si>
  <si>
    <t>کارگزاری بانک صنعت و معدن</t>
  </si>
  <si>
    <t>کارگزاری بورسیران</t>
  </si>
  <si>
    <t>کارگزاری فارابی</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</si>
  <si>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</si>
  <si>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</si>
  <si>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</si>
  <si>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</si>
  <si>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</si>
  <si>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</si>
  <si>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</si>
  <si>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</si>
  <si>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</si>
  <si>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</si>
  <si>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</si>
  <si>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</si>
  <si>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</si>
  <si>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</si>
  <si>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</si>
  <si>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</si>
  <si>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</si>
  <si>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</si>
  <si>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</si>
  <si>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</si>
  <si>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</si>
  <si>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</si>
  <si>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</si>
  <si>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</si>
  <si>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</si>
  <si>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</si>
  <si>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</si>
  <si>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</si>
  <si>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</si>
  <si>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</si>
  <si>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</si>
  <si>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</si>
  <si>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</si>
  <si>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</si>
  <si>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</si>
  <si>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</si>
  <si>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</si>
  <si>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</si>
  <si>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</si>
  <si>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</si>
  <si>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</si>
  <si>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</si>
  <si>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</si>
  <si>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</si>
  <si>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</si>
  <si>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</si>
  <si>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</si>
  <si>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</si>
  <si>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</si>
  <si>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</si>
  <si>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</si>
  <si>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</si>
  <si>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</si>
  <si>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</si>
  <si>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</si>
  <si>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</si>
  <si>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</si>
  <si>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</si>
  <si>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</si>
  <si>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</si>
  <si>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</si>
  <si>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</si>
  <si>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</si>
  <si>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</si>
  <si>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</si>
  <si>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</si>
  <si>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</si>
  <si>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</si>
  <si>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</si>
  <si>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</si>
  <si>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</si>
  <si>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</si>
  <si>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</si>
  <si>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</si>
  <si>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</si>
  <si>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</si>
  <si>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</si>
  <si>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</si>
  <si>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</si>
  <si>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</si>
  <si>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</si>
  <si>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</si>
  <si>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</si>
  <si>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</si>
  <si>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</si>
  <si>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</si>
  <si>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</si>
  <si>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</si>
  <si>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</si>
  <si>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</si>
  <si>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</si>
  <si>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</si>
  <si>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</si>
  <si>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</si>
  <si>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</si>
  <si>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</si>
  <si>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</si>
  <si>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</si>
  <si>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</si>
  <si>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</si>
  <si>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</si>
  <si>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</si>
  <si>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</si>
  <si>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</si>
  <si>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</si>
  <si>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</si>
  <si>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</si>
  <si>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</si>
  <si>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</si>
  <si>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</si>
  <si>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</si>
  <si>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</si>
  <si>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1392/04/25</t>
  </si>
  <si>
    <t>1392/07/28</t>
  </si>
  <si>
    <t>1392/09/19</t>
  </si>
  <si>
    <t>1392/12/27</t>
  </si>
  <si>
    <t>1392/06/13</t>
  </si>
  <si>
    <t>1392/09/23</t>
  </si>
  <si>
    <t>1392/10/04</t>
  </si>
  <si>
    <t>کارگزاری فیروزه آسیا</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</si>
  <si>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</si>
  <si>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</si>
  <si>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</si>
  <si>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</si>
  <si>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</si>
  <si>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</si>
  <si>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</si>
  <si>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</si>
  <si>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</si>
  <si>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</si>
  <si>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</si>
  <si>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</si>
  <si>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</si>
  <si>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</si>
  <si>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</si>
  <si>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</si>
  <si>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</si>
  <si>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</si>
  <si>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</si>
  <si>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</si>
  <si>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</si>
  <si>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</si>
  <si>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</si>
  <si>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</si>
  <si>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</si>
  <si>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</si>
  <si>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</si>
  <si>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</si>
  <si>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</si>
  <si>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</si>
  <si>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</si>
  <si>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</si>
  <si>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</si>
  <si>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</si>
  <si>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</si>
  <si>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</si>
  <si>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</si>
  <si>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</si>
  <si>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</si>
  <si>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</si>
  <si>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</si>
  <si>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</si>
  <si>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</si>
  <si>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</si>
  <si>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</si>
  <si>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</si>
  <si>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</si>
  <si>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</si>
  <si>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خبرگان سهام</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</si>
  <si>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</si>
  <si>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</si>
  <si>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</si>
  <si>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</si>
  <si>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</si>
  <si>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</si>
  <si>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</si>
  <si>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</si>
  <si>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</si>
  <si>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</si>
  <si>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</si>
  <si>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</si>
  <si>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</si>
  <si>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</si>
  <si>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</si>
  <si>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</si>
  <si>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</si>
  <si>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</si>
  <si>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</si>
  <si>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</si>
  <si>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</si>
  <si>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</si>
  <si>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</si>
  <si>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</si>
  <si>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</si>
  <si>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</si>
  <si>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</si>
  <si>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</si>
  <si>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</si>
  <si>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</si>
  <si>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</si>
  <si>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مشاور سرمایه کذاری ارزش پرداز آریان</t>
  </si>
  <si>
    <t xml:space="preserve"> کارگزاری آبان</t>
  </si>
  <si>
    <t>کارگزاری بانک پاسارگاد</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</si>
  <si>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</si>
  <si>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</si>
  <si>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</si>
  <si>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</si>
  <si>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</si>
  <si>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</si>
  <si>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</si>
  <si>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</si>
  <si>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</si>
  <si>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</si>
  <si>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</si>
  <si>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</si>
  <si>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</si>
  <si>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</si>
  <si>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</si>
  <si>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</si>
  <si>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</si>
  <si>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</si>
  <si>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</si>
  <si>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</si>
  <si>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</si>
  <si>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</si>
  <si>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</si>
  <si>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</si>
  <si>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</si>
  <si>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</si>
  <si>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</si>
  <si>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</si>
  <si>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</si>
  <si>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کنترل سقف واحدها</t>
  </si>
  <si>
    <t>کنترل تعداد سرمایه گذاران</t>
  </si>
  <si>
    <t>1395/06/08</t>
  </si>
  <si>
    <t>1395/07/03</t>
  </si>
  <si>
    <t>1395/07/17</t>
  </si>
  <si>
    <t>سبدگردان تصمیم نگار ارزش آفرینان</t>
  </si>
  <si>
    <t>1395/08/29</t>
  </si>
  <si>
    <t>1395/08/23</t>
  </si>
  <si>
    <t>1395/09/24</t>
  </si>
  <si>
    <t>1395/09/28</t>
  </si>
  <si>
    <t>در اوراق بهادار با درآمد ثابت و با پیش بینی سود</t>
  </si>
  <si>
    <t>تنها در اوراق بهادار با درآمد ثابت و قابل معامله</t>
  </si>
  <si>
    <t>در اوراق بهادار با درامد ثابت و قابل معامله</t>
  </si>
  <si>
    <t>در اوارق بهادار با درآمد ثابت</t>
  </si>
  <si>
    <t>تامین سرمایه امین</t>
  </si>
  <si>
    <t>1395/10/04</t>
  </si>
  <si>
    <t>1395/10/06</t>
  </si>
  <si>
    <t>ارزش سهام ابتدای ماه - میلیون ریال</t>
  </si>
  <si>
    <t>ارزش سهام انتهای ماه- میلیون ریال</t>
  </si>
  <si>
    <t>ارزش صندوق- میلیون ریال</t>
  </si>
  <si>
    <t>بازدهی صندوق%</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</si>
  <si>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</si>
  <si>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</si>
  <si>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</si>
  <si>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</si>
  <si>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</si>
  <si>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</si>
  <si>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</si>
  <si>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</si>
  <si>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</si>
  <si>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</si>
  <si>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</si>
  <si>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</si>
  <si>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</si>
  <si>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</si>
  <si>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</si>
  <si>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</si>
  <si>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</si>
  <si>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</si>
  <si>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</si>
  <si>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</si>
  <si>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</si>
  <si>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</si>
  <si>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</si>
  <si>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</si>
  <si>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1396/08/10</t>
  </si>
  <si>
    <t>جدول شماره 5)</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</si>
  <si>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</si>
  <si>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</si>
  <si>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</si>
  <si>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</si>
  <si>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</si>
  <si>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</si>
  <si>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</si>
  <si>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</si>
  <si>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</si>
  <si>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</si>
  <si>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</si>
  <si>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</si>
  <si>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</si>
  <si>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سبدگردان سهم آشنا</t>
  </si>
  <si>
    <t>1397/04/04</t>
  </si>
  <si>
    <t>1397/05/06</t>
  </si>
  <si>
    <t>1397/03/21</t>
  </si>
  <si>
    <t>1397/03/06</t>
  </si>
  <si>
    <t>1397/07/11</t>
  </si>
  <si>
    <t>1397/07/28</t>
  </si>
  <si>
    <t>سرمایه گذاری توسعه گوهران امید</t>
  </si>
  <si>
    <t>سبدگردان الگوریتم</t>
  </si>
  <si>
    <t>بازده ماهانه</t>
  </si>
  <si>
    <t>بازده سه ماهه</t>
  </si>
  <si>
    <t xml:space="preserve">بازده سالانه </t>
  </si>
  <si>
    <t>کنترل سهام پایان دوره</t>
  </si>
  <si>
    <t>کل ص س در اوراق بهادار با درآمد ثابت(جمع/ میانگین وزنی)</t>
  </si>
  <si>
    <t>نرخ سود پیش بینی شده</t>
  </si>
  <si>
    <t>1397/09/25</t>
  </si>
  <si>
    <t>1397/09/14</t>
  </si>
  <si>
    <t>مشاور سرمایه گذاری پرتو آفتاب کیان</t>
  </si>
  <si>
    <t>سبدگردان امید نهایت نگر</t>
  </si>
  <si>
    <t>1397/10/23</t>
  </si>
  <si>
    <t>1397/10/02</t>
  </si>
  <si>
    <t>1397/11/30</t>
  </si>
  <si>
    <t>مشاور سرمایه گذاری امین نیکان آفاق</t>
  </si>
  <si>
    <t>سبدگردان آسال</t>
  </si>
  <si>
    <t>1397/12/14</t>
  </si>
  <si>
    <t>سبدگردان ایساتیس پویا کیش</t>
  </si>
  <si>
    <t xml:space="preserve"> عملکرد سایر صندوق های سرمایه گذاری </t>
  </si>
  <si>
    <t>1397/12/29</t>
  </si>
  <si>
    <t>زمین و ساختمان نسیم</t>
  </si>
  <si>
    <t>زمین و ساختمان مسکن شمال غرب</t>
  </si>
  <si>
    <t>زمین و ساختمان نارون</t>
  </si>
  <si>
    <t>زمین و ساختمان نگین شهرری</t>
  </si>
  <si>
    <t>پروژه آرمان پرند مپنا</t>
  </si>
  <si>
    <t>زمین و ساختمان</t>
  </si>
  <si>
    <t>1393/07/01</t>
  </si>
  <si>
    <t>1394/08/03</t>
  </si>
  <si>
    <t>1395/07/06</t>
  </si>
  <si>
    <t>1395/12/01</t>
  </si>
  <si>
    <t>تأمین سرمایه بانک مسکن</t>
  </si>
  <si>
    <t>گروه سرمایه گذاری مسکن</t>
  </si>
  <si>
    <t>پشتوانه طلای لوتوس</t>
  </si>
  <si>
    <t>1396/04/21</t>
  </si>
  <si>
    <t>پشتوانه سکه طلای زرافشان امید ایرانیان</t>
  </si>
  <si>
    <t>در اوراق بهادار مبتنی بر سکه طلای کیان</t>
  </si>
  <si>
    <t>در اوراق بهادار مبتنی بر سکه طلای مفید</t>
  </si>
  <si>
    <t>پروژه ای</t>
  </si>
  <si>
    <t>در اوراق بهادار مبتنی بر سکه طلا</t>
  </si>
  <si>
    <t>1396/08/17</t>
  </si>
  <si>
    <t>1396/11/12</t>
  </si>
  <si>
    <t>1397/03/30</t>
  </si>
  <si>
    <t>جسورانه رویش لوتوس</t>
  </si>
  <si>
    <t>جسورانه یکم آرمان آتی</t>
  </si>
  <si>
    <t>جسورانه توسعه فناوری آرمانی</t>
  </si>
  <si>
    <t>جسورانه یکم دانشگاه تهران</t>
  </si>
  <si>
    <t>جسورانه ایده نو تک آشنا</t>
  </si>
  <si>
    <t>جسورانه</t>
  </si>
  <si>
    <t>1395/11/26</t>
  </si>
  <si>
    <t>1396/08/04</t>
  </si>
  <si>
    <t>1397/04/06</t>
  </si>
  <si>
    <t>1397/07/01</t>
  </si>
  <si>
    <t>شرکت توسعه سرمایه گذاری دانشگاه تهران</t>
  </si>
  <si>
    <t>1396/05/02</t>
  </si>
  <si>
    <t>مشاور سرمایه گذاری تامین سرمایه نوین</t>
  </si>
  <si>
    <t>جسورانه فناوری بازنشستگی</t>
  </si>
  <si>
    <t>شرکت سرمایه گذاری و خدمات مدیریت صندوق بازنشستگی کشوری</t>
  </si>
  <si>
    <t>1398/03/11</t>
  </si>
  <si>
    <t>مشاور سرمایه گذاری مدبران هما</t>
  </si>
  <si>
    <t>1398/04/02</t>
  </si>
  <si>
    <t>سبدگردان آگاه</t>
  </si>
  <si>
    <t>1398/05/12</t>
  </si>
  <si>
    <t>سه ماه گذشته</t>
  </si>
  <si>
    <t>شماره ثبت</t>
  </si>
  <si>
    <t>30*</t>
  </si>
  <si>
    <t>مشاور سرمایه گذاری فراز ایده نوآفرین تک</t>
  </si>
  <si>
    <t>1398/06/16</t>
  </si>
  <si>
    <t>سرمایه گذاری مدبران اقتصاد</t>
  </si>
  <si>
    <t>1398/06/17</t>
  </si>
  <si>
    <t>سبدگردان آبان</t>
  </si>
  <si>
    <t>گنجینه زرین شهر</t>
  </si>
  <si>
    <t>درآمد ثابت سرآمد</t>
  </si>
  <si>
    <t>صندوقهای سرمایه گذاری مختلط</t>
  </si>
  <si>
    <t>صندوقهای سرمایه گذاری در سهام</t>
  </si>
  <si>
    <t>سبدگردان نو ویرا</t>
  </si>
  <si>
    <t>1398/07/02</t>
  </si>
  <si>
    <t>1398/07/17</t>
  </si>
  <si>
    <t>1398/07/03</t>
  </si>
  <si>
    <t>1398/07/18</t>
  </si>
  <si>
    <t>سرمايه گذاري مهرگان تامين پارس</t>
  </si>
  <si>
    <t>مشاور سرمایه گذاری معیار</t>
  </si>
  <si>
    <t>اندوخته توسعه صادرات آرمانی</t>
  </si>
  <si>
    <t>1398/08/26</t>
  </si>
  <si>
    <t>مشترک کارگزاری کارآفرین</t>
  </si>
  <si>
    <t>مشترک یکم ایرانیان</t>
  </si>
  <si>
    <t>مشترک صنعت و معدن</t>
  </si>
  <si>
    <t>مشترک فراز اندیش نوین</t>
  </si>
  <si>
    <t>مشترک بانک مسکن</t>
  </si>
  <si>
    <t> مشترک آتیه نوین</t>
  </si>
  <si>
    <t>امین ملت</t>
  </si>
  <si>
    <t>حکمت آشنا ایرانیان</t>
  </si>
  <si>
    <t>یکم کارگزاری بانک کشاورزی</t>
  </si>
  <si>
    <t>آرمان کارآفرین</t>
  </si>
  <si>
    <t>بانک گردشگری</t>
  </si>
  <si>
    <t>آتیه ملت</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</si>
  <si>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</si>
  <si>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</si>
  <si>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</si>
  <si>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</si>
  <si>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</si>
  <si>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</si>
  <si>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</si>
  <si>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</si>
  <si>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</si>
  <si>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</si>
  <si>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</si>
  <si>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</si>
  <si>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</si>
  <si>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البرز</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</si>
  <si>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</si>
  <si>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</si>
  <si>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</si>
  <si>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</si>
  <si>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</si>
  <si>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</si>
  <si>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</si>
  <si>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</si>
  <si>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</si>
  <si>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</si>
  <si>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</si>
  <si>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</si>
  <si>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</si>
  <si>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</si>
  <si>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</si>
  <si>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</si>
  <si>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</si>
  <si>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</si>
  <si>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</si>
  <si>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</si>
  <si>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</si>
  <si>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</si>
  <si>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</si>
  <si>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</si>
  <si>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</si>
  <si>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</si>
  <si>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</si>
  <si>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</si>
  <si>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</si>
  <si>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</si>
  <si>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</si>
  <si>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با درآمد ثابت کیان</t>
  </si>
  <si>
    <t>امین یکم فردا</t>
  </si>
  <si>
    <t>نیکوکاری لوتوس رویان</t>
  </si>
  <si>
    <t>با درآمد ثابت نگین سامان</t>
  </si>
  <si>
    <t>گنجینه یکم آوید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</si>
  <si>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</si>
  <si>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</si>
  <si>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</si>
  <si>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</si>
  <si>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</si>
  <si>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</si>
  <si>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</si>
  <si>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اندیشه ورزان صبا تامین</t>
  </si>
  <si>
    <t>گنجینه الماس بیمه دی</t>
  </si>
  <si>
    <t>مشترک آسمان امید</t>
  </si>
  <si>
    <t>پسشگامان سرمایه نوآفرین</t>
  </si>
  <si>
    <t>دارا الگوریتم</t>
  </si>
  <si>
    <t>با درآمد ثابت نو ویرا ذوب آهن</t>
  </si>
  <si>
    <t>با درآمد ثابت معیار</t>
  </si>
  <si>
    <t>توسعه ممتاز</t>
  </si>
  <si>
    <t>مشترک پارس</t>
  </si>
  <si>
    <t>مشترک نواندیشان </t>
  </si>
  <si>
    <t>تجربه ایرانیان</t>
  </si>
  <si>
    <t>ارمغان یکم ملل</t>
  </si>
  <si>
    <t>یکم نیکوکاری آگاه</t>
  </si>
  <si>
    <t> نیکوکاری بانک گردشگری</t>
  </si>
  <si>
    <t>مشترک کوثر</t>
  </si>
  <si>
    <t>مشترک آسمان خاورمیانه</t>
  </si>
  <si>
    <t>آرمان سپهر آشنا</t>
  </si>
  <si>
    <t>مختلط گوهر نفیس تمدن</t>
  </si>
  <si>
    <t>سپهر اندیشه نوین</t>
  </si>
  <si>
    <t>مشترک گنجینه مهر</t>
  </si>
  <si>
    <t>مشترک نیکی گستران</t>
  </si>
  <si>
    <t>نیکوکاری ایتام برکت </t>
  </si>
  <si>
    <t>توسعه پست بانک</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</si>
  <si>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</si>
  <si>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</si>
  <si>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</si>
  <si>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</si>
  <si>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</si>
  <si>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</si>
  <si>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</si>
  <si>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</si>
  <si>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</si>
  <si>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</si>
  <si>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</si>
  <si>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یکم اکسیر فارابی</t>
  </si>
  <si>
    <t>مشترک ایساتیس پویای یزد</t>
  </si>
  <si>
    <t>باران کارگزاری بانک کشاورزی </t>
  </si>
  <si>
    <t>مشترک صبا</t>
  </si>
  <si>
    <t>مشترک نوین پایدار</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</si>
  <si>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</si>
  <si>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</si>
  <si>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</si>
  <si>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</si>
  <si>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</si>
  <si>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</si>
  <si>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</si>
  <si>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</si>
  <si>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</si>
  <si>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</si>
  <si>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</si>
  <si>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</si>
  <si>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</si>
  <si>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</si>
  <si>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</si>
  <si>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</si>
  <si>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</si>
  <si>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</si>
  <si>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</si>
  <si>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</si>
  <si>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مشترك سبحان</t>
  </si>
  <si>
    <t>مشترك امين آويد</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</si>
  <si>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</si>
  <si>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</si>
  <si>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</si>
  <si>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</si>
  <si>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</si>
  <si>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</si>
  <si>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</si>
  <si>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</si>
  <si>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</si>
  <si>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</si>
  <si>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</si>
  <si>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</si>
  <si>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</si>
  <si>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</si>
  <si>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</si>
  <si>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</si>
  <si>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</si>
  <si>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</si>
  <si>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</si>
  <si>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</si>
  <si>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</si>
  <si>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</si>
  <si>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</si>
  <si>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</si>
  <si>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مشترک گنجینه ارمغان الماس</t>
  </si>
  <si>
    <t>مشترک افق روشن کارگزاری بانک خاورمیانه</t>
  </si>
  <si>
    <t>پاداش سرمایه پارس</t>
  </si>
  <si>
    <t>مشترک سرمایه دنیا</t>
  </si>
  <si>
    <t>آوای سهام کیان</t>
  </si>
  <si>
    <t>افق ملت</t>
  </si>
  <si>
    <t>سرو سودمند مدبران</t>
  </si>
  <si>
    <r>
      <t>خرید</t>
    </r>
    <r>
      <rPr>
        <b/>
        <sz val="10"/>
        <rFont val="Calibri"/>
        <family val="2"/>
      </rPr>
      <t>↓</t>
    </r>
  </si>
  <si>
    <r>
      <t>سهام</t>
    </r>
    <r>
      <rPr>
        <b/>
        <sz val="12"/>
        <rFont val="Calibri"/>
        <family val="2"/>
      </rPr>
      <t>↓</t>
    </r>
  </si>
  <si>
    <r>
      <t>عمر صندوق (به ماه)</t>
    </r>
    <r>
      <rPr>
        <b/>
        <sz val="20"/>
        <rFont val="Calibri"/>
        <family val="2"/>
      </rPr>
      <t>↓</t>
    </r>
  </si>
  <si>
    <r>
      <t xml:space="preserve">نسبت فعالیت </t>
    </r>
    <r>
      <rPr>
        <b/>
        <sz val="10"/>
        <rFont val="Calibri"/>
        <family val="2"/>
      </rPr>
      <t>↓</t>
    </r>
    <r>
      <rPr>
        <b/>
        <sz val="10"/>
        <rFont val="B Nazanin"/>
        <charset val="178"/>
      </rPr>
      <t>معاملاتی</t>
    </r>
  </si>
  <si>
    <t>در اوراق بهادار با درامد ثابت و با پیش بینی سود و قابل معامله</t>
  </si>
  <si>
    <t>مشاور سرمایه‌گذاری مدبران هما</t>
  </si>
  <si>
    <t>1398/12/01</t>
  </si>
  <si>
    <t>1398/10/11</t>
  </si>
  <si>
    <t>1398/12/21</t>
  </si>
  <si>
    <t>ثروت ستارگان</t>
  </si>
  <si>
    <t>مشاور سرمایه گذاری دیدگاهان نوین</t>
  </si>
  <si>
    <t>1398/12/04</t>
  </si>
  <si>
    <t>صندوق در صندوق</t>
  </si>
  <si>
    <t>افرا نماد پایدار</t>
  </si>
  <si>
    <t>درصد سهم</t>
  </si>
  <si>
    <r>
      <t>عمر صندوق (به ماه)</t>
    </r>
    <r>
      <rPr>
        <b/>
        <sz val="22"/>
        <rFont val="B Nazanin"/>
        <charset val="178"/>
      </rPr>
      <t>↓</t>
    </r>
  </si>
  <si>
    <t>* صندوق‌ سرمایه‌گذاری اختصاصی بازارگردانی با NAV جداگانه</t>
  </si>
  <si>
    <t>شرکت کارگزاری فارابی</t>
  </si>
  <si>
    <t>شرکت سبدگردان ایساتیس پویا</t>
  </si>
  <si>
    <t>گزارش عملکرد صندوق های سرمایه گذاری در پایان سال 1398 و</t>
  </si>
  <si>
    <t>1398/12/29</t>
  </si>
  <si>
    <t>1399/01/24</t>
  </si>
  <si>
    <t>1399/01/20</t>
  </si>
  <si>
    <t>سبدگردان فیروزه آسیا</t>
  </si>
  <si>
    <t>شرکت سبدگردان اعتبار</t>
  </si>
  <si>
    <t>1399/02/17</t>
  </si>
  <si>
    <t>1399/02/31</t>
  </si>
  <si>
    <t>پیشگامان سرمایه نوآفرین</t>
  </si>
  <si>
    <t>یاقوت آگاه</t>
  </si>
  <si>
    <t>آهنگ سهام کیان</t>
  </si>
  <si>
    <t>اعتبار سهام ایرانیان</t>
  </si>
  <si>
    <t>اختصاصی بازارگردانی آرمان اندیش*</t>
  </si>
  <si>
    <t>مشترك توسعه بازار سرمايه</t>
  </si>
  <si>
    <t>اختصاصی بازارگردانی افتخار حافظ</t>
  </si>
  <si>
    <t>بازارگردانی نوین پیشرو*</t>
  </si>
  <si>
    <t>اختصاصی بازارگرداني اميد لوتوس پارسيان*</t>
  </si>
  <si>
    <t>اختصاصی بازارگردانی گنجینه سپهر صادرات</t>
  </si>
  <si>
    <t>اختصاصی بازارگرداني حكمت ايرانيان يكم*</t>
  </si>
  <si>
    <t>اختصاصی بازارگردان گروه توسعۀ بهشهر</t>
  </si>
  <si>
    <t>اختصاصی بازارگردانی گسترش صنعت دارو</t>
  </si>
  <si>
    <t>اختصاصی بازارگردانی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</si>
  <si>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</si>
  <si>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</si>
  <si>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</si>
  <si>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بازارگردانی بانک سینا</t>
  </si>
  <si>
    <t>اختصاصی بازارگردان تجارت ایرانیان اعتماد</t>
  </si>
  <si>
    <t>اختصاصی بازارگردانی صبا نیک*</t>
  </si>
  <si>
    <t xml:space="preserve">اختصاصی بازارگردان آرمان انصار  </t>
  </si>
  <si>
    <t>اختصاصی بازارگردانی ملت*</t>
  </si>
  <si>
    <t>اختصاصی بازارگردانی کوشا الگوریتم*</t>
  </si>
  <si>
    <t>اختصاصی بازارگردانی سپهر بازار سرمایه*</t>
  </si>
  <si>
    <t>اختصاصی بازارگردانی گروه گردشگری ایرانیان</t>
  </si>
  <si>
    <t>اختصاصی بازارگردانی پست بانک ایران</t>
  </si>
  <si>
    <t>اختصاصی بازارگردانی صنعت مس</t>
  </si>
  <si>
    <t>اختصاصی بازارگردانی گروه دی*</t>
  </si>
  <si>
    <t>اختصاصی بازارگردانی توسعه معادن و فلزات آرمان</t>
  </si>
  <si>
    <t>اختصاصی بازارگردانی تدبیرگران فردا*</t>
  </si>
  <si>
    <t>اختصاصی بازارگردانی توسعه بازار تمدن</t>
  </si>
  <si>
    <t>اختصاصی بازارگردانی سهم آشنا یکم*</t>
  </si>
  <si>
    <t>اختصاصی بازارگردانی نماد صنعت و معدن*</t>
  </si>
  <si>
    <t>اختصاصی بازارگردانی ارزش آفرین صندوق بازنشستگی کشوری*</t>
  </si>
  <si>
    <t>اختصاصی بازارگردانی آینده نگر دانا</t>
  </si>
  <si>
    <t>اختصاصی بازارگردانی سینا بهگزین*</t>
  </si>
  <si>
    <t>صندوق تثبیت بازار سرمایه</t>
  </si>
  <si>
    <t>اختصاصی بازارگردانی گوهر فام امید*</t>
  </si>
  <si>
    <t>اختصاصی بازارگردانی صبا گستر نفت و گاز تامین*</t>
  </si>
  <si>
    <t>اختصاصی بازارگردانی اکسیر سودا*</t>
  </si>
  <si>
    <t>اختصاصی بازارگردانی مفید*</t>
  </si>
  <si>
    <t>اختصاصی بازارگردانی هوشمند آبان*</t>
  </si>
  <si>
    <t>اختصاصی بازارگردانی پاداش پشتیبان پارس*</t>
  </si>
  <si>
    <t>اختصاصی بازارگردانی مهرگان*</t>
  </si>
  <si>
    <t>اختصاصی بازارگردانی معیار</t>
  </si>
  <si>
    <t>اختصاصی بازارگردانی خلیج فارس*</t>
  </si>
  <si>
    <t>اختصاصی بازارگردانی ایساتیس پویا*</t>
  </si>
  <si>
    <t>اختصاصی بازارگردانی الگوریتمی امید فارابی*</t>
  </si>
  <si>
    <t>اختصاصی بازارگردانی توسعه فیروزه پویا*</t>
  </si>
  <si>
    <t>اختصاصی بازارگردانی خبرگان اهداف*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</si>
</sst>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_(* \(#,##0\);_(* &quot;-&quot;_);_(@_)"/>
    <numFmt numFmtId="43" formatCode="_(* #,##0.00_);_(* \(#,##0.00\);_(* &quot;-&quot;??_);_(@_)"/>
    <numFmt numFmtId="164" formatCode="#,##0_-;\(#,##0\)"/>
    <numFmt numFmtId="165" formatCode="_(* #,##0_);_(* \(#,##0\);_(* &quot;-&quot;??_);_(@_)"/>
    <numFmt numFmtId="166" formatCode="_(* #,##0.0000_);_(* \(#,##0.0000\);_(* &quot;-&quot;??_);_(@_)"/>
    <numFmt numFmtId="167" formatCode="0.0%"/>
  </numFmts>
  <fonts count="87"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sz val="28"/>
      <color theme="0"/>
      <name val="B Nazanin"/>
      <charset val="178"/>
    </font>
    <font>
      <b/>
      <sz val="11"/>
      <color theme="0"/>
      <name val="B Zar"/>
      <charset val="178"/>
    </font>
    <font>
      <b/>
      <sz val="28"/>
      <color theme="0"/>
      <name val="B Nazanin"/>
      <charset val="178"/>
    </font>
    <font>
      <b/>
      <sz val="22"/>
      <color theme="0"/>
      <name val="B Nazanin"/>
      <charset val="178"/>
    </font>
    <font>
      <sz val="14"/>
      <color theme="0"/>
      <name val="B Nazanin"/>
      <charset val="178"/>
    </font>
    <font>
      <sz val="18"/>
      <color theme="0"/>
      <name val="B Nazanin"/>
      <charset val="178"/>
    </font>
    <font>
      <b/>
      <sz val="9"/>
      <color theme="0"/>
      <name val="B Nazanin"/>
      <charset val="178"/>
    </font>
    <font>
      <sz val="9"/>
      <color theme="1"/>
      <name val="B Nazanin"/>
      <charset val="178"/>
    </font>
    <font>
      <b/>
      <sz val="19"/>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b/>
      <sz val="11"/>
      <name val="B Nazanin"/>
      <charset val="178"/>
    </font>
    <font>
      <b/>
      <sz val="36"/>
      <name val="B Nazanin"/>
      <charset val="178"/>
    </font>
    <font>
      <sz val="11"/>
      <name val="B Lotus"/>
      <charset val="178"/>
    </font>
    <font>
      <b/>
      <sz val="48"/>
      <name val="B Nazanin"/>
      <charset val="178"/>
    </font>
    <font>
      <b/>
      <sz val="26"/>
      <color rgb="FFFF0000"/>
      <name val="B Nazanin"/>
      <charset val="178"/>
    </font>
    <font>
      <sz val="28"/>
      <color rgb="FFFF0000"/>
      <name val="B Zar"/>
      <charset val="178"/>
    </font>
    <font>
      <sz val="20"/>
      <name val="B Zar"/>
      <charset val="178"/>
    </font>
    <font>
      <sz val="26"/>
      <name val="B Zar"/>
      <charset val="178"/>
    </font>
    <font>
      <sz val="10"/>
      <color theme="0"/>
      <name val="B Zar"/>
      <charset val="178"/>
    </font>
    <font>
      <sz val="9"/>
      <color theme="0"/>
      <name val="B Zar"/>
      <charset val="178"/>
    </font>
    <font>
      <sz val="36"/>
      <color theme="1"/>
      <name val="B Zar"/>
      <charset val="178"/>
    </font>
    <font>
      <sz val="19"/>
      <name val="B Nazanin"/>
      <charset val="178"/>
    </font>
    <font>
      <sz val="19"/>
      <color rgb="FF000000"/>
      <name val="B Nazanin"/>
      <charset val="178"/>
    </font>
    <font>
      <sz val="24"/>
      <color theme="1"/>
      <name val="B Nazanin"/>
      <charset val="178"/>
    </font>
    <font>
      <b/>
      <sz val="26"/>
      <color theme="0"/>
      <name val="B Nazanin"/>
      <charset val="178"/>
    </font>
    <font>
      <b/>
      <sz val="10"/>
      <name val="Calibri"/>
      <family val="2"/>
    </font>
    <font>
      <b/>
      <sz val="12"/>
      <name val="Calibri"/>
      <family val="2"/>
    </font>
    <font>
      <b/>
      <sz val="20"/>
      <name val="Calibri"/>
      <family val="2"/>
    </font>
    <font>
      <b/>
      <sz val="22"/>
      <name val="B Nazanin"/>
      <charset val="178"/>
    </font>
    <font>
      <b/>
      <sz val="18"/>
      <color theme="1"/>
      <name val="B Zar"/>
      <charset val="178"/>
    </font>
  </fonts>
  <fills count="10">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s>
  <cellStyleXfs count="8">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xf numFmtId="9" fontId="3" fillId="0" borderId="0" applyFont="0" applyFill="0" applyBorder="0" applyAlignment="0" applyProtection="0"/>
  </cellStyleXfs>
  <cellXfs count="453">
    <xf numFmtId="0" fontId="0" fillId="0" borderId="0" xfId="0"/>
    <xf numFmtId="0" fontId="0" fillId="0" borderId="0" xfId="0"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0" fillId="0" borderId="0" xfId="5" applyNumberFormat="1" applyFont="1" applyAlignment="1">
      <alignment horizontal="right"/>
    </xf>
    <xf numFmtId="165" fontId="0" fillId="0" borderId="0" xfId="5" applyNumberFormat="1" applyFont="1" applyAlignment="1">
      <alignment horizontal="right"/>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3" fontId="22" fillId="3"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6" fontId="16" fillId="0" borderId="1" xfId="5" applyNumberFormat="1" applyFont="1" applyFill="1" applyBorder="1"/>
    <xf numFmtId="166" fontId="0" fillId="0" borderId="0" xfId="5" applyNumberFormat="1" applyFont="1" applyFill="1"/>
    <xf numFmtId="41" fontId="21" fillId="8" borderId="1" xfId="6" applyFont="1" applyFill="1" applyBorder="1" applyAlignment="1">
      <alignment horizontal="right" vertical="center"/>
    </xf>
    <xf numFmtId="2" fontId="48" fillId="8" borderId="1" xfId="0" applyNumberFormat="1" applyFont="1" applyFill="1" applyBorder="1" applyAlignment="1">
      <alignment horizontal="right" vertical="center" readingOrder="2"/>
    </xf>
    <xf numFmtId="41" fontId="48" fillId="8" borderId="1" xfId="6" applyFont="1" applyFill="1" applyBorder="1" applyAlignment="1">
      <alignment horizontal="right" vertical="center" readingOrder="2"/>
    </xf>
    <xf numFmtId="41" fontId="50" fillId="8" borderId="1" xfId="6"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165" fontId="54" fillId="6" borderId="1" xfId="5" applyNumberFormat="1" applyFont="1" applyFill="1" applyBorder="1" applyAlignment="1">
      <alignment horizontal="right" vertical="center" readingOrder="2"/>
    </xf>
    <xf numFmtId="41" fontId="54" fillId="6" borderId="1" xfId="6" applyFont="1" applyFill="1" applyBorder="1" applyAlignment="1">
      <alignment horizontal="right" vertical="center" readingOrder="2"/>
    </xf>
    <xf numFmtId="1" fontId="54" fillId="6" borderId="1" xfId="0" applyNumberFormat="1" applyFont="1" applyFill="1" applyBorder="1" applyAlignment="1">
      <alignment horizontal="right" vertical="center" readingOrder="2"/>
    </xf>
    <xf numFmtId="2" fontId="54" fillId="6" borderId="1" xfId="6" applyNumberFormat="1" applyFont="1" applyFill="1" applyBorder="1" applyAlignment="1">
      <alignment horizontal="right" vertical="center" readingOrder="1"/>
    </xf>
    <xf numFmtId="3" fontId="54" fillId="6" borderId="1" xfId="0" applyNumberFormat="1" applyFont="1" applyFill="1" applyBorder="1" applyAlignment="1">
      <alignment horizontal="right" vertical="center" readingOrder="2"/>
    </xf>
    <xf numFmtId="0" fontId="51" fillId="0" borderId="0" xfId="0" applyFont="1" applyFill="1" applyAlignment="1">
      <alignment horizontal="right" vertical="center" readingOrder="2"/>
    </xf>
    <xf numFmtId="41" fontId="56" fillId="6" borderId="1" xfId="6" applyFont="1" applyFill="1" applyBorder="1" applyAlignment="1">
      <alignment horizontal="right" vertical="center" readingOrder="2"/>
    </xf>
    <xf numFmtId="1" fontId="56" fillId="6" borderId="1" xfId="0" applyNumberFormat="1" applyFont="1" applyFill="1" applyBorder="1" applyAlignment="1">
      <alignment horizontal="right" vertical="center" readingOrder="2"/>
    </xf>
    <xf numFmtId="3" fontId="56" fillId="6" borderId="1" xfId="0" applyNumberFormat="1" applyFont="1" applyFill="1" applyBorder="1" applyAlignment="1">
      <alignment horizontal="right" vertical="center" readingOrder="2"/>
    </xf>
    <xf numFmtId="1" fontId="58" fillId="4" borderId="1" xfId="0" applyNumberFormat="1" applyFont="1" applyFill="1" applyBorder="1"/>
    <xf numFmtId="0" fontId="53" fillId="6" borderId="1" xfId="0" applyNumberFormat="1" applyFont="1" applyFill="1" applyBorder="1" applyAlignment="1">
      <alignment vertical="center" readingOrder="2"/>
    </xf>
    <xf numFmtId="0" fontId="54" fillId="6" borderId="1" xfId="0" applyFont="1" applyFill="1" applyBorder="1" applyAlignment="1">
      <alignment horizontal="center" vertical="top" readingOrder="2"/>
    </xf>
    <xf numFmtId="1" fontId="54" fillId="6" borderId="1" xfId="0" applyNumberFormat="1" applyFont="1" applyFill="1" applyBorder="1" applyAlignment="1">
      <alignment horizontal="right" readingOrder="2"/>
    </xf>
    <xf numFmtId="0" fontId="51" fillId="2" borderId="0" xfId="0" applyFont="1" applyFill="1" applyAlignment="1">
      <alignment horizontal="right" vertical="center" readingOrder="2"/>
    </xf>
    <xf numFmtId="1" fontId="19" fillId="2" borderId="1" xfId="0" applyNumberFormat="1" applyFont="1" applyFill="1" applyBorder="1"/>
    <xf numFmtId="0" fontId="55" fillId="6" borderId="1" xfId="0" applyFont="1" applyFill="1" applyBorder="1" applyAlignment="1">
      <alignment horizontal="right" vertical="center" readingOrder="2"/>
    </xf>
    <xf numFmtId="0" fontId="56" fillId="6" borderId="1" xfId="0" applyFont="1" applyFill="1" applyBorder="1" applyAlignment="1">
      <alignment horizontal="center" vertical="top" readingOrder="2"/>
    </xf>
    <xf numFmtId="2" fontId="56" fillId="6" borderId="1" xfId="0" applyNumberFormat="1" applyFont="1" applyFill="1" applyBorder="1" applyAlignment="1">
      <alignment horizontal="right" vertical="center" readingOrder="1"/>
    </xf>
    <xf numFmtId="0" fontId="55" fillId="2" borderId="0" xfId="0" applyFont="1" applyFill="1" applyAlignment="1">
      <alignment horizontal="right" vertical="center" readingOrder="2"/>
    </xf>
    <xf numFmtId="0" fontId="31" fillId="7" borderId="1" xfId="0" applyFont="1" applyFill="1" applyBorder="1" applyAlignment="1">
      <alignment horizontal="right" vertical="center" readingOrder="2"/>
    </xf>
    <xf numFmtId="164" fontId="31" fillId="7" borderId="1" xfId="2" applyNumberFormat="1" applyFont="1" applyFill="1" applyBorder="1" applyAlignment="1">
      <alignment horizontal="right" vertical="center"/>
    </xf>
    <xf numFmtId="164" fontId="31" fillId="7" borderId="1" xfId="2" applyNumberFormat="1" applyFont="1" applyFill="1" applyBorder="1" applyAlignment="1">
      <alignment vertical="center"/>
    </xf>
    <xf numFmtId="164" fontId="49" fillId="8" borderId="1" xfId="2" applyNumberFormat="1" applyFont="1" applyFill="1" applyBorder="1" applyAlignment="1">
      <alignment horizontal="right" vertical="center"/>
    </xf>
    <xf numFmtId="165" fontId="50" fillId="8" borderId="1" xfId="5" applyNumberFormat="1" applyFont="1" applyFill="1" applyBorder="1" applyAlignment="1">
      <alignment readingOrder="2"/>
    </xf>
    <xf numFmtId="0" fontId="29" fillId="7" borderId="1" xfId="2" applyFont="1" applyFill="1" applyBorder="1" applyAlignment="1">
      <alignment horizontal="right" vertical="center"/>
    </xf>
    <xf numFmtId="0" fontId="59" fillId="8" borderId="1" xfId="0" applyFont="1" applyFill="1" applyBorder="1" applyAlignment="1">
      <alignment horizontal="right" vertical="center" readingOrder="2"/>
    </xf>
    <xf numFmtId="0" fontId="48" fillId="8" borderId="1" xfId="0" applyFont="1" applyFill="1" applyBorder="1" applyAlignment="1">
      <alignment horizontal="right" vertical="center" readingOrder="2"/>
    </xf>
    <xf numFmtId="165" fontId="52" fillId="8" borderId="1" xfId="5" applyNumberFormat="1" applyFont="1" applyFill="1" applyBorder="1" applyAlignment="1">
      <alignment horizontal="right" vertical="center" wrapText="1" readingOrder="1"/>
    </xf>
    <xf numFmtId="165" fontId="57" fillId="8" borderId="1" xfId="0" applyNumberFormat="1" applyFont="1" applyFill="1" applyBorder="1" applyAlignment="1">
      <alignment horizontal="right" vertical="center" readingOrder="2"/>
    </xf>
    <xf numFmtId="164" fontId="60" fillId="8" borderId="1" xfId="2" applyNumberFormat="1" applyFont="1" applyFill="1" applyBorder="1" applyAlignment="1">
      <alignment horizontal="right" vertical="center"/>
    </xf>
    <xf numFmtId="0" fontId="61" fillId="0" borderId="0" xfId="0" applyFont="1" applyFill="1"/>
    <xf numFmtId="1" fontId="17" fillId="8" borderId="1" xfId="0" applyNumberFormat="1" applyFont="1" applyFill="1" applyBorder="1" applyAlignment="1">
      <alignment horizontal="right" vertical="center" wrapText="1" readingOrder="2"/>
    </xf>
    <xf numFmtId="1" fontId="46" fillId="8" borderId="1" xfId="0" applyNumberFormat="1" applyFont="1" applyFill="1" applyBorder="1" applyAlignment="1">
      <alignment horizontal="right"/>
    </xf>
    <xf numFmtId="1" fontId="47" fillId="8" borderId="1" xfId="0" applyNumberFormat="1" applyFont="1" applyFill="1" applyBorder="1" applyAlignment="1">
      <alignment horizontal="right"/>
    </xf>
    <xf numFmtId="165" fontId="34" fillId="7" borderId="1" xfId="5" applyNumberFormat="1" applyFont="1" applyFill="1" applyBorder="1" applyAlignment="1">
      <alignment wrapText="1"/>
    </xf>
    <xf numFmtId="165" fontId="52" fillId="8"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2" fillId="2" borderId="6" xfId="6" applyFont="1" applyFill="1" applyBorder="1" applyAlignment="1">
      <alignment horizontal="center" vertical="center" wrapText="1" readingOrder="2"/>
    </xf>
    <xf numFmtId="0" fontId="62" fillId="2" borderId="0" xfId="0" applyFont="1" applyFill="1" applyBorder="1" applyAlignment="1">
      <alignment vertical="center" wrapText="1" readingOrder="2"/>
    </xf>
    <xf numFmtId="2" fontId="62"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25" fillId="2" borderId="1" xfId="2" applyFont="1" applyFill="1" applyBorder="1" applyAlignment="1">
      <alignment horizontal="center" vertical="center" wrapText="1"/>
    </xf>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64" fillId="2" borderId="0" xfId="0" applyFont="1" applyFill="1" applyBorder="1" applyAlignment="1">
      <alignment horizontal="right" vertical="center" wrapText="1" readingOrder="2"/>
    </xf>
    <xf numFmtId="1" fontId="62" fillId="2" borderId="6" xfId="0" applyNumberFormat="1" applyFont="1" applyFill="1" applyBorder="1" applyAlignment="1">
      <alignment horizontal="center" vertical="center" wrapText="1" readingOrder="2"/>
    </xf>
    <xf numFmtId="0" fontId="62" fillId="2" borderId="9" xfId="0" applyFont="1" applyFill="1" applyBorder="1" applyAlignment="1">
      <alignment horizontal="center" vertical="center" wrapText="1" readingOrder="2"/>
    </xf>
    <xf numFmtId="41" fontId="62" fillId="2" borderId="5" xfId="6" applyFont="1" applyFill="1" applyBorder="1" applyAlignment="1">
      <alignment horizontal="center" vertical="center" wrapText="1" readingOrder="2"/>
    </xf>
    <xf numFmtId="0" fontId="64"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3" fillId="2" borderId="0" xfId="1" applyFont="1" applyFill="1" applyBorder="1" applyAlignment="1">
      <alignment vertical="center"/>
    </xf>
    <xf numFmtId="0" fontId="63" fillId="2" borderId="0" xfId="1" applyFont="1" applyFill="1" applyBorder="1" applyAlignment="1">
      <alignment horizontal="right" vertical="center"/>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7"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165" fontId="34" fillId="7" borderId="1" xfId="5" applyNumberFormat="1" applyFont="1" applyFill="1" applyBorder="1" applyAlignment="1">
      <alignment horizontal="right" readingOrder="1"/>
    </xf>
    <xf numFmtId="1" fontId="34" fillId="7" borderId="1" xfId="0" applyNumberFormat="1" applyFont="1" applyFill="1" applyBorder="1" applyAlignment="1">
      <alignment horizontal="right" readingOrder="2"/>
    </xf>
    <xf numFmtId="0" fontId="4" fillId="2" borderId="0" xfId="0" applyFont="1" applyFill="1" applyAlignment="1">
      <alignment horizontal="right"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165" fontId="48" fillId="8" borderId="1" xfId="5"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0" fontId="25" fillId="2" borderId="0" xfId="0" applyFont="1" applyFill="1" applyBorder="1" applyAlignment="1">
      <alignment horizontal="right" vertical="center"/>
    </xf>
    <xf numFmtId="0" fontId="68" fillId="2" borderId="0" xfId="0" applyFont="1" applyFill="1" applyBorder="1" applyAlignment="1">
      <alignment horizontal="right" vertical="center" wrapText="1" readingOrder="2"/>
    </xf>
    <xf numFmtId="0" fontId="68" fillId="2" borderId="0" xfId="0" applyFont="1" applyFill="1" applyBorder="1" applyAlignment="1">
      <alignment horizontal="left" vertical="center" wrapText="1" readingOrder="2"/>
    </xf>
    <xf numFmtId="3" fontId="68"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4" fillId="6" borderId="1" xfId="6" applyNumberFormat="1" applyFont="1" applyFill="1" applyBorder="1" applyAlignment="1">
      <alignment horizontal="center" vertical="center" readingOrder="2"/>
    </xf>
    <xf numFmtId="3" fontId="56"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165" fontId="63" fillId="9" borderId="1" xfId="5" applyNumberFormat="1" applyFont="1" applyFill="1" applyBorder="1" applyAlignment="1">
      <alignment horizontal="right" vertical="center" wrapText="1"/>
    </xf>
    <xf numFmtId="165" fontId="63" fillId="9" borderId="1" xfId="5" applyNumberFormat="1" applyFont="1" applyFill="1" applyBorder="1" applyAlignment="1">
      <alignment horizontal="right" vertical="center" readingOrder="2"/>
    </xf>
    <xf numFmtId="164" fontId="30" fillId="0" borderId="0" xfId="0" applyNumberFormat="1" applyFont="1" applyAlignment="1"/>
    <xf numFmtId="0" fontId="4" fillId="7" borderId="1" xfId="0" applyNumberFormat="1" applyFont="1" applyFill="1" applyBorder="1" applyAlignment="1">
      <alignment horizontal="right" vertical="center"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166" fontId="65" fillId="0" borderId="1" xfId="5" applyNumberFormat="1" applyFont="1" applyFill="1" applyBorder="1"/>
    <xf numFmtId="166" fontId="66" fillId="0" borderId="1" xfId="5" applyNumberFormat="1" applyFont="1" applyFill="1" applyBorder="1"/>
    <xf numFmtId="0" fontId="66" fillId="0" borderId="1" xfId="0" applyFont="1" applyFill="1" applyBorder="1"/>
    <xf numFmtId="166" fontId="63" fillId="0" borderId="1" xfId="5" applyNumberFormat="1" applyFont="1" applyFill="1" applyBorder="1" applyAlignment="1">
      <alignment horizontal="right" vertical="center" wrapText="1"/>
    </xf>
    <xf numFmtId="166" fontId="63" fillId="0" borderId="1" xfId="5" applyNumberFormat="1" applyFont="1" applyFill="1" applyBorder="1" applyAlignment="1">
      <alignment horizontal="right" vertical="center" wrapText="1" readingOrder="2"/>
    </xf>
    <xf numFmtId="166" fontId="63" fillId="0" borderId="1" xfId="5" applyNumberFormat="1" applyFont="1" applyFill="1" applyBorder="1" applyAlignment="1">
      <alignment horizontal="right" vertical="center" readingOrder="2"/>
    </xf>
    <xf numFmtId="43" fontId="67" fillId="0" borderId="1" xfId="5" applyNumberFormat="1" applyFont="1" applyFill="1" applyBorder="1" applyAlignment="1">
      <alignment horizontal="right" vertical="center" readingOrder="2"/>
    </xf>
    <xf numFmtId="43" fontId="67" fillId="0" borderId="1" xfId="5" applyFont="1" applyFill="1" applyBorder="1" applyAlignment="1">
      <alignment horizontal="right" vertical="center" readingOrder="2"/>
    </xf>
    <xf numFmtId="1" fontId="65"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65" fillId="0" borderId="1" xfId="0" applyNumberFormat="1" applyFont="1" applyFill="1" applyBorder="1"/>
    <xf numFmtId="1" fontId="69" fillId="0" borderId="1" xfId="0" applyNumberFormat="1" applyFont="1" applyFill="1" applyBorder="1"/>
    <xf numFmtId="3" fontId="70" fillId="2" borderId="0" xfId="6" applyNumberFormat="1" applyFont="1" applyFill="1" applyBorder="1" applyAlignment="1">
      <alignment horizontal="center" vertical="center" wrapText="1" readingOrder="2"/>
    </xf>
    <xf numFmtId="0" fontId="70" fillId="2" borderId="0" xfId="0" applyFont="1" applyFill="1" applyBorder="1" applyAlignment="1">
      <alignment horizontal="right" vertical="center" readingOrder="2"/>
    </xf>
    <xf numFmtId="0" fontId="70" fillId="2" borderId="0" xfId="0" applyFont="1" applyFill="1" applyBorder="1" applyAlignment="1">
      <alignment vertical="center" wrapText="1" readingOrder="2"/>
    </xf>
    <xf numFmtId="165" fontId="50" fillId="8"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43" fontId="22" fillId="3" borderId="1" xfId="5" applyFont="1" applyFill="1" applyBorder="1" applyAlignment="1">
      <alignment horizontal="right" vertical="center" readingOrder="2"/>
    </xf>
    <xf numFmtId="43" fontId="65" fillId="0" borderId="1" xfId="5" applyFont="1" applyFill="1" applyBorder="1"/>
    <xf numFmtId="43" fontId="66" fillId="0" borderId="1" xfId="5" applyFont="1" applyFill="1" applyBorder="1"/>
    <xf numFmtId="43" fontId="66"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0" fontId="71" fillId="3" borderId="1" xfId="0" applyNumberFormat="1" applyFont="1" applyFill="1" applyBorder="1" applyAlignment="1">
      <alignment horizontal="right" vertical="center" readingOrder="2"/>
    </xf>
    <xf numFmtId="0" fontId="72" fillId="6" borderId="1" xfId="0" applyFont="1" applyFill="1" applyBorder="1" applyAlignment="1">
      <alignment horizontal="right" vertical="center" readingOrder="2"/>
    </xf>
    <xf numFmtId="165" fontId="34" fillId="7" borderId="1" xfId="5" applyNumberFormat="1" applyFont="1" applyFill="1" applyBorder="1" applyAlignment="1">
      <alignment readingOrder="1"/>
    </xf>
    <xf numFmtId="1" fontId="28" fillId="2" borderId="1" xfId="0" applyNumberFormat="1" applyFont="1" applyFill="1" applyBorder="1"/>
    <xf numFmtId="43" fontId="22" fillId="2" borderId="1" xfId="5" applyFont="1" applyFill="1" applyBorder="1" applyAlignment="1">
      <alignment horizontal="right" vertical="center" readingOrder="2"/>
    </xf>
    <xf numFmtId="3" fontId="22" fillId="2" borderId="1" xfId="0" applyNumberFormat="1" applyFont="1" applyFill="1" applyBorder="1" applyAlignment="1">
      <alignment horizontal="right" vertical="center"/>
    </xf>
    <xf numFmtId="43" fontId="10" fillId="0" borderId="0" xfId="5" applyFont="1" applyFill="1" applyAlignment="1">
      <alignment horizontal="right" vertical="center" readingOrder="2"/>
    </xf>
    <xf numFmtId="43" fontId="10" fillId="0" borderId="0" xfId="5" applyFont="1" applyFill="1" applyAlignment="1">
      <alignment horizontal="right" vertical="center" wrapText="1" readingOrder="2"/>
    </xf>
    <xf numFmtId="43" fontId="45" fillId="0" borderId="1" xfId="5" applyFont="1" applyFill="1" applyBorder="1" applyAlignment="1">
      <alignment horizontal="right" vertical="center" readingOrder="2"/>
    </xf>
    <xf numFmtId="43" fontId="24" fillId="0" borderId="0" xfId="5" applyFont="1" applyFill="1" applyAlignment="1">
      <alignment horizontal="right" vertical="center" readingOrder="2"/>
    </xf>
    <xf numFmtId="43" fontId="6" fillId="0" borderId="0" xfId="5" applyFont="1" applyFill="1" applyBorder="1" applyAlignment="1">
      <alignment horizontal="right" vertical="center" readingOrder="2"/>
    </xf>
    <xf numFmtId="43" fontId="73" fillId="0" borderId="0" xfId="5" applyFont="1" applyFill="1" applyAlignment="1">
      <alignment horizontal="right" vertical="center" readingOrder="2"/>
    </xf>
    <xf numFmtId="43" fontId="74" fillId="0" borderId="0" xfId="5" applyFont="1" applyFill="1" applyAlignment="1">
      <alignment horizontal="right" vertical="center" readingOrder="2"/>
    </xf>
    <xf numFmtId="43" fontId="14" fillId="0" borderId="0" xfId="5" applyFont="1" applyFill="1" applyAlignment="1">
      <alignment horizontal="right" vertical="center" readingOrder="2"/>
    </xf>
    <xf numFmtId="43" fontId="54" fillId="6" borderId="1" xfId="5" applyNumberFormat="1" applyFont="1" applyFill="1" applyBorder="1" applyAlignment="1">
      <alignment horizontal="right" vertical="center" readingOrder="1"/>
    </xf>
    <xf numFmtId="43" fontId="29" fillId="2" borderId="1" xfId="5" applyNumberFormat="1" applyFont="1" applyFill="1" applyBorder="1" applyAlignment="1">
      <alignment horizontal="right" vertical="center"/>
    </xf>
    <xf numFmtId="43" fontId="29" fillId="2" borderId="1" xfId="5" applyNumberFormat="1" applyFont="1" applyFill="1" applyBorder="1" applyAlignment="1">
      <alignment horizontal="center" vertical="center"/>
    </xf>
    <xf numFmtId="43" fontId="25" fillId="2" borderId="1" xfId="5" applyNumberFormat="1" applyFont="1" applyFill="1" applyBorder="1" applyAlignment="1">
      <alignment horizontal="center" vertical="center" wrapText="1" readingOrder="1"/>
    </xf>
    <xf numFmtId="43" fontId="25" fillId="2" borderId="1" xfId="5" applyNumberFormat="1" applyFont="1" applyFill="1" applyBorder="1" applyAlignment="1">
      <alignment horizontal="center" vertical="center" wrapText="1"/>
    </xf>
    <xf numFmtId="43" fontId="31" fillId="2" borderId="1" xfId="5" applyNumberFormat="1" applyFont="1" applyFill="1" applyBorder="1" applyAlignment="1">
      <alignment horizontal="right" vertical="center" readingOrder="2"/>
    </xf>
    <xf numFmtId="43" fontId="4" fillId="2" borderId="1" xfId="5" applyNumberFormat="1" applyFont="1" applyFill="1" applyBorder="1"/>
    <xf numFmtId="43" fontId="4" fillId="2" borderId="0" xfId="5" applyNumberFormat="1" applyFont="1" applyFill="1"/>
    <xf numFmtId="10" fontId="4" fillId="6" borderId="1" xfId="0" applyNumberFormat="1" applyFont="1" applyFill="1" applyBorder="1" applyAlignment="1">
      <alignment readingOrder="2"/>
    </xf>
    <xf numFmtId="3" fontId="32" fillId="2" borderId="1" xfId="0" applyNumberFormat="1" applyFont="1" applyFill="1" applyBorder="1" applyAlignment="1">
      <alignment horizontal="right" vertical="center"/>
    </xf>
    <xf numFmtId="3" fontId="29" fillId="2" borderId="1" xfId="2" applyNumberFormat="1" applyFont="1" applyFill="1" applyBorder="1" applyAlignment="1">
      <alignment horizontal="right" vertical="center"/>
    </xf>
    <xf numFmtId="3" fontId="4" fillId="2" borderId="0" xfId="0" applyNumberFormat="1" applyFont="1" applyFill="1" applyAlignment="1">
      <alignment horizontal="right"/>
    </xf>
    <xf numFmtId="0" fontId="0" fillId="0" borderId="0" xfId="0" applyFill="1" applyBorder="1"/>
    <xf numFmtId="0" fontId="16" fillId="0" borderId="0" xfId="0" applyFont="1" applyFill="1" applyBorder="1"/>
    <xf numFmtId="165" fontId="16" fillId="0" borderId="0" xfId="5" applyNumberFormat="1" applyFont="1" applyFill="1"/>
    <xf numFmtId="0" fontId="63" fillId="2" borderId="1" xfId="0" applyFont="1" applyFill="1" applyBorder="1" applyAlignment="1">
      <alignment horizontal="right" vertical="center"/>
    </xf>
    <xf numFmtId="165" fontId="16" fillId="0" borderId="1" xfId="5" applyNumberFormat="1" applyFont="1" applyFill="1" applyBorder="1"/>
    <xf numFmtId="165" fontId="16" fillId="0" borderId="1" xfId="5" applyNumberFormat="1" applyFont="1" applyFill="1" applyBorder="1" applyAlignment="1">
      <alignment vertical="center"/>
    </xf>
    <xf numFmtId="0" fontId="28" fillId="2" borderId="0" xfId="0" applyFont="1" applyFill="1" applyAlignment="1">
      <alignment horizontal="right" readingOrder="2"/>
    </xf>
    <xf numFmtId="0" fontId="42" fillId="0" borderId="1" xfId="0" applyFont="1" applyBorder="1" applyAlignment="1">
      <alignment horizontal="right" vertical="center" readingOrder="2"/>
    </xf>
    <xf numFmtId="0" fontId="4" fillId="0" borderId="1" xfId="0" applyFont="1" applyBorder="1" applyAlignment="1">
      <alignment horizontal="right" vertical="center" readingOrder="2"/>
    </xf>
    <xf numFmtId="0" fontId="41" fillId="0" borderId="1" xfId="0" applyFont="1" applyBorder="1" applyAlignment="1">
      <alignment horizontal="right" vertical="center" readingOrder="2"/>
    </xf>
    <xf numFmtId="0" fontId="49" fillId="0" borderId="2" xfId="0" applyFont="1" applyFill="1" applyBorder="1"/>
    <xf numFmtId="0" fontId="49" fillId="0" borderId="1" xfId="0" applyNumberFormat="1" applyFont="1" applyFill="1" applyBorder="1" applyAlignment="1">
      <alignment horizontal="right" vertical="center" readingOrder="2"/>
    </xf>
    <xf numFmtId="3" fontId="75" fillId="0" borderId="1" xfId="0" applyNumberFormat="1" applyFont="1" applyFill="1" applyBorder="1" applyAlignment="1">
      <alignment horizontal="right" vertical="center" readingOrder="2"/>
    </xf>
    <xf numFmtId="3" fontId="76" fillId="0" borderId="1" xfId="0" applyNumberFormat="1" applyFont="1" applyFill="1" applyBorder="1" applyAlignment="1">
      <alignment horizontal="right" vertical="center" readingOrder="2"/>
    </xf>
    <xf numFmtId="0" fontId="49" fillId="0" borderId="0" xfId="0" applyFont="1" applyFill="1"/>
    <xf numFmtId="165" fontId="34" fillId="0" borderId="0" xfId="0" applyNumberFormat="1" applyFont="1" applyAlignment="1">
      <alignment horizontal="right" vertical="center" readingOrder="2"/>
    </xf>
    <xf numFmtId="3" fontId="27" fillId="0" borderId="1" xfId="0" applyNumberFormat="1" applyFont="1" applyFill="1" applyBorder="1" applyAlignment="1">
      <alignment horizontal="right" vertical="center" readingOrder="2"/>
    </xf>
    <xf numFmtId="2" fontId="0" fillId="0" borderId="0" xfId="0" applyNumberFormat="1" applyFill="1" applyBorder="1"/>
    <xf numFmtId="165" fontId="52" fillId="8" borderId="1" xfId="5" applyNumberFormat="1" applyFont="1" applyFill="1" applyBorder="1" applyAlignment="1">
      <alignment horizontal="right" vertical="center"/>
    </xf>
    <xf numFmtId="41" fontId="45" fillId="0" borderId="0" xfId="6" applyFont="1" applyFill="1" applyBorder="1" applyAlignment="1">
      <alignment horizontal="right" vertical="center" readingOrder="2"/>
    </xf>
    <xf numFmtId="0" fontId="12" fillId="2" borderId="6" xfId="0" applyFont="1" applyFill="1" applyBorder="1" applyAlignment="1">
      <alignment horizontal="right" vertical="center" wrapText="1" readingOrder="2"/>
    </xf>
    <xf numFmtId="0" fontId="59" fillId="8" borderId="1" xfId="0" applyFont="1" applyFill="1" applyBorder="1" applyAlignment="1">
      <alignment horizontal="right" vertical="center"/>
    </xf>
    <xf numFmtId="0" fontId="12" fillId="2" borderId="5" xfId="0" applyFont="1" applyFill="1" applyBorder="1" applyAlignment="1">
      <alignment horizontal="right" vertical="center" wrapText="1" readingOrder="2"/>
    </xf>
    <xf numFmtId="1" fontId="34" fillId="2" borderId="6" xfId="0" applyNumberFormat="1" applyFont="1" applyFill="1" applyBorder="1" applyAlignment="1">
      <alignment horizontal="center" vertical="center" wrapText="1" readingOrder="2"/>
    </xf>
    <xf numFmtId="1" fontId="64" fillId="2" borderId="0" xfId="0" applyNumberFormat="1" applyFont="1" applyFill="1" applyBorder="1" applyAlignment="1">
      <alignment horizontal="center" vertical="center" wrapText="1" readingOrder="2"/>
    </xf>
    <xf numFmtId="1" fontId="48" fillId="8" borderId="1" xfId="0" applyNumberFormat="1" applyFont="1" applyFill="1" applyBorder="1" applyAlignment="1">
      <alignment horizontal="center" vertical="center" readingOrder="2"/>
    </xf>
    <xf numFmtId="1" fontId="4" fillId="0" borderId="0" xfId="0" applyNumberFormat="1" applyFont="1" applyAlignment="1">
      <alignment horizontal="center" vertical="center" readingOrder="2"/>
    </xf>
    <xf numFmtId="0" fontId="12" fillId="2" borderId="1" xfId="0" applyFont="1" applyFill="1" applyBorder="1" applyAlignment="1">
      <alignment horizontal="center" vertical="center" wrapText="1" readingOrder="2"/>
    </xf>
    <xf numFmtId="43" fontId="24" fillId="0" borderId="0" xfId="0" applyNumberFormat="1" applyFont="1" applyFill="1" applyBorder="1" applyAlignment="1">
      <alignment horizontal="right" readingOrder="2"/>
    </xf>
    <xf numFmtId="43" fontId="24" fillId="0" borderId="0" xfId="5" applyFont="1" applyFill="1" applyBorder="1" applyAlignment="1">
      <alignment horizontal="right" readingOrder="2"/>
    </xf>
    <xf numFmtId="1" fontId="43" fillId="0" borderId="0" xfId="0" applyNumberFormat="1" applyFont="1" applyFill="1" applyBorder="1" applyAlignment="1">
      <alignment horizontal="right" vertical="center" readingOrder="2"/>
    </xf>
    <xf numFmtId="1" fontId="45" fillId="0" borderId="0" xfId="0" applyNumberFormat="1" applyFont="1" applyFill="1" applyBorder="1" applyAlignment="1">
      <alignment horizontal="right" vertical="center" readingOrder="2"/>
    </xf>
    <xf numFmtId="1" fontId="19" fillId="0" borderId="0" xfId="0" applyNumberFormat="1" applyFont="1" applyFill="1" applyBorder="1"/>
    <xf numFmtId="0" fontId="55" fillId="0" borderId="8" xfId="0" applyFont="1" applyFill="1" applyBorder="1" applyAlignment="1">
      <alignment horizontal="right" vertical="center" readingOrder="2"/>
    </xf>
    <xf numFmtId="0" fontId="53" fillId="0" borderId="8" xfId="0" applyNumberFormat="1" applyFont="1" applyFill="1" applyBorder="1" applyAlignment="1">
      <alignment vertical="center" readingOrder="2"/>
    </xf>
    <xf numFmtId="0" fontId="52" fillId="0" borderId="8" xfId="0" applyNumberFormat="1" applyFont="1" applyFill="1" applyBorder="1" applyAlignment="1">
      <alignment vertical="center" readingOrder="2"/>
    </xf>
    <xf numFmtId="0" fontId="52" fillId="0" borderId="8" xfId="0" applyNumberFormat="1" applyFont="1" applyFill="1" applyBorder="1" applyAlignment="1">
      <alignment horizontal="right" vertical="center" readingOrder="2"/>
    </xf>
    <xf numFmtId="0" fontId="56" fillId="0" borderId="8" xfId="0" applyFont="1" applyFill="1" applyBorder="1" applyAlignment="1">
      <alignment horizontal="center" vertical="top" readingOrder="2"/>
    </xf>
    <xf numFmtId="1" fontId="56" fillId="0" borderId="8" xfId="0" applyNumberFormat="1" applyFont="1" applyFill="1" applyBorder="1" applyAlignment="1">
      <alignment horizontal="right" vertical="center" readingOrder="2"/>
    </xf>
    <xf numFmtId="3" fontId="56" fillId="0" borderId="8" xfId="6" applyNumberFormat="1" applyFont="1" applyFill="1" applyBorder="1" applyAlignment="1">
      <alignment horizontal="center" vertical="center" readingOrder="2"/>
    </xf>
    <xf numFmtId="3" fontId="56" fillId="0" borderId="8" xfId="0" applyNumberFormat="1" applyFont="1" applyFill="1" applyBorder="1" applyAlignment="1">
      <alignment horizontal="right" vertical="center" readingOrder="2"/>
    </xf>
    <xf numFmtId="2" fontId="56" fillId="0" borderId="8" xfId="0" applyNumberFormat="1" applyFont="1" applyFill="1" applyBorder="1" applyAlignment="1">
      <alignment horizontal="right" vertical="center" readingOrder="1"/>
    </xf>
    <xf numFmtId="0" fontId="55" fillId="0" borderId="0" xfId="0" applyFont="1" applyFill="1" applyAlignment="1">
      <alignment horizontal="right" vertical="center" readingOrder="2"/>
    </xf>
    <xf numFmtId="165" fontId="25" fillId="2" borderId="1" xfId="5" applyNumberFormat="1" applyFont="1" applyFill="1" applyBorder="1" applyAlignment="1">
      <alignment horizontal="center" vertical="center" wrapText="1"/>
    </xf>
    <xf numFmtId="165" fontId="31" fillId="7" borderId="1" xfId="5" applyNumberFormat="1" applyFont="1" applyFill="1" applyBorder="1" applyAlignment="1">
      <alignment horizontal="right" vertical="center"/>
    </xf>
    <xf numFmtId="0" fontId="22" fillId="2" borderId="0" xfId="0" applyFont="1" applyFill="1" applyBorder="1" applyAlignment="1">
      <alignment horizontal="right" vertical="center" readingOrder="2"/>
    </xf>
    <xf numFmtId="0" fontId="34" fillId="2" borderId="0" xfId="0" applyFont="1" applyFill="1" applyBorder="1" applyAlignment="1">
      <alignment horizontal="right" vertical="center" readingOrder="2"/>
    </xf>
    <xf numFmtId="0" fontId="4" fillId="2" borderId="0" xfId="0" applyFont="1" applyFill="1" applyBorder="1" applyAlignment="1">
      <alignment horizontal="right" readingOrder="2"/>
    </xf>
    <xf numFmtId="0" fontId="4" fillId="2" borderId="0" xfId="0" applyFont="1" applyFill="1" applyBorder="1" applyAlignment="1">
      <alignment horizontal="right" vertical="center" readingOrder="2"/>
    </xf>
    <xf numFmtId="165" fontId="12" fillId="2" borderId="1" xfId="5" applyNumberFormat="1" applyFont="1" applyFill="1" applyBorder="1" applyAlignment="1">
      <alignment horizontal="center" wrapText="1"/>
    </xf>
    <xf numFmtId="165" fontId="12" fillId="2" borderId="1" xfId="5" applyNumberFormat="1" applyFont="1" applyFill="1" applyBorder="1" applyAlignment="1">
      <alignment horizontal="center" vertical="center" wrapText="1"/>
    </xf>
    <xf numFmtId="165" fontId="34" fillId="2" borderId="1" xfId="5"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readingOrder="2"/>
    </xf>
    <xf numFmtId="1" fontId="34" fillId="2" borderId="6" xfId="0" applyNumberFormat="1" applyFont="1" applyFill="1" applyBorder="1" applyAlignment="1">
      <alignment horizontal="right" vertical="center" wrapText="1" readingOrder="2"/>
    </xf>
    <xf numFmtId="165" fontId="37" fillId="0" borderId="1" xfId="5" applyNumberFormat="1" applyFont="1" applyFill="1" applyBorder="1" applyAlignment="1">
      <alignment readingOrder="1"/>
    </xf>
    <xf numFmtId="165" fontId="64" fillId="2" borderId="0" xfId="5" applyNumberFormat="1" applyFont="1" applyFill="1" applyBorder="1" applyAlignment="1">
      <alignment vertical="center" wrapText="1" readingOrder="1"/>
    </xf>
    <xf numFmtId="165" fontId="34" fillId="2" borderId="6" xfId="5" applyNumberFormat="1" applyFont="1" applyFill="1" applyBorder="1" applyAlignment="1">
      <alignment vertical="center" wrapText="1" readingOrder="1"/>
    </xf>
    <xf numFmtId="165" fontId="4" fillId="0" borderId="0" xfId="5" applyNumberFormat="1" applyFont="1" applyAlignment="1">
      <alignment vertical="center" readingOrder="1"/>
    </xf>
    <xf numFmtId="9" fontId="50" fillId="8" borderId="1" xfId="5" applyNumberFormat="1" applyFont="1" applyFill="1" applyBorder="1" applyAlignment="1">
      <alignment readingOrder="2"/>
    </xf>
    <xf numFmtId="9" fontId="50" fillId="8" borderId="1" xfId="0" applyNumberFormat="1" applyFont="1" applyFill="1" applyBorder="1" applyAlignment="1">
      <alignment readingOrder="2"/>
    </xf>
    <xf numFmtId="9" fontId="48" fillId="8" borderId="1" xfId="0" applyNumberFormat="1" applyFont="1" applyFill="1" applyBorder="1" applyAlignment="1">
      <alignment readingOrder="2"/>
    </xf>
    <xf numFmtId="165" fontId="78" fillId="7" borderId="1" xfId="5" applyNumberFormat="1" applyFont="1" applyFill="1" applyBorder="1" applyAlignment="1">
      <alignment readingOrder="1"/>
    </xf>
    <xf numFmtId="0" fontId="79" fillId="7" borderId="1" xfId="0" applyFont="1" applyFill="1" applyBorder="1" applyAlignment="1"/>
    <xf numFmtId="0" fontId="79" fillId="7" borderId="1" xfId="0" applyFont="1" applyFill="1" applyBorder="1" applyAlignment="1">
      <alignment horizontal="right" wrapText="1"/>
    </xf>
    <xf numFmtId="1" fontId="78" fillId="7" borderId="1" xfId="0" applyNumberFormat="1" applyFont="1" applyFill="1" applyBorder="1" applyAlignment="1">
      <alignment horizontal="right" readingOrder="2"/>
    </xf>
    <xf numFmtId="1" fontId="78" fillId="7" borderId="1" xfId="0" applyNumberFormat="1" applyFont="1" applyFill="1" applyBorder="1" applyAlignment="1">
      <alignment horizontal="center" readingOrder="2"/>
    </xf>
    <xf numFmtId="0" fontId="78" fillId="2" borderId="6" xfId="0" applyFont="1" applyFill="1" applyBorder="1" applyAlignment="1">
      <alignment horizontal="right" vertical="center" wrapText="1" readingOrder="2"/>
    </xf>
    <xf numFmtId="0" fontId="78" fillId="2" borderId="1" xfId="0" applyFont="1" applyFill="1" applyBorder="1" applyAlignment="1">
      <alignment horizontal="right" vertical="center" wrapText="1" readingOrder="2"/>
    </xf>
    <xf numFmtId="0" fontId="78" fillId="2" borderId="1" xfId="0" applyFont="1" applyFill="1" applyBorder="1" applyAlignment="1">
      <alignment horizontal="center" vertical="center" wrapText="1" readingOrder="2"/>
    </xf>
    <xf numFmtId="0" fontId="37" fillId="2" borderId="0" xfId="0" applyFont="1" applyFill="1" applyAlignment="1">
      <alignment horizontal="right" readingOrder="2"/>
    </xf>
    <xf numFmtId="0" fontId="37" fillId="2" borderId="0" xfId="0" applyFont="1" applyFill="1" applyAlignment="1">
      <alignment horizontal="right" vertical="center" readingOrder="2"/>
    </xf>
    <xf numFmtId="165" fontId="80" fillId="2" borderId="0" xfId="5" applyNumberFormat="1" applyFont="1" applyFill="1" applyAlignment="1">
      <alignment horizontal="right" readingOrder="2"/>
    </xf>
    <xf numFmtId="1" fontId="0" fillId="0" borderId="0" xfId="0" applyNumberFormat="1" applyFill="1" applyBorder="1"/>
    <xf numFmtId="43" fontId="0" fillId="0" borderId="0" xfId="0" applyNumberFormat="1" applyFill="1" applyBorder="1"/>
    <xf numFmtId="0" fontId="12" fillId="2" borderId="5" xfId="0" applyFont="1" applyFill="1" applyBorder="1" applyAlignment="1">
      <alignment horizontal="right" vertical="center" wrapText="1" readingOrder="2"/>
    </xf>
    <xf numFmtId="0" fontId="64" fillId="2" borderId="8" xfId="0" applyFont="1" applyFill="1" applyBorder="1" applyAlignment="1">
      <alignment horizontal="right" vertical="center" wrapText="1" readingOrder="2"/>
    </xf>
    <xf numFmtId="0" fontId="64" fillId="2" borderId="12" xfId="0" applyFont="1" applyFill="1" applyBorder="1" applyAlignment="1">
      <alignment horizontal="right" vertical="center" wrapText="1" readingOrder="2"/>
    </xf>
    <xf numFmtId="0" fontId="64" fillId="2" borderId="11" xfId="0" applyFont="1" applyFill="1" applyBorder="1" applyAlignment="1">
      <alignment horizontal="right" vertical="center" wrapText="1" readingOrder="2"/>
    </xf>
    <xf numFmtId="0" fontId="64" fillId="2" borderId="10" xfId="0" applyFont="1" applyFill="1" applyBorder="1" applyAlignment="1">
      <alignment horizontal="right" vertical="center" wrapText="1" readingOrder="2"/>
    </xf>
    <xf numFmtId="165" fontId="12" fillId="2" borderId="8" xfId="5" applyNumberFormat="1" applyFont="1" applyFill="1" applyBorder="1" applyAlignment="1">
      <alignment horizontal="right" wrapText="1"/>
    </xf>
    <xf numFmtId="1" fontId="12" fillId="2" borderId="6" xfId="0" applyNumberFormat="1" applyFont="1" applyFill="1" applyBorder="1" applyAlignment="1">
      <alignment horizontal="right" vertical="center" wrapText="1" readingOrder="2"/>
    </xf>
    <xf numFmtId="165" fontId="12" fillId="2" borderId="7" xfId="5" applyNumberFormat="1" applyFont="1" applyFill="1" applyBorder="1" applyAlignment="1">
      <alignment horizontal="right" vertical="center" wrapText="1"/>
    </xf>
    <xf numFmtId="1" fontId="38" fillId="5" borderId="1" xfId="0" applyNumberFormat="1" applyFont="1" applyFill="1" applyBorder="1" applyAlignment="1">
      <alignment horizontal="right"/>
    </xf>
    <xf numFmtId="0" fontId="35" fillId="2" borderId="0" xfId="0" applyFont="1" applyFill="1" applyAlignment="1">
      <alignment horizontal="right"/>
    </xf>
    <xf numFmtId="165" fontId="34" fillId="0" borderId="1" xfId="5" applyNumberFormat="1" applyFont="1" applyFill="1" applyBorder="1" applyAlignment="1">
      <alignment horizontal="right" readingOrder="1"/>
    </xf>
    <xf numFmtId="165" fontId="35" fillId="0" borderId="1" xfId="5" applyNumberFormat="1" applyFont="1" applyBorder="1" applyAlignment="1">
      <alignment horizontal="right" vertical="center"/>
    </xf>
    <xf numFmtId="0" fontId="4" fillId="0" borderId="0" xfId="0" applyFont="1" applyAlignment="1">
      <alignment horizontal="right" vertical="center" readingOrder="1"/>
    </xf>
    <xf numFmtId="165" fontId="4" fillId="0" borderId="0" xfId="5" applyNumberFormat="1" applyFont="1" applyAlignment="1">
      <alignment horizontal="right" vertical="center"/>
    </xf>
    <xf numFmtId="165" fontId="37" fillId="0" borderId="0" xfId="5" applyNumberFormat="1" applyFont="1" applyAlignment="1">
      <alignment horizontal="right" vertical="center"/>
    </xf>
    <xf numFmtId="0" fontId="4" fillId="0" borderId="0" xfId="0" applyFont="1" applyFill="1" applyAlignment="1">
      <alignment vertical="center" readingOrder="2"/>
    </xf>
    <xf numFmtId="0" fontId="49" fillId="8" borderId="1" xfId="0" applyFont="1" applyFill="1" applyBorder="1" applyAlignment="1">
      <alignment vertical="center" readingOrder="2"/>
    </xf>
    <xf numFmtId="0" fontId="30" fillId="6" borderId="1" xfId="0" applyFont="1" applyFill="1" applyBorder="1" applyAlignment="1">
      <alignment vertical="center" readingOrder="2"/>
    </xf>
    <xf numFmtId="0" fontId="81" fillId="6" borderId="1" xfId="0" applyNumberFormat="1" applyFont="1" applyFill="1" applyBorder="1" applyAlignment="1">
      <alignment horizontal="right" vertical="center" readingOrder="2"/>
    </xf>
    <xf numFmtId="0" fontId="81" fillId="6" borderId="1" xfId="0" applyFont="1" applyFill="1" applyBorder="1" applyAlignment="1">
      <alignment horizontal="center" vertical="center" readingOrder="2"/>
    </xf>
    <xf numFmtId="165" fontId="81" fillId="6" borderId="1" xfId="5" applyNumberFormat="1" applyFont="1" applyFill="1" applyBorder="1" applyAlignment="1">
      <alignment horizontal="right" vertical="center" readingOrder="2"/>
    </xf>
    <xf numFmtId="41" fontId="81" fillId="6" borderId="1" xfId="6" applyFont="1" applyFill="1" applyBorder="1" applyAlignment="1">
      <alignment horizontal="right" vertical="center" readingOrder="2"/>
    </xf>
    <xf numFmtId="1" fontId="81" fillId="6" borderId="1" xfId="0" applyNumberFormat="1" applyFont="1" applyFill="1" applyBorder="1" applyAlignment="1">
      <alignment horizontal="right" vertical="center" readingOrder="2"/>
    </xf>
    <xf numFmtId="2" fontId="81" fillId="6" borderId="1" xfId="6" applyNumberFormat="1" applyFont="1" applyFill="1" applyBorder="1" applyAlignment="1">
      <alignment horizontal="right" vertical="center" readingOrder="1"/>
    </xf>
    <xf numFmtId="3" fontId="81" fillId="6" borderId="1" xfId="0" applyNumberFormat="1" applyFont="1" applyFill="1" applyBorder="1" applyAlignment="1">
      <alignment horizontal="right" vertical="center" readingOrder="2"/>
    </xf>
    <xf numFmtId="0" fontId="52" fillId="6" borderId="1" xfId="0" applyNumberFormat="1" applyFont="1" applyFill="1" applyBorder="1" applyAlignment="1">
      <alignment horizontal="center" vertical="center" wrapText="1" readingOrder="2"/>
    </xf>
    <xf numFmtId="41" fontId="4" fillId="0" borderId="1" xfId="6" applyFont="1" applyFill="1" applyBorder="1" applyAlignment="1">
      <alignment horizontal="center" vertical="center" readingOrder="2"/>
    </xf>
    <xf numFmtId="2" fontId="4" fillId="0" borderId="1" xfId="5" applyNumberFormat="1" applyFont="1" applyFill="1" applyBorder="1" applyAlignment="1">
      <alignment horizontal="center" vertical="center" readingOrder="2"/>
    </xf>
    <xf numFmtId="41" fontId="4" fillId="7" borderId="1" xfId="6" applyFont="1" applyFill="1" applyBorder="1" applyAlignment="1">
      <alignment horizontal="center" vertical="center" readingOrder="2"/>
    </xf>
    <xf numFmtId="2" fontId="4" fillId="7" borderId="1" xfId="5" applyNumberFormat="1" applyFont="1" applyFill="1" applyBorder="1" applyAlignment="1">
      <alignment horizontal="center" vertical="center" readingOrder="2"/>
    </xf>
    <xf numFmtId="43" fontId="50" fillId="8" borderId="1" xfId="5" applyFont="1" applyFill="1" applyBorder="1" applyAlignment="1">
      <alignment horizontal="center" vertical="center" readingOrder="2"/>
    </xf>
    <xf numFmtId="2" fontId="50" fillId="8" borderId="1" xfId="5" applyNumberFormat="1" applyFont="1" applyFill="1" applyBorder="1" applyAlignment="1">
      <alignment horizontal="center" vertical="center" readingOrder="2"/>
    </xf>
    <xf numFmtId="2" fontId="21" fillId="8" borderId="1" xfId="5" applyNumberFormat="1" applyFont="1" applyFill="1" applyBorder="1" applyAlignment="1">
      <alignment horizontal="center"/>
    </xf>
    <xf numFmtId="2" fontId="21" fillId="8" borderId="1" xfId="5" applyNumberFormat="1" applyFont="1" applyFill="1" applyBorder="1" applyAlignment="1">
      <alignment horizontal="center" readingOrder="2"/>
    </xf>
    <xf numFmtId="9" fontId="29" fillId="7" borderId="1" xfId="2" applyNumberFormat="1" applyFont="1" applyFill="1" applyBorder="1" applyAlignment="1">
      <alignment horizontal="center" vertical="center"/>
    </xf>
    <xf numFmtId="165" fontId="29" fillId="7" borderId="1" xfId="5" applyNumberFormat="1" applyFont="1" applyFill="1" applyBorder="1" applyAlignment="1">
      <alignment horizontal="center" vertical="center"/>
    </xf>
    <xf numFmtId="9" fontId="29" fillId="0" borderId="1" xfId="2" applyNumberFormat="1" applyFont="1" applyFill="1" applyBorder="1" applyAlignment="1">
      <alignment horizontal="center" vertical="center"/>
    </xf>
    <xf numFmtId="165" fontId="29" fillId="0" borderId="1" xfId="5" applyNumberFormat="1" applyFont="1" applyFill="1" applyBorder="1" applyAlignment="1">
      <alignment horizontal="center" vertical="center"/>
    </xf>
    <xf numFmtId="167" fontId="48" fillId="8" borderId="1" xfId="7" applyNumberFormat="1" applyFont="1" applyFill="1" applyBorder="1" applyAlignment="1">
      <alignment readingOrder="2"/>
    </xf>
    <xf numFmtId="3" fontId="81" fillId="6" borderId="1" xfId="0" applyNumberFormat="1" applyFont="1" applyFill="1" applyBorder="1" applyAlignment="1">
      <alignment horizontal="center" vertical="center" readingOrder="2"/>
    </xf>
    <xf numFmtId="1" fontId="63" fillId="9" borderId="1" xfId="5" applyNumberFormat="1" applyFont="1" applyFill="1" applyBorder="1" applyAlignment="1">
      <alignment horizontal="center" vertical="center"/>
    </xf>
    <xf numFmtId="10" fontId="25" fillId="2" borderId="1" xfId="2" applyNumberFormat="1" applyFont="1" applyFill="1" applyBorder="1" applyAlignment="1">
      <alignment horizontal="center" vertical="center" wrapText="1" readingOrder="1"/>
    </xf>
    <xf numFmtId="9" fontId="25" fillId="2" borderId="1" xfId="2" applyNumberFormat="1" applyFont="1" applyFill="1" applyBorder="1" applyAlignment="1">
      <alignment horizontal="center" vertical="center" wrapText="1"/>
    </xf>
    <xf numFmtId="10" fontId="25" fillId="2" borderId="1" xfId="2" applyNumberFormat="1" applyFont="1" applyFill="1" applyBorder="1" applyAlignment="1">
      <alignment horizontal="center" vertical="center" wrapText="1"/>
    </xf>
    <xf numFmtId="0" fontId="38" fillId="7" borderId="6" xfId="0" applyFont="1" applyFill="1" applyBorder="1" applyAlignment="1">
      <alignment horizontal="right"/>
    </xf>
    <xf numFmtId="0" fontId="39" fillId="7" borderId="6" xfId="0" applyFont="1" applyFill="1" applyBorder="1" applyAlignment="1">
      <alignment horizontal="right" wrapText="1"/>
    </xf>
    <xf numFmtId="165" fontId="34" fillId="7" borderId="6" xfId="5" applyNumberFormat="1" applyFont="1" applyFill="1" applyBorder="1" applyAlignment="1">
      <alignment horizontal="right" wrapText="1" readingOrder="1"/>
    </xf>
    <xf numFmtId="165" fontId="34" fillId="7" borderId="6" xfId="5" applyNumberFormat="1" applyFont="1" applyFill="1" applyBorder="1" applyAlignment="1">
      <alignment horizontal="right" readingOrder="1"/>
    </xf>
    <xf numFmtId="165" fontId="34" fillId="7" borderId="7" xfId="5" applyNumberFormat="1" applyFont="1" applyFill="1" applyBorder="1" applyAlignment="1">
      <alignment horizontal="right" wrapText="1"/>
    </xf>
    <xf numFmtId="9" fontId="34" fillId="7" borderId="6" xfId="7" applyFont="1" applyFill="1" applyBorder="1" applyAlignment="1">
      <alignment horizontal="center" vertical="center" wrapText="1"/>
    </xf>
    <xf numFmtId="2" fontId="34" fillId="7" borderId="6" xfId="5" applyNumberFormat="1" applyFont="1" applyFill="1" applyBorder="1" applyAlignment="1">
      <alignment wrapText="1" readingOrder="1"/>
    </xf>
    <xf numFmtId="43" fontId="57" fillId="8" borderId="1" xfId="0" applyNumberFormat="1" applyFont="1" applyFill="1" applyBorder="1" applyAlignment="1">
      <alignment horizontal="right" vertical="center" readingOrder="2"/>
    </xf>
    <xf numFmtId="165" fontId="34" fillId="2" borderId="1" xfId="5" applyNumberFormat="1" applyFont="1" applyFill="1" applyBorder="1" applyAlignment="1">
      <alignment horizontal="right" readingOrder="1"/>
    </xf>
    <xf numFmtId="0" fontId="38" fillId="2" borderId="1" xfId="0" applyFont="1" applyFill="1" applyBorder="1" applyAlignment="1">
      <alignment horizontal="right"/>
    </xf>
    <xf numFmtId="0" fontId="39" fillId="2" borderId="1" xfId="0" applyFont="1" applyFill="1" applyBorder="1" applyAlignment="1">
      <alignment horizontal="right" wrapText="1"/>
    </xf>
    <xf numFmtId="1" fontId="34" fillId="2" borderId="1" xfId="0" applyNumberFormat="1" applyFont="1" applyFill="1" applyBorder="1" applyAlignment="1">
      <alignment horizontal="right" readingOrder="2"/>
    </xf>
    <xf numFmtId="165" fontId="34" fillId="2" borderId="1" xfId="5" applyNumberFormat="1" applyFont="1" applyFill="1" applyBorder="1" applyAlignment="1">
      <alignment horizontal="right" wrapText="1" readingOrder="1"/>
    </xf>
    <xf numFmtId="165" fontId="34" fillId="2" borderId="1" xfId="5" applyNumberFormat="1" applyFont="1" applyFill="1" applyBorder="1" applyAlignment="1">
      <alignment horizontal="right" wrapText="1"/>
    </xf>
    <xf numFmtId="9" fontId="34" fillId="2" borderId="1" xfId="7" applyFont="1" applyFill="1" applyBorder="1" applyAlignment="1">
      <alignment horizontal="center" vertical="center" wrapText="1"/>
    </xf>
    <xf numFmtId="2" fontId="34" fillId="2" borderId="1" xfId="5" applyNumberFormat="1" applyFont="1" applyFill="1" applyBorder="1" applyAlignment="1">
      <alignment wrapText="1" readingOrder="1"/>
    </xf>
    <xf numFmtId="2" fontId="86" fillId="0" borderId="0" xfId="7" applyNumberFormat="1" applyFont="1" applyFill="1" applyAlignment="1">
      <alignment horizontal="right" vertical="center" readingOrder="2"/>
    </xf>
    <xf numFmtId="165" fontId="58" fillId="2" borderId="0" xfId="5" applyNumberFormat="1" applyFont="1" applyFill="1" applyAlignment="1">
      <alignment horizontal="right" vertical="center"/>
    </xf>
    <xf numFmtId="0" fontId="48" fillId="2" borderId="0" xfId="0" applyFont="1" applyFill="1" applyAlignment="1">
      <alignment horizontal="right" vertical="center" readingOrder="2"/>
    </xf>
    <xf numFmtId="43" fontId="50" fillId="8" borderId="1" xfId="5" applyNumberFormat="1" applyFont="1" applyFill="1" applyBorder="1" applyAlignment="1">
      <alignment vertical="center" readingOrder="2"/>
    </xf>
    <xf numFmtId="0" fontId="4" fillId="0" borderId="1" xfId="0" applyFont="1" applyFill="1" applyBorder="1" applyAlignment="1">
      <alignment horizontal="center"/>
    </xf>
    <xf numFmtId="0" fontId="50" fillId="8" borderId="1" xfId="6" applyNumberFormat="1" applyFont="1" applyFill="1" applyBorder="1" applyAlignment="1">
      <alignment horizontal="right" vertical="center" readingOrder="2"/>
    </xf>
    <xf numFmtId="0" fontId="4" fillId="0" borderId="1" xfId="0" applyFont="1" applyFill="1" applyBorder="1" applyAlignment="1">
      <alignment horizontal="center"/>
    </xf>
    <xf numFmtId="1" fontId="22" fillId="3" borderId="1" xfId="0" applyNumberFormat="1" applyFont="1" applyFill="1" applyBorder="1" applyAlignment="1">
      <alignment horizontal="center" vertical="center" readingOrder="2"/>
    </xf>
    <xf numFmtId="41" fontId="56" fillId="2" borderId="8" xfId="6" applyFont="1" applyFill="1" applyBorder="1" applyAlignment="1">
      <alignment horizontal="right" vertical="center" readingOrder="2"/>
    </xf>
    <xf numFmtId="165" fontId="52" fillId="2" borderId="1" xfId="5" applyNumberFormat="1" applyFont="1" applyFill="1" applyBorder="1" applyAlignment="1">
      <alignment horizontal="right" vertical="center"/>
    </xf>
    <xf numFmtId="43" fontId="13" fillId="0" borderId="0" xfId="5" applyNumberFormat="1" applyFont="1" applyAlignment="1">
      <alignment horizontal="right"/>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77" fillId="0" borderId="8" xfId="0" applyFont="1" applyFill="1" applyBorder="1" applyAlignment="1">
      <alignment horizontal="right" vertical="center" readingOrder="2"/>
    </xf>
    <xf numFmtId="3" fontId="62" fillId="2" borderId="1" xfId="0" applyNumberFormat="1" applyFont="1" applyFill="1" applyBorder="1" applyAlignment="1">
      <alignment horizontal="center" vertical="center" wrapText="1" readingOrder="2"/>
    </xf>
    <xf numFmtId="2" fontId="62" fillId="2" borderId="1" xfId="0" applyNumberFormat="1" applyFont="1" applyFill="1" applyBorder="1" applyAlignment="1">
      <alignment horizontal="center" vertical="center" wrapText="1" readingOrder="1"/>
    </xf>
    <xf numFmtId="3" fontId="12" fillId="2" borderId="1" xfId="6" applyNumberFormat="1" applyFont="1" applyFill="1" applyBorder="1" applyAlignment="1">
      <alignment horizontal="center" vertical="center" wrapText="1" readingOrder="2"/>
    </xf>
    <xf numFmtId="0" fontId="62" fillId="2" borderId="1" xfId="0" applyFont="1" applyFill="1" applyBorder="1" applyAlignment="1">
      <alignment horizontal="center" vertical="center" wrapText="1" readingOrder="2"/>
    </xf>
    <xf numFmtId="0" fontId="70" fillId="2" borderId="0" xfId="0" applyFont="1" applyFill="1" applyBorder="1" applyAlignment="1">
      <alignment horizontal="left" vertical="center" wrapText="1" readingOrder="2"/>
    </xf>
    <xf numFmtId="0" fontId="62" fillId="2" borderId="1" xfId="0" applyFont="1" applyFill="1" applyBorder="1" applyAlignment="1">
      <alignment horizontal="center" vertical="center" textRotation="90" wrapText="1" readingOrder="2"/>
    </xf>
    <xf numFmtId="0" fontId="62" fillId="2" borderId="2" xfId="0" applyFont="1" applyFill="1" applyBorder="1" applyAlignment="1">
      <alignment horizontal="center" vertical="center" wrapText="1" readingOrder="2"/>
    </xf>
    <xf numFmtId="0" fontId="62" fillId="2" borderId="4" xfId="0" applyFont="1" applyFill="1" applyBorder="1" applyAlignment="1">
      <alignment horizontal="center" vertical="center" wrapText="1" readingOrder="2"/>
    </xf>
    <xf numFmtId="0" fontId="62" fillId="2" borderId="5" xfId="0" applyFont="1" applyFill="1" applyBorder="1" applyAlignment="1">
      <alignment horizontal="center" vertical="center" wrapText="1" readingOrder="2"/>
    </xf>
    <xf numFmtId="0" fontId="62" fillId="2" borderId="6" xfId="0" applyFont="1" applyFill="1" applyBorder="1" applyAlignment="1">
      <alignment horizontal="center" vertical="center" wrapText="1" readingOrder="2"/>
    </xf>
    <xf numFmtId="0" fontId="30" fillId="0" borderId="1" xfId="0" applyFont="1" applyBorder="1" applyAlignment="1">
      <alignment horizontal="right" wrapText="1" readingOrder="2"/>
    </xf>
    <xf numFmtId="2" fontId="18" fillId="8" borderId="1" xfId="0" applyNumberFormat="1" applyFont="1" applyFill="1" applyBorder="1" applyAlignment="1">
      <alignment horizontal="right" vertical="center"/>
    </xf>
    <xf numFmtId="0" fontId="20" fillId="0" borderId="1" xfId="0" applyFont="1" applyBorder="1" applyAlignment="1">
      <alignment horizontal="right" readingOrder="2"/>
    </xf>
    <xf numFmtId="0" fontId="63" fillId="9" borderId="1" xfId="0" applyFont="1" applyFill="1" applyBorder="1" applyAlignment="1">
      <alignment horizontal="center" vertical="center"/>
    </xf>
    <xf numFmtId="2" fontId="63" fillId="9" borderId="1" xfId="5" applyNumberFormat="1" applyFont="1" applyFill="1" applyBorder="1" applyAlignment="1">
      <alignment horizontal="center" vertical="center"/>
    </xf>
    <xf numFmtId="0" fontId="63" fillId="2" borderId="2" xfId="0" applyFont="1" applyFill="1" applyBorder="1" applyAlignment="1">
      <alignment horizontal="center" vertical="center"/>
    </xf>
    <xf numFmtId="0" fontId="63" fillId="2" borderId="3" xfId="0" applyFont="1" applyFill="1" applyBorder="1" applyAlignment="1">
      <alignment horizontal="center" vertical="center"/>
    </xf>
    <xf numFmtId="0" fontId="63" fillId="2" borderId="4" xfId="0" applyFont="1" applyFill="1" applyBorder="1" applyAlignment="1">
      <alignment horizontal="center" vertical="center"/>
    </xf>
    <xf numFmtId="0" fontId="63" fillId="2" borderId="2" xfId="0" applyFont="1" applyFill="1" applyBorder="1" applyAlignment="1">
      <alignment horizontal="left" vertical="center"/>
    </xf>
    <xf numFmtId="0" fontId="63" fillId="2" borderId="3" xfId="0" applyFont="1" applyFill="1" applyBorder="1" applyAlignment="1">
      <alignment horizontal="left" vertical="center"/>
    </xf>
    <xf numFmtId="0" fontId="63" fillId="2" borderId="4" xfId="0" applyFont="1" applyFill="1" applyBorder="1" applyAlignment="1">
      <alignment horizontal="left" vertical="center"/>
    </xf>
    <xf numFmtId="1" fontId="0" fillId="0" borderId="13" xfId="0" applyNumberFormat="1" applyFill="1" applyBorder="1" applyAlignment="1">
      <alignment horizontal="center" vertical="center"/>
    </xf>
    <xf numFmtId="0" fontId="63" fillId="0" borderId="1" xfId="0" applyFont="1" applyFill="1" applyBorder="1" applyAlignment="1">
      <alignment horizontal="right" vertical="center" readingOrder="2"/>
    </xf>
    <xf numFmtId="1" fontId="63" fillId="9" borderId="1" xfId="0" applyNumberFormat="1" applyFont="1" applyFill="1" applyBorder="1" applyAlignment="1">
      <alignment horizontal="right" vertical="center" readingOrder="2"/>
    </xf>
    <xf numFmtId="41" fontId="63" fillId="9" borderId="1" xfId="6" applyFont="1" applyFill="1" applyBorder="1" applyAlignment="1">
      <alignment horizontal="center" vertical="center" wrapText="1"/>
    </xf>
    <xf numFmtId="0" fontId="49" fillId="0" borderId="1" xfId="0" applyFont="1" applyFill="1" applyBorder="1" applyAlignment="1">
      <alignment horizontal="center" vertical="center"/>
    </xf>
    <xf numFmtId="0" fontId="60" fillId="8" borderId="1" xfId="0" applyFont="1" applyFill="1" applyBorder="1" applyAlignment="1">
      <alignment horizontal="right" vertical="center" readingOrder="2"/>
    </xf>
    <xf numFmtId="0" fontId="49" fillId="8" borderId="1" xfId="0" applyFont="1" applyFill="1" applyBorder="1" applyAlignment="1">
      <alignment horizontal="right" vertical="center" wrapText="1" readingOrder="2"/>
    </xf>
    <xf numFmtId="0" fontId="49" fillId="8"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1" xfId="2" applyFont="1" applyFill="1" applyBorder="1" applyAlignment="1">
      <alignment horizontal="center" vertical="center"/>
    </xf>
    <xf numFmtId="0" fontId="67" fillId="2" borderId="0" xfId="1" applyFont="1" applyFill="1" applyBorder="1" applyAlignment="1">
      <alignment horizontal="center" vertical="center"/>
    </xf>
    <xf numFmtId="0" fontId="25" fillId="2" borderId="0" xfId="2" applyFont="1" applyFill="1" applyBorder="1" applyAlignment="1">
      <alignment horizontal="left" vertical="center"/>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0" borderId="1" xfId="0" applyFont="1" applyFill="1" applyBorder="1" applyAlignment="1">
      <alignment horizontal="center"/>
    </xf>
    <xf numFmtId="0" fontId="17" fillId="8" borderId="1" xfId="0" applyFont="1" applyFill="1" applyBorder="1" applyAlignment="1">
      <alignment horizontal="right" vertical="center" readingOrder="2"/>
    </xf>
    <xf numFmtId="0" fontId="25" fillId="2" borderId="1" xfId="0" applyFont="1" applyFill="1" applyBorder="1" applyAlignment="1">
      <alignment horizontal="center" vertical="center"/>
    </xf>
    <xf numFmtId="165" fontId="4" fillId="0" borderId="2" xfId="5" applyNumberFormat="1" applyFont="1" applyBorder="1" applyAlignment="1">
      <alignment horizontal="right" vertical="center"/>
    </xf>
    <xf numFmtId="165" fontId="4" fillId="0" borderId="3" xfId="5" applyNumberFormat="1" applyFont="1" applyBorder="1" applyAlignment="1">
      <alignment horizontal="right" vertical="center"/>
    </xf>
    <xf numFmtId="2" fontId="12" fillId="2" borderId="5" xfId="0" applyNumberFormat="1" applyFont="1" applyFill="1" applyBorder="1" applyAlignment="1">
      <alignment horizontal="right" vertical="center" wrapText="1" readingOrder="2"/>
    </xf>
    <xf numFmtId="2" fontId="12" fillId="2" borderId="6" xfId="0" applyNumberFormat="1" applyFont="1" applyFill="1" applyBorder="1" applyAlignment="1">
      <alignment horizontal="right" vertical="center" wrapText="1" readingOrder="2"/>
    </xf>
    <xf numFmtId="0" fontId="12" fillId="2" borderId="1" xfId="0" applyFont="1" applyFill="1" applyBorder="1" applyAlignment="1">
      <alignment horizontal="right" vertical="center" textRotation="90" wrapText="1" readingOrder="1"/>
    </xf>
    <xf numFmtId="0" fontId="12" fillId="2" borderId="1" xfId="0" applyFont="1" applyFill="1" applyBorder="1" applyAlignment="1">
      <alignment horizontal="right" vertical="center" wrapText="1" readingOrder="2"/>
    </xf>
    <xf numFmtId="0" fontId="12" fillId="2" borderId="5" xfId="0" applyFont="1" applyFill="1" applyBorder="1" applyAlignment="1">
      <alignment horizontal="right" vertical="center" wrapText="1" readingOrder="2"/>
    </xf>
    <xf numFmtId="0" fontId="12" fillId="2" borderId="6" xfId="0" applyFont="1" applyFill="1" applyBorder="1" applyAlignment="1">
      <alignment horizontal="right" vertical="center" wrapText="1" readingOrder="2"/>
    </xf>
    <xf numFmtId="2" fontId="12" fillId="2" borderId="5" xfId="0" applyNumberFormat="1" applyFont="1" applyFill="1" applyBorder="1" applyAlignment="1">
      <alignment vertical="center" wrapText="1" readingOrder="2"/>
    </xf>
    <xf numFmtId="2" fontId="12" fillId="2" borderId="6" xfId="0" applyNumberFormat="1" applyFont="1" applyFill="1" applyBorder="1" applyAlignment="1">
      <alignment vertical="center" wrapText="1" readingOrder="2"/>
    </xf>
    <xf numFmtId="0" fontId="64" fillId="2" borderId="1" xfId="0" applyFont="1" applyFill="1" applyBorder="1" applyAlignment="1">
      <alignment vertical="top" wrapText="1" readingOrder="2"/>
    </xf>
    <xf numFmtId="0" fontId="64" fillId="2" borderId="9" xfId="0" applyFont="1" applyFill="1" applyBorder="1" applyAlignment="1">
      <alignment horizontal="left" vertical="center" wrapText="1" readingOrder="2"/>
    </xf>
    <xf numFmtId="0" fontId="64" fillId="2" borderId="8" xfId="0" applyFont="1" applyFill="1" applyBorder="1" applyAlignment="1">
      <alignment horizontal="left" vertical="center" wrapText="1" readingOrder="2"/>
    </xf>
    <xf numFmtId="0" fontId="64" fillId="2" borderId="9" xfId="0" applyFont="1" applyFill="1" applyBorder="1" applyAlignment="1">
      <alignment horizontal="right" vertical="center" wrapText="1" readingOrder="2"/>
    </xf>
    <xf numFmtId="0" fontId="64" fillId="2" borderId="8" xfId="0" applyFont="1" applyFill="1" applyBorder="1" applyAlignment="1">
      <alignment horizontal="right" vertical="center" wrapText="1" readingOrder="2"/>
    </xf>
    <xf numFmtId="165" fontId="12" fillId="2" borderId="5" xfId="5" applyNumberFormat="1" applyFont="1" applyFill="1" applyBorder="1" applyAlignment="1">
      <alignment horizontal="right" vertical="center" wrapText="1"/>
    </xf>
    <xf numFmtId="165" fontId="12" fillId="2" borderId="6" xfId="5" applyNumberFormat="1" applyFont="1" applyFill="1" applyBorder="1" applyAlignment="1">
      <alignment horizontal="right" vertical="center" wrapText="1"/>
    </xf>
    <xf numFmtId="0" fontId="64" fillId="2" borderId="9" xfId="0" applyFont="1" applyFill="1" applyBorder="1" applyAlignment="1">
      <alignment horizontal="center" vertical="center" wrapText="1" readingOrder="2"/>
    </xf>
    <xf numFmtId="0" fontId="64" fillId="2" borderId="8" xfId="0" applyFont="1" applyFill="1" applyBorder="1" applyAlignment="1">
      <alignment horizontal="center" vertical="center" wrapText="1" readingOrder="2"/>
    </xf>
    <xf numFmtId="165" fontId="12" fillId="2" borderId="1" xfId="5" applyNumberFormat="1" applyFont="1" applyFill="1" applyBorder="1" applyAlignment="1">
      <alignment vertical="center" textRotation="90" wrapText="1" readingOrder="1"/>
    </xf>
    <xf numFmtId="1" fontId="12" fillId="2" borderId="5" xfId="0" applyNumberFormat="1" applyFont="1" applyFill="1" applyBorder="1" applyAlignment="1">
      <alignment horizontal="center" vertical="center" wrapText="1" readingOrder="2"/>
    </xf>
    <xf numFmtId="1" fontId="12" fillId="2" borderId="6" xfId="0" applyNumberFormat="1" applyFont="1" applyFill="1" applyBorder="1" applyAlignment="1">
      <alignment horizontal="center" vertical="center" wrapText="1" readingOrder="2"/>
    </xf>
  </cellXfs>
  <cellStyles count="8">
    <cellStyle name="Comma" xfId="5" builtinId="3"/>
    <cellStyle name="Comma [0]" xfId="6" builtinId="6"/>
    <cellStyle name="Normal" xfId="0" builtinId="0"/>
    <cellStyle name="Normal 2" xfId="3"/>
    <cellStyle name="Normal 2 2" xfId="1"/>
    <cellStyle name="Normal 2 3" xfId="2"/>
    <cellStyle name="Normal 3" xfId="4"/>
    <cellStyle name="Percent" xfId="7"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00"/>
      <color rgb="FFF8F8F8"/>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79"/>
  <sheetViews>
    <sheetView rightToLeft="1" tabSelected="1" view="pageBreakPreview" zoomScale="40" zoomScaleNormal="48" zoomScaleSheetLayoutView="40" workbookViewId="0">
      <pane xSplit="5" ySplit="4" topLeftCell="F158" activePane="bottomRight" state="frozen"/>
      <selection pane="topRight" activeCell="F1" sqref="F1"/>
      <selection pane="bottomLeft" activeCell="A4" sqref="A4"/>
      <selection pane="bottomRight" activeCell="J176" sqref="J176"/>
    </sheetView>
  </sheetViews>
  <sheetFormatPr defaultColWidth="42.28515625" defaultRowHeight="47.25" x14ac:dyDescent="0.25"/>
  <cols>
    <col min="1" max="1" width="42.28515625" style="37" hidden="1" customWidth="1"/>
    <col min="2" max="2" width="34.28515625" style="37" hidden="1" customWidth="1"/>
    <col min="3" max="3" width="5.140625" style="36" hidden="1" customWidth="1"/>
    <col min="4" max="4" width="9.28515625" style="37" bestFit="1" customWidth="1"/>
    <col min="5" max="5" width="47.42578125" style="39" customWidth="1"/>
    <col min="6" max="6" width="40.5703125" style="39" customWidth="1"/>
    <col min="7" max="7" width="54.140625" style="40" customWidth="1"/>
    <col min="8" max="8" width="37" style="41" customWidth="1"/>
    <col min="9" max="9" width="51.5703125" style="38" customWidth="1"/>
    <col min="10" max="10" width="50.140625" style="69" customWidth="1"/>
    <col min="11" max="11" width="32" style="37" customWidth="1"/>
    <col min="12" max="12" width="47.5703125" style="180" customWidth="1"/>
    <col min="13" max="13" width="45.85546875" style="37" customWidth="1"/>
    <col min="14" max="14" width="50.140625" style="37" customWidth="1"/>
    <col min="15" max="15" width="46.85546875" style="42" customWidth="1"/>
    <col min="16" max="16" width="33" style="84" customWidth="1"/>
    <col min="17" max="17" width="32" style="84" customWidth="1"/>
    <col min="18" max="18" width="29.42578125" style="84" customWidth="1"/>
    <col min="19" max="19" width="31.5703125" style="43" customWidth="1"/>
    <col min="20" max="20" width="26.140625" style="43" customWidth="1"/>
    <col min="21" max="21" width="27.7109375" style="43" customWidth="1"/>
    <col min="22" max="22" width="25.85546875" style="37" customWidth="1"/>
    <col min="23" max="23" width="31.140625" style="37" customWidth="1"/>
    <col min="24" max="24" width="28" style="44" hidden="1" customWidth="1"/>
    <col min="25" max="25" width="27.7109375" style="56" hidden="1" customWidth="1"/>
    <col min="26" max="26" width="30.85546875" style="45" hidden="1" customWidth="1"/>
    <col min="27" max="27" width="36.5703125" style="58" hidden="1" customWidth="1"/>
    <col min="28" max="28" width="48.42578125" style="57" hidden="1" customWidth="1"/>
    <col min="29" max="29" width="35.140625" style="37" hidden="1" customWidth="1"/>
    <col min="30" max="30" width="23.42578125" style="37" hidden="1" customWidth="1"/>
    <col min="31" max="31" width="32.28515625" style="37" hidden="1" customWidth="1"/>
    <col min="32" max="34" width="42.28515625" style="226" hidden="1" customWidth="1"/>
    <col min="35" max="36" width="42.28515625" style="37" hidden="1" customWidth="1"/>
    <col min="37" max="37" width="42.28515625" style="37" customWidth="1"/>
    <col min="38" max="16384" width="42.28515625" style="37"/>
  </cols>
  <sheetData>
    <row r="1" spans="1:36" s="6" customFormat="1" ht="78" x14ac:dyDescent="0.25">
      <c r="C1" s="136"/>
      <c r="D1" s="394" t="s">
        <v>597</v>
      </c>
      <c r="E1" s="394"/>
      <c r="F1" s="394"/>
      <c r="G1" s="394"/>
      <c r="H1" s="394"/>
      <c r="I1" s="394"/>
      <c r="J1" s="394"/>
      <c r="K1" s="394"/>
      <c r="L1" s="203" t="s">
        <v>604</v>
      </c>
      <c r="M1" s="204" t="s">
        <v>313</v>
      </c>
      <c r="N1" s="205"/>
      <c r="O1" s="134"/>
      <c r="P1" s="135"/>
      <c r="Q1" s="135"/>
      <c r="R1" s="135"/>
      <c r="S1" s="134"/>
      <c r="T1" s="134"/>
      <c r="U1" s="134"/>
      <c r="V1" s="134"/>
      <c r="W1" s="134"/>
      <c r="X1" s="132"/>
      <c r="Y1" s="85"/>
      <c r="Z1" s="72"/>
      <c r="AA1" s="73"/>
      <c r="AB1" s="74"/>
      <c r="AF1" s="222"/>
      <c r="AG1" s="222"/>
      <c r="AH1" s="222"/>
    </row>
    <row r="2" spans="1:36" s="6" customFormat="1" ht="59.25" x14ac:dyDescent="0.25">
      <c r="C2" s="136"/>
      <c r="D2" s="174"/>
      <c r="E2" s="174"/>
      <c r="F2" s="174"/>
      <c r="G2" s="174"/>
      <c r="H2" s="174"/>
      <c r="I2" s="174"/>
      <c r="J2" s="174"/>
      <c r="K2" s="174"/>
      <c r="L2" s="175"/>
      <c r="M2" s="173"/>
      <c r="N2" s="134"/>
      <c r="O2" s="134"/>
      <c r="P2" s="135"/>
      <c r="Q2" s="135"/>
      <c r="R2" s="135"/>
      <c r="S2" s="134"/>
      <c r="T2" s="134"/>
      <c r="U2" s="134"/>
      <c r="V2" s="134"/>
      <c r="W2" s="134"/>
      <c r="X2" s="132"/>
      <c r="Y2" s="85"/>
      <c r="Z2" s="72"/>
      <c r="AA2" s="73"/>
      <c r="AB2" s="74"/>
      <c r="AF2" s="222"/>
      <c r="AG2" s="222"/>
      <c r="AH2" s="222"/>
    </row>
    <row r="3" spans="1:36" s="55" customFormat="1" ht="47.25" customHeight="1" x14ac:dyDescent="0.25">
      <c r="C3" s="387" t="s">
        <v>162</v>
      </c>
      <c r="D3" s="395" t="s">
        <v>48</v>
      </c>
      <c r="E3" s="393" t="s">
        <v>1</v>
      </c>
      <c r="F3" s="393" t="s">
        <v>2</v>
      </c>
      <c r="G3" s="398" t="s">
        <v>3</v>
      </c>
      <c r="H3" s="396" t="s">
        <v>340</v>
      </c>
      <c r="I3" s="146" t="s">
        <v>258</v>
      </c>
      <c r="J3" s="147" t="s">
        <v>258</v>
      </c>
      <c r="K3" s="397" t="s">
        <v>4</v>
      </c>
      <c r="L3" s="392" t="s">
        <v>580</v>
      </c>
      <c r="M3" s="393" t="s">
        <v>6</v>
      </c>
      <c r="N3" s="393" t="s">
        <v>7</v>
      </c>
      <c r="O3" s="393" t="s">
        <v>8</v>
      </c>
      <c r="P3" s="391" t="s">
        <v>9</v>
      </c>
      <c r="Q3" s="391" t="s">
        <v>42</v>
      </c>
      <c r="R3" s="391" t="s">
        <v>240</v>
      </c>
      <c r="S3" s="390" t="s">
        <v>10</v>
      </c>
      <c r="T3" s="390" t="s">
        <v>11</v>
      </c>
      <c r="U3" s="390" t="s">
        <v>12</v>
      </c>
      <c r="V3" s="390" t="s">
        <v>13</v>
      </c>
      <c r="W3" s="390" t="s">
        <v>14</v>
      </c>
      <c r="X3" s="75"/>
      <c r="Y3" s="76"/>
      <c r="Z3" s="77"/>
      <c r="AA3" s="78"/>
      <c r="AB3" s="74"/>
      <c r="AF3" s="223"/>
      <c r="AG3" s="223"/>
      <c r="AH3" s="223"/>
    </row>
    <row r="4" spans="1:36" s="7" customFormat="1" ht="47.25" customHeight="1" x14ac:dyDescent="0.25">
      <c r="C4" s="388"/>
      <c r="D4" s="395"/>
      <c r="E4" s="393"/>
      <c r="F4" s="393"/>
      <c r="G4" s="399"/>
      <c r="H4" s="393"/>
      <c r="I4" s="145" t="s">
        <v>598</v>
      </c>
      <c r="J4" s="133" t="s">
        <v>604</v>
      </c>
      <c r="K4" s="393"/>
      <c r="L4" s="392"/>
      <c r="M4" s="393"/>
      <c r="N4" s="393"/>
      <c r="O4" s="393"/>
      <c r="P4" s="391"/>
      <c r="Q4" s="391"/>
      <c r="R4" s="391"/>
      <c r="S4" s="390"/>
      <c r="T4" s="390"/>
      <c r="U4" s="390"/>
      <c r="V4" s="390"/>
      <c r="W4" s="390"/>
      <c r="X4" s="70" t="s">
        <v>185</v>
      </c>
      <c r="Y4" s="71" t="s">
        <v>186</v>
      </c>
      <c r="Z4" s="70" t="s">
        <v>231</v>
      </c>
      <c r="AA4" s="79" t="s">
        <v>266</v>
      </c>
      <c r="AB4" s="74" t="s">
        <v>267</v>
      </c>
      <c r="AC4" s="74" t="s">
        <v>288</v>
      </c>
      <c r="AD4" s="74" t="s">
        <v>306</v>
      </c>
      <c r="AE4" s="74" t="s">
        <v>307</v>
      </c>
      <c r="AF4" s="224" t="s">
        <v>335</v>
      </c>
      <c r="AG4" s="224" t="s">
        <v>336</v>
      </c>
      <c r="AH4" s="224" t="s">
        <v>337</v>
      </c>
    </row>
    <row r="5" spans="1:36" s="5" customFormat="1" x14ac:dyDescent="1.25">
      <c r="A5" s="80">
        <v>7</v>
      </c>
      <c r="B5" s="65">
        <v>10581</v>
      </c>
      <c r="C5" s="80">
        <v>7</v>
      </c>
      <c r="D5" s="16">
        <v>1</v>
      </c>
      <c r="E5" s="65" t="s">
        <v>417</v>
      </c>
      <c r="F5" s="10" t="s">
        <v>15</v>
      </c>
      <c r="G5" s="10" t="s">
        <v>322</v>
      </c>
      <c r="H5" s="11">
        <v>17</v>
      </c>
      <c r="I5" s="12">
        <v>16756307.301031001</v>
      </c>
      <c r="J5" s="12">
        <v>20044559.505637001</v>
      </c>
      <c r="K5" s="12" t="s">
        <v>72</v>
      </c>
      <c r="L5" s="176">
        <v>155.9</v>
      </c>
      <c r="M5" s="51">
        <v>18907768</v>
      </c>
      <c r="N5" s="51">
        <v>20000000</v>
      </c>
      <c r="O5" s="51">
        <v>1060122</v>
      </c>
      <c r="P5" s="209">
        <v>6.15</v>
      </c>
      <c r="Q5" s="209">
        <v>12.49</v>
      </c>
      <c r="R5" s="209">
        <v>29.37</v>
      </c>
      <c r="S5" s="50">
        <v>6545</v>
      </c>
      <c r="T5" s="50">
        <v>65</v>
      </c>
      <c r="U5" s="50">
        <v>44</v>
      </c>
      <c r="V5" s="50">
        <v>35</v>
      </c>
      <c r="W5" s="12">
        <f>S5+U5</f>
        <v>6589</v>
      </c>
      <c r="X5" s="81">
        <f t="shared" ref="X5:X36" si="0">T5*J5/$J$86</f>
        <v>0.64474955743527007</v>
      </c>
      <c r="Y5" s="82">
        <f t="shared" ref="Y5:Y36" si="1">T5*J5/$J$176</f>
        <v>0.56754754355712544</v>
      </c>
      <c r="Z5" s="83">
        <v>10581</v>
      </c>
      <c r="AA5" s="74">
        <f t="shared" ref="AA5:AA37" si="2">IF(M5&gt;N5,1,0)</f>
        <v>0</v>
      </c>
      <c r="AB5" s="74">
        <f>IF(W5=0,1,0)</f>
        <v>0</v>
      </c>
      <c r="AC5" s="157">
        <f>IF((T5+V5)=100,0,1)</f>
        <v>0</v>
      </c>
      <c r="AD5" s="157">
        <f t="shared" ref="AD5:AD37" si="3">IF(J5=0,1,0)</f>
        <v>0</v>
      </c>
      <c r="AE5" s="157">
        <f t="shared" ref="AE5:AE37" si="4">IF(M5=0,1,0)</f>
        <v>0</v>
      </c>
      <c r="AF5" s="225">
        <f t="shared" ref="AF5:AF68" si="5">$J5/$J$86*P5</f>
        <v>6.1003227357337098E-2</v>
      </c>
      <c r="AG5" s="225">
        <f t="shared" ref="AG5:AG36" si="6">$J5/$J$86*Q5</f>
        <v>0.12389110726717729</v>
      </c>
      <c r="AH5" s="225">
        <f t="shared" ref="AH5:AH36" si="7">$J5/$J$86*R5</f>
        <v>0.29132760772113669</v>
      </c>
      <c r="AJ5" s="376"/>
    </row>
    <row r="6" spans="1:36" s="8" customFormat="1" x14ac:dyDescent="1.25">
      <c r="A6" s="219">
        <v>11</v>
      </c>
      <c r="B6" s="65">
        <v>10639</v>
      </c>
      <c r="C6" s="219">
        <v>11</v>
      </c>
      <c r="D6" s="19">
        <v>2</v>
      </c>
      <c r="E6" s="66" t="s">
        <v>418</v>
      </c>
      <c r="F6" s="20" t="s">
        <v>17</v>
      </c>
      <c r="G6" s="20" t="s">
        <v>276</v>
      </c>
      <c r="H6" s="21">
        <v>15</v>
      </c>
      <c r="I6" s="18">
        <v>22298498.902736001</v>
      </c>
      <c r="J6" s="18">
        <v>27797011.524324</v>
      </c>
      <c r="K6" s="18" t="s">
        <v>73</v>
      </c>
      <c r="L6" s="177">
        <v>136.93333333333334</v>
      </c>
      <c r="M6" s="53">
        <v>27684683</v>
      </c>
      <c r="N6" s="52">
        <v>40000000</v>
      </c>
      <c r="O6" s="53">
        <v>1004057</v>
      </c>
      <c r="P6" s="220">
        <v>2.83</v>
      </c>
      <c r="Q6" s="220">
        <v>8.17</v>
      </c>
      <c r="R6" s="220">
        <v>23.59</v>
      </c>
      <c r="S6" s="221">
        <v>29594</v>
      </c>
      <c r="T6" s="221">
        <v>91</v>
      </c>
      <c r="U6" s="221">
        <v>61</v>
      </c>
      <c r="V6" s="221">
        <v>9</v>
      </c>
      <c r="W6" s="18">
        <f t="shared" ref="W6:W69" si="8">S6+U6</f>
        <v>29655</v>
      </c>
      <c r="X6" s="81">
        <f t="shared" si="0"/>
        <v>1.251758873653833</v>
      </c>
      <c r="Y6" s="82">
        <f t="shared" si="1"/>
        <v>1.1018738449299226</v>
      </c>
      <c r="Z6" s="83">
        <v>10639</v>
      </c>
      <c r="AA6" s="74">
        <f t="shared" si="2"/>
        <v>0</v>
      </c>
      <c r="AB6" s="74">
        <f t="shared" ref="AB6:AB69" si="9">IF(W6=0,1,0)</f>
        <v>0</v>
      </c>
      <c r="AC6" s="157">
        <f t="shared" ref="AC6:AC69" si="10">IF((T6+V6)=100,0,1)</f>
        <v>0</v>
      </c>
      <c r="AD6" s="157">
        <f t="shared" si="3"/>
        <v>0</v>
      </c>
      <c r="AE6" s="157">
        <f t="shared" si="4"/>
        <v>0</v>
      </c>
      <c r="AF6" s="225">
        <f t="shared" si="5"/>
        <v>3.8928325411432388E-2</v>
      </c>
      <c r="AG6" s="225">
        <f t="shared" si="6"/>
        <v>0.11238318678848148</v>
      </c>
      <c r="AH6" s="225">
        <f t="shared" si="7"/>
        <v>0.32449441570872439</v>
      </c>
      <c r="AJ6" s="376"/>
    </row>
    <row r="7" spans="1:36" s="5" customFormat="1" x14ac:dyDescent="1.25">
      <c r="A7" s="80">
        <v>53</v>
      </c>
      <c r="B7" s="65">
        <v>10720</v>
      </c>
      <c r="C7" s="80">
        <v>53</v>
      </c>
      <c r="D7" s="16">
        <v>3</v>
      </c>
      <c r="E7" s="65" t="s">
        <v>419</v>
      </c>
      <c r="F7" s="10" t="s">
        <v>31</v>
      </c>
      <c r="G7" s="10" t="s">
        <v>322</v>
      </c>
      <c r="H7" s="11" t="s">
        <v>24</v>
      </c>
      <c r="I7" s="12">
        <v>3571196.860442</v>
      </c>
      <c r="J7" s="12">
        <v>3916908.8635499999</v>
      </c>
      <c r="K7" s="12" t="s">
        <v>123</v>
      </c>
      <c r="L7" s="176">
        <v>132</v>
      </c>
      <c r="M7" s="51">
        <v>2983725</v>
      </c>
      <c r="N7" s="51">
        <v>3000000</v>
      </c>
      <c r="O7" s="51">
        <v>1312758</v>
      </c>
      <c r="P7" s="209">
        <v>8.4600000000000009</v>
      </c>
      <c r="Q7" s="209">
        <v>20.54</v>
      </c>
      <c r="R7" s="209">
        <v>69.19</v>
      </c>
      <c r="S7" s="50">
        <v>1020</v>
      </c>
      <c r="T7" s="50">
        <v>41</v>
      </c>
      <c r="U7" s="50">
        <v>26</v>
      </c>
      <c r="V7" s="50">
        <v>59</v>
      </c>
      <c r="W7" s="12">
        <f t="shared" si="8"/>
        <v>1046</v>
      </c>
      <c r="X7" s="81">
        <f t="shared" si="0"/>
        <v>7.9470967961460345E-2</v>
      </c>
      <c r="Y7" s="82">
        <f t="shared" si="1"/>
        <v>6.9955151004755869E-2</v>
      </c>
      <c r="Z7" s="83">
        <v>10720</v>
      </c>
      <c r="AA7" s="74">
        <f t="shared" si="2"/>
        <v>0</v>
      </c>
      <c r="AB7" s="74">
        <f t="shared" si="9"/>
        <v>0</v>
      </c>
      <c r="AC7" s="157">
        <f t="shared" si="10"/>
        <v>0</v>
      </c>
      <c r="AD7" s="157">
        <f t="shared" si="3"/>
        <v>0</v>
      </c>
      <c r="AE7" s="157">
        <f t="shared" si="4"/>
        <v>0</v>
      </c>
      <c r="AF7" s="225">
        <f t="shared" si="5"/>
        <v>1.6398155828145234E-2</v>
      </c>
      <c r="AG7" s="225">
        <f t="shared" si="6"/>
        <v>3.9813016632399889E-2</v>
      </c>
      <c r="AH7" s="225">
        <f t="shared" si="7"/>
        <v>0.13411210422569367</v>
      </c>
      <c r="AJ7" s="376"/>
    </row>
    <row r="8" spans="1:36" s="8" customFormat="1" x14ac:dyDescent="1.25">
      <c r="A8" s="219">
        <v>6</v>
      </c>
      <c r="B8" s="65">
        <v>10748</v>
      </c>
      <c r="C8" s="219">
        <v>6</v>
      </c>
      <c r="D8" s="19">
        <v>4</v>
      </c>
      <c r="E8" s="66" t="s">
        <v>420</v>
      </c>
      <c r="F8" s="20" t="s">
        <v>17</v>
      </c>
      <c r="G8" s="20" t="s">
        <v>276</v>
      </c>
      <c r="H8" s="21">
        <v>15</v>
      </c>
      <c r="I8" s="18">
        <v>3667438.072309</v>
      </c>
      <c r="J8" s="18">
        <v>4211761.0158759998</v>
      </c>
      <c r="K8" s="18" t="s">
        <v>74</v>
      </c>
      <c r="L8" s="177">
        <v>125.5</v>
      </c>
      <c r="M8" s="53">
        <v>4193431</v>
      </c>
      <c r="N8" s="52">
        <v>5000000</v>
      </c>
      <c r="O8" s="53">
        <v>1004371</v>
      </c>
      <c r="P8" s="220">
        <v>2.0299999999999998</v>
      </c>
      <c r="Q8" s="220">
        <v>5.82</v>
      </c>
      <c r="R8" s="220">
        <v>20.329999999999998</v>
      </c>
      <c r="S8" s="221">
        <v>2505</v>
      </c>
      <c r="T8" s="221">
        <v>71</v>
      </c>
      <c r="U8" s="221">
        <v>15</v>
      </c>
      <c r="V8" s="221">
        <v>29</v>
      </c>
      <c r="W8" s="18">
        <f t="shared" si="8"/>
        <v>2520</v>
      </c>
      <c r="X8" s="81">
        <f t="shared" si="0"/>
        <v>0.14798007683249664</v>
      </c>
      <c r="Y8" s="82">
        <f t="shared" si="1"/>
        <v>0.1302610108578631</v>
      </c>
      <c r="Z8" s="83">
        <v>10748</v>
      </c>
      <c r="AA8" s="74">
        <f t="shared" si="2"/>
        <v>0</v>
      </c>
      <c r="AB8" s="74">
        <f t="shared" si="9"/>
        <v>0</v>
      </c>
      <c r="AC8" s="157">
        <f t="shared" si="10"/>
        <v>0</v>
      </c>
      <c r="AD8" s="157">
        <f t="shared" si="3"/>
        <v>0</v>
      </c>
      <c r="AE8" s="157">
        <f t="shared" si="4"/>
        <v>0</v>
      </c>
      <c r="AF8" s="225">
        <f t="shared" si="5"/>
        <v>4.2309796615488462E-3</v>
      </c>
      <c r="AG8" s="225">
        <f t="shared" si="6"/>
        <v>1.2130197847396202E-2</v>
      </c>
      <c r="AH8" s="225">
        <f t="shared" si="7"/>
        <v>4.237232340851628E-2</v>
      </c>
      <c r="AJ8" s="376"/>
    </row>
    <row r="9" spans="1:36" s="5" customFormat="1" x14ac:dyDescent="1.25">
      <c r="A9" s="80">
        <v>56</v>
      </c>
      <c r="B9" s="65">
        <v>10766</v>
      </c>
      <c r="C9" s="80">
        <v>56</v>
      </c>
      <c r="D9" s="16">
        <v>5</v>
      </c>
      <c r="E9" s="65" t="s">
        <v>421</v>
      </c>
      <c r="F9" s="10" t="s">
        <v>309</v>
      </c>
      <c r="G9" s="10" t="s">
        <v>276</v>
      </c>
      <c r="H9" s="11">
        <v>15</v>
      </c>
      <c r="I9" s="12">
        <v>9345656.3589069992</v>
      </c>
      <c r="J9" s="12">
        <v>9144255.2478</v>
      </c>
      <c r="K9" s="12" t="s">
        <v>127</v>
      </c>
      <c r="L9" s="176">
        <v>123.66666666666667</v>
      </c>
      <c r="M9" s="51">
        <v>9091951</v>
      </c>
      <c r="N9" s="51">
        <v>20000000</v>
      </c>
      <c r="O9" s="51">
        <v>1005752</v>
      </c>
      <c r="P9" s="209">
        <v>0.38</v>
      </c>
      <c r="Q9" s="209">
        <v>5.27</v>
      </c>
      <c r="R9" s="209">
        <v>8.34</v>
      </c>
      <c r="S9" s="50">
        <v>5967</v>
      </c>
      <c r="T9" s="50">
        <v>93</v>
      </c>
      <c r="U9" s="50">
        <v>12</v>
      </c>
      <c r="V9" s="50">
        <v>7</v>
      </c>
      <c r="W9" s="12">
        <f t="shared" si="8"/>
        <v>5979</v>
      </c>
      <c r="X9" s="81">
        <f t="shared" si="0"/>
        <v>0.42083559695438633</v>
      </c>
      <c r="Y9" s="82">
        <f t="shared" si="1"/>
        <v>0.37044493716746335</v>
      </c>
      <c r="Z9" s="83">
        <v>10766</v>
      </c>
      <c r="AA9" s="74">
        <f t="shared" si="2"/>
        <v>0</v>
      </c>
      <c r="AB9" s="74">
        <f>IF(W9=0,1,0)</f>
        <v>0</v>
      </c>
      <c r="AC9" s="157">
        <f>IF((T9+V9)=100,0,1)</f>
        <v>0</v>
      </c>
      <c r="AD9" s="157">
        <f t="shared" si="3"/>
        <v>0</v>
      </c>
      <c r="AE9" s="157">
        <f t="shared" si="4"/>
        <v>0</v>
      </c>
      <c r="AF9" s="225">
        <f t="shared" si="5"/>
        <v>1.7195432993835139E-3</v>
      </c>
      <c r="AG9" s="225">
        <f t="shared" si="6"/>
        <v>2.3847350494081886E-2</v>
      </c>
      <c r="AH9" s="225">
        <f t="shared" si="7"/>
        <v>3.7739450307522383E-2</v>
      </c>
      <c r="AJ9" s="376"/>
    </row>
    <row r="10" spans="1:36" s="8" customFormat="1" x14ac:dyDescent="1.25">
      <c r="A10" s="219">
        <v>5</v>
      </c>
      <c r="B10" s="65">
        <v>10765</v>
      </c>
      <c r="C10" s="219">
        <v>5</v>
      </c>
      <c r="D10" s="19">
        <v>6</v>
      </c>
      <c r="E10" s="66" t="s">
        <v>422</v>
      </c>
      <c r="F10" s="20" t="s">
        <v>17</v>
      </c>
      <c r="G10" s="20" t="s">
        <v>276</v>
      </c>
      <c r="H10" s="21">
        <v>16</v>
      </c>
      <c r="I10" s="18">
        <v>96540055.839932993</v>
      </c>
      <c r="J10" s="18">
        <v>100108458.258745</v>
      </c>
      <c r="K10" s="18" t="s">
        <v>75</v>
      </c>
      <c r="L10" s="177">
        <v>123.33333333333333</v>
      </c>
      <c r="M10" s="53">
        <v>99018840</v>
      </c>
      <c r="N10" s="52">
        <v>100000000</v>
      </c>
      <c r="O10" s="53">
        <v>1011004</v>
      </c>
      <c r="P10" s="220">
        <v>2.33</v>
      </c>
      <c r="Q10" s="220">
        <v>6.41</v>
      </c>
      <c r="R10" s="220">
        <v>21.78</v>
      </c>
      <c r="S10" s="221">
        <v>75808</v>
      </c>
      <c r="T10" s="221">
        <v>94</v>
      </c>
      <c r="U10" s="221">
        <v>183</v>
      </c>
      <c r="V10" s="221">
        <v>6</v>
      </c>
      <c r="W10" s="18">
        <f t="shared" si="8"/>
        <v>75991</v>
      </c>
      <c r="X10" s="81">
        <f t="shared" si="0"/>
        <v>4.6567165742995611</v>
      </c>
      <c r="Y10" s="82">
        <f t="shared" si="1"/>
        <v>4.0991234849367135</v>
      </c>
      <c r="Z10" s="83">
        <v>10765</v>
      </c>
      <c r="AA10" s="74">
        <f t="shared" si="2"/>
        <v>0</v>
      </c>
      <c r="AB10" s="74">
        <f t="shared" si="9"/>
        <v>0</v>
      </c>
      <c r="AC10" s="157">
        <f t="shared" si="10"/>
        <v>0</v>
      </c>
      <c r="AD10" s="157">
        <f t="shared" si="3"/>
        <v>0</v>
      </c>
      <c r="AE10" s="157">
        <f t="shared" si="4"/>
        <v>0</v>
      </c>
      <c r="AF10" s="225">
        <f t="shared" si="5"/>
        <v>0.11542712359699976</v>
      </c>
      <c r="AG10" s="225">
        <f t="shared" si="6"/>
        <v>0.31754843873681055</v>
      </c>
      <c r="AH10" s="225">
        <f t="shared" si="7"/>
        <v>1.0789711381728133</v>
      </c>
      <c r="AJ10" s="376"/>
    </row>
    <row r="11" spans="1:36" s="5" customFormat="1" x14ac:dyDescent="1.25">
      <c r="A11" s="80">
        <v>2</v>
      </c>
      <c r="B11" s="65">
        <v>10778</v>
      </c>
      <c r="C11" s="80">
        <v>2</v>
      </c>
      <c r="D11" s="16">
        <v>7</v>
      </c>
      <c r="E11" s="65" t="s">
        <v>423</v>
      </c>
      <c r="F11" s="10" t="s">
        <v>16</v>
      </c>
      <c r="G11" s="10" t="s">
        <v>276</v>
      </c>
      <c r="H11" s="11">
        <v>20</v>
      </c>
      <c r="I11" s="12">
        <v>1572020.9364199999</v>
      </c>
      <c r="J11" s="12">
        <v>4030352.0076600001</v>
      </c>
      <c r="K11" s="12" t="s">
        <v>76</v>
      </c>
      <c r="L11" s="176">
        <v>121.56666666666666</v>
      </c>
      <c r="M11" s="51">
        <v>4018818</v>
      </c>
      <c r="N11" s="51">
        <v>5000000</v>
      </c>
      <c r="O11" s="51">
        <v>1002870</v>
      </c>
      <c r="P11" s="209">
        <v>1.54</v>
      </c>
      <c r="Q11" s="209">
        <v>4.87</v>
      </c>
      <c r="R11" s="209">
        <v>21.09</v>
      </c>
      <c r="S11" s="50">
        <v>2078</v>
      </c>
      <c r="T11" s="50">
        <v>84</v>
      </c>
      <c r="U11" s="50">
        <v>13</v>
      </c>
      <c r="V11" s="50">
        <v>16</v>
      </c>
      <c r="W11" s="12">
        <f t="shared" si="8"/>
        <v>2091</v>
      </c>
      <c r="X11" s="81">
        <f t="shared" si="0"/>
        <v>0.16753418762707095</v>
      </c>
      <c r="Y11" s="82">
        <f t="shared" si="1"/>
        <v>0.14747372146762369</v>
      </c>
      <c r="Z11" s="83">
        <v>10778</v>
      </c>
      <c r="AA11" s="74">
        <f t="shared" si="2"/>
        <v>0</v>
      </c>
      <c r="AB11" s="74">
        <f t="shared" si="9"/>
        <v>0</v>
      </c>
      <c r="AC11" s="157">
        <f t="shared" si="10"/>
        <v>0</v>
      </c>
      <c r="AD11" s="157">
        <f t="shared" si="3"/>
        <v>0</v>
      </c>
      <c r="AE11" s="157">
        <f t="shared" si="4"/>
        <v>0</v>
      </c>
      <c r="AF11" s="225">
        <f t="shared" si="5"/>
        <v>3.0714601064963007E-3</v>
      </c>
      <c r="AG11" s="225">
        <f t="shared" si="6"/>
        <v>9.7129939731408991E-3</v>
      </c>
      <c r="AH11" s="225">
        <f t="shared" si="7"/>
        <v>4.2063047822082457E-2</v>
      </c>
      <c r="AJ11" s="376"/>
    </row>
    <row r="12" spans="1:36" s="8" customFormat="1" x14ac:dyDescent="1.25">
      <c r="A12" s="219">
        <v>42</v>
      </c>
      <c r="B12" s="65">
        <v>10784</v>
      </c>
      <c r="C12" s="219">
        <v>42</v>
      </c>
      <c r="D12" s="19">
        <v>8</v>
      </c>
      <c r="E12" s="66" t="s">
        <v>424</v>
      </c>
      <c r="F12" s="20" t="s">
        <v>326</v>
      </c>
      <c r="G12" s="20" t="s">
        <v>276</v>
      </c>
      <c r="H12" s="21">
        <v>17</v>
      </c>
      <c r="I12" s="18">
        <v>11440941.593674</v>
      </c>
      <c r="J12" s="18">
        <v>13003158.115257001</v>
      </c>
      <c r="K12" s="18" t="s">
        <v>130</v>
      </c>
      <c r="L12" s="177">
        <v>119.46666666666667</v>
      </c>
      <c r="M12" s="53">
        <v>12728243</v>
      </c>
      <c r="N12" s="52">
        <v>15000000</v>
      </c>
      <c r="O12" s="53">
        <v>1021598</v>
      </c>
      <c r="P12" s="220">
        <v>4.63</v>
      </c>
      <c r="Q12" s="220">
        <v>9.14</v>
      </c>
      <c r="R12" s="220">
        <v>27.63</v>
      </c>
      <c r="S12" s="221">
        <v>11627</v>
      </c>
      <c r="T12" s="221">
        <v>81</v>
      </c>
      <c r="U12" s="221">
        <v>24</v>
      </c>
      <c r="V12" s="221">
        <v>19</v>
      </c>
      <c r="W12" s="18">
        <f t="shared" si="8"/>
        <v>11651</v>
      </c>
      <c r="X12" s="81">
        <f t="shared" si="0"/>
        <v>0.52121276288301666</v>
      </c>
      <c r="Y12" s="82">
        <f t="shared" si="1"/>
        <v>0.45880298766172761</v>
      </c>
      <c r="Z12" s="83">
        <v>10784</v>
      </c>
      <c r="AA12" s="74">
        <f t="shared" si="2"/>
        <v>0</v>
      </c>
      <c r="AB12" s="74">
        <f t="shared" si="9"/>
        <v>0</v>
      </c>
      <c r="AC12" s="157">
        <f t="shared" si="10"/>
        <v>0</v>
      </c>
      <c r="AD12" s="157">
        <f t="shared" si="3"/>
        <v>0</v>
      </c>
      <c r="AE12" s="157">
        <f t="shared" si="4"/>
        <v>0</v>
      </c>
      <c r="AF12" s="225">
        <f t="shared" si="5"/>
        <v>2.9792778915411936E-2</v>
      </c>
      <c r="AG12" s="225">
        <f t="shared" si="6"/>
        <v>5.8813390774700887E-2</v>
      </c>
      <c r="AH12" s="225">
        <f t="shared" si="7"/>
        <v>0.17779146467231788</v>
      </c>
      <c r="AJ12" s="376"/>
    </row>
    <row r="13" spans="1:36" s="5" customFormat="1" x14ac:dyDescent="1.25">
      <c r="A13" s="80">
        <v>1</v>
      </c>
      <c r="B13" s="65">
        <v>10837</v>
      </c>
      <c r="C13" s="80">
        <v>1</v>
      </c>
      <c r="D13" s="16">
        <v>9</v>
      </c>
      <c r="E13" s="65" t="s">
        <v>425</v>
      </c>
      <c r="F13" s="10" t="s">
        <v>18</v>
      </c>
      <c r="G13" s="10" t="s">
        <v>276</v>
      </c>
      <c r="H13" s="11">
        <v>16</v>
      </c>
      <c r="I13" s="12">
        <v>61110018.354673997</v>
      </c>
      <c r="J13" s="12">
        <v>62448101.798069</v>
      </c>
      <c r="K13" s="12" t="s">
        <v>77</v>
      </c>
      <c r="L13" s="176">
        <v>111.2</v>
      </c>
      <c r="M13" s="51">
        <v>53721868</v>
      </c>
      <c r="N13" s="51">
        <v>200000000</v>
      </c>
      <c r="O13" s="51">
        <v>1162433</v>
      </c>
      <c r="P13" s="209">
        <v>5.17</v>
      </c>
      <c r="Q13" s="209">
        <v>13.52</v>
      </c>
      <c r="R13" s="209">
        <v>33.71</v>
      </c>
      <c r="S13" s="50">
        <v>119076</v>
      </c>
      <c r="T13" s="50">
        <v>92</v>
      </c>
      <c r="U13" s="50">
        <v>398</v>
      </c>
      <c r="V13" s="50">
        <v>8</v>
      </c>
      <c r="W13" s="12">
        <f t="shared" si="8"/>
        <v>119474</v>
      </c>
      <c r="X13" s="81">
        <f t="shared" si="0"/>
        <v>2.8430745553369809</v>
      </c>
      <c r="Y13" s="82">
        <f t="shared" si="1"/>
        <v>2.5026461227051966</v>
      </c>
      <c r="Z13" s="83">
        <v>10837</v>
      </c>
      <c r="AA13" s="74">
        <f t="shared" si="2"/>
        <v>0</v>
      </c>
      <c r="AB13" s="74">
        <f t="shared" si="9"/>
        <v>0</v>
      </c>
      <c r="AC13" s="157">
        <f t="shared" si="10"/>
        <v>0</v>
      </c>
      <c r="AD13" s="157">
        <f t="shared" si="3"/>
        <v>0</v>
      </c>
      <c r="AE13" s="157">
        <f t="shared" si="4"/>
        <v>0</v>
      </c>
      <c r="AF13" s="225">
        <f t="shared" si="5"/>
        <v>0.15976842881621947</v>
      </c>
      <c r="AG13" s="225">
        <f t="shared" si="6"/>
        <v>0.41780834769734765</v>
      </c>
      <c r="AH13" s="225">
        <f t="shared" si="7"/>
        <v>1.0417396006566264</v>
      </c>
      <c r="AJ13" s="376"/>
    </row>
    <row r="14" spans="1:36" s="8" customFormat="1" x14ac:dyDescent="1.25">
      <c r="A14" s="219">
        <v>3</v>
      </c>
      <c r="B14" s="65">
        <v>10845</v>
      </c>
      <c r="C14" s="219">
        <v>3</v>
      </c>
      <c r="D14" s="19">
        <v>10</v>
      </c>
      <c r="E14" s="66" t="s">
        <v>426</v>
      </c>
      <c r="F14" s="20" t="s">
        <v>15</v>
      </c>
      <c r="G14" s="20" t="s">
        <v>276</v>
      </c>
      <c r="H14" s="21">
        <v>17</v>
      </c>
      <c r="I14" s="18">
        <v>14609445.054329</v>
      </c>
      <c r="J14" s="18">
        <v>15014814.532717001</v>
      </c>
      <c r="K14" s="18" t="s">
        <v>78</v>
      </c>
      <c r="L14" s="177">
        <v>110.6</v>
      </c>
      <c r="M14" s="53">
        <v>14453637</v>
      </c>
      <c r="N14" s="52">
        <v>15000000</v>
      </c>
      <c r="O14" s="53">
        <v>1058675</v>
      </c>
      <c r="P14" s="220">
        <v>5.67</v>
      </c>
      <c r="Q14" s="220">
        <v>10.99</v>
      </c>
      <c r="R14" s="220">
        <v>27.89</v>
      </c>
      <c r="S14" s="221">
        <v>5358</v>
      </c>
      <c r="T14" s="221">
        <v>73</v>
      </c>
      <c r="U14" s="221">
        <v>37</v>
      </c>
      <c r="V14" s="221">
        <v>27</v>
      </c>
      <c r="W14" s="18">
        <f t="shared" si="8"/>
        <v>5395</v>
      </c>
      <c r="X14" s="81">
        <f t="shared" si="0"/>
        <v>0.54240540863433029</v>
      </c>
      <c r="Y14" s="82">
        <f t="shared" si="1"/>
        <v>0.47745803581015844</v>
      </c>
      <c r="Z14" s="83">
        <v>10845</v>
      </c>
      <c r="AA14" s="74">
        <f t="shared" si="2"/>
        <v>0</v>
      </c>
      <c r="AB14" s="74">
        <f t="shared" si="9"/>
        <v>0</v>
      </c>
      <c r="AC14" s="157">
        <f t="shared" si="10"/>
        <v>0</v>
      </c>
      <c r="AD14" s="157">
        <f t="shared" si="3"/>
        <v>0</v>
      </c>
      <c r="AE14" s="157">
        <f t="shared" si="4"/>
        <v>0</v>
      </c>
      <c r="AF14" s="225">
        <f t="shared" si="5"/>
        <v>4.2129296807625387E-2</v>
      </c>
      <c r="AG14" s="225">
        <f t="shared" si="6"/>
        <v>8.1658019738236859E-2</v>
      </c>
      <c r="AH14" s="225">
        <f t="shared" si="7"/>
        <v>0.20722858694262292</v>
      </c>
      <c r="AJ14" s="376"/>
    </row>
    <row r="15" spans="1:36" s="5" customFormat="1" x14ac:dyDescent="1.25">
      <c r="A15" s="80">
        <v>16</v>
      </c>
      <c r="B15" s="65">
        <v>10883</v>
      </c>
      <c r="C15" s="80">
        <v>16</v>
      </c>
      <c r="D15" s="16">
        <v>11</v>
      </c>
      <c r="E15" s="65" t="s">
        <v>427</v>
      </c>
      <c r="F15" s="10" t="s">
        <v>295</v>
      </c>
      <c r="G15" s="10" t="s">
        <v>276</v>
      </c>
      <c r="H15" s="11">
        <v>20</v>
      </c>
      <c r="I15" s="12">
        <v>23214739.726227999</v>
      </c>
      <c r="J15" s="12">
        <v>26709012.329737999</v>
      </c>
      <c r="K15" s="12" t="s">
        <v>79</v>
      </c>
      <c r="L15" s="176">
        <v>107.06666666666666</v>
      </c>
      <c r="M15" s="51">
        <v>26708986</v>
      </c>
      <c r="N15" s="51">
        <v>35000000</v>
      </c>
      <c r="O15" s="51">
        <v>1000000</v>
      </c>
      <c r="P15" s="209">
        <v>1.78</v>
      </c>
      <c r="Q15" s="209">
        <v>5.39</v>
      </c>
      <c r="R15" s="209">
        <v>21.67</v>
      </c>
      <c r="S15" s="50">
        <v>12413</v>
      </c>
      <c r="T15" s="50">
        <v>83</v>
      </c>
      <c r="U15" s="50">
        <v>36</v>
      </c>
      <c r="V15" s="50">
        <v>17</v>
      </c>
      <c r="W15" s="12">
        <f t="shared" si="8"/>
        <v>12449</v>
      </c>
      <c r="X15" s="81">
        <f t="shared" si="0"/>
        <v>1.097026453691436</v>
      </c>
      <c r="Y15" s="82">
        <f t="shared" si="1"/>
        <v>0.96566901338628175</v>
      </c>
      <c r="Z15" s="83">
        <v>10883</v>
      </c>
      <c r="AA15" s="74">
        <f t="shared" si="2"/>
        <v>0</v>
      </c>
      <c r="AB15" s="74">
        <f t="shared" si="9"/>
        <v>0</v>
      </c>
      <c r="AC15" s="157">
        <f t="shared" si="10"/>
        <v>0</v>
      </c>
      <c r="AD15" s="157">
        <f t="shared" si="3"/>
        <v>0</v>
      </c>
      <c r="AE15" s="157">
        <f t="shared" si="4"/>
        <v>0</v>
      </c>
      <c r="AF15" s="225">
        <f t="shared" si="5"/>
        <v>2.3526591416515138E-2</v>
      </c>
      <c r="AG15" s="225">
        <f t="shared" si="6"/>
        <v>7.1240633558998082E-2</v>
      </c>
      <c r="AH15" s="225">
        <f t="shared" si="7"/>
        <v>0.28641642471678824</v>
      </c>
      <c r="AJ15" s="376"/>
    </row>
    <row r="16" spans="1:36" s="8" customFormat="1" x14ac:dyDescent="1.25">
      <c r="A16" s="219">
        <v>102</v>
      </c>
      <c r="B16" s="65">
        <v>10895</v>
      </c>
      <c r="C16" s="219">
        <v>102</v>
      </c>
      <c r="D16" s="19">
        <v>12</v>
      </c>
      <c r="E16" s="66" t="s">
        <v>428</v>
      </c>
      <c r="F16" s="20" t="s">
        <v>29</v>
      </c>
      <c r="G16" s="20" t="s">
        <v>276</v>
      </c>
      <c r="H16" s="21">
        <v>17</v>
      </c>
      <c r="I16" s="18">
        <v>603499.35986900004</v>
      </c>
      <c r="J16" s="18">
        <v>1446278</v>
      </c>
      <c r="K16" s="18" t="s">
        <v>81</v>
      </c>
      <c r="L16" s="177">
        <v>106.16666666666667</v>
      </c>
      <c r="M16" s="53">
        <v>1446278</v>
      </c>
      <c r="N16" s="52">
        <v>5000000</v>
      </c>
      <c r="O16" s="53">
        <v>1000000</v>
      </c>
      <c r="P16" s="220">
        <v>8.68</v>
      </c>
      <c r="Q16" s="220">
        <v>19.440000000000001</v>
      </c>
      <c r="R16" s="220">
        <v>36.92</v>
      </c>
      <c r="S16" s="221">
        <v>21563</v>
      </c>
      <c r="T16" s="221">
        <v>30</v>
      </c>
      <c r="U16" s="221">
        <v>10</v>
      </c>
      <c r="V16" s="221">
        <v>70</v>
      </c>
      <c r="W16" s="18">
        <f t="shared" si="8"/>
        <v>21573</v>
      </c>
      <c r="X16" s="81">
        <f t="shared" si="0"/>
        <v>2.1471096015611472E-2</v>
      </c>
      <c r="Y16" s="82">
        <f t="shared" si="1"/>
        <v>1.8900156906835688E-2</v>
      </c>
      <c r="Z16" s="83">
        <v>10895</v>
      </c>
      <c r="AA16" s="74">
        <f t="shared" si="2"/>
        <v>0</v>
      </c>
      <c r="AB16" s="74">
        <f t="shared" si="9"/>
        <v>0</v>
      </c>
      <c r="AC16" s="157">
        <f t="shared" si="10"/>
        <v>0</v>
      </c>
      <c r="AD16" s="157">
        <f t="shared" si="3"/>
        <v>0</v>
      </c>
      <c r="AE16" s="157">
        <f t="shared" si="4"/>
        <v>0</v>
      </c>
      <c r="AF16" s="225">
        <f t="shared" si="5"/>
        <v>6.2123037805169182E-3</v>
      </c>
      <c r="AG16" s="225">
        <f t="shared" si="6"/>
        <v>1.3913270218116234E-2</v>
      </c>
      <c r="AH16" s="225">
        <f t="shared" si="7"/>
        <v>2.6423762163212516E-2</v>
      </c>
      <c r="AJ16" s="376"/>
    </row>
    <row r="17" spans="1:36" s="5" customFormat="1" x14ac:dyDescent="1.25">
      <c r="A17" s="80">
        <v>104</v>
      </c>
      <c r="B17" s="65">
        <v>10919</v>
      </c>
      <c r="C17" s="80">
        <v>104</v>
      </c>
      <c r="D17" s="16">
        <v>13</v>
      </c>
      <c r="E17" s="65" t="s">
        <v>404</v>
      </c>
      <c r="F17" s="10" t="s">
        <v>310</v>
      </c>
      <c r="G17" s="10" t="s">
        <v>276</v>
      </c>
      <c r="H17" s="11">
        <v>15</v>
      </c>
      <c r="I17" s="12">
        <v>277872512.73695701</v>
      </c>
      <c r="J17" s="12">
        <v>283805642.683918</v>
      </c>
      <c r="K17" s="12" t="s">
        <v>82</v>
      </c>
      <c r="L17" s="176">
        <v>104.3</v>
      </c>
      <c r="M17" s="51">
        <v>283805393</v>
      </c>
      <c r="N17" s="51">
        <v>300000000</v>
      </c>
      <c r="O17" s="51">
        <v>1016243</v>
      </c>
      <c r="P17" s="209">
        <v>1.56</v>
      </c>
      <c r="Q17" s="209">
        <v>4.3</v>
      </c>
      <c r="R17" s="209">
        <v>19.61</v>
      </c>
      <c r="S17" s="50">
        <v>446547</v>
      </c>
      <c r="T17" s="50">
        <v>92</v>
      </c>
      <c r="U17" s="50">
        <v>367</v>
      </c>
      <c r="V17" s="50">
        <v>8</v>
      </c>
      <c r="W17" s="12">
        <f t="shared" si="8"/>
        <v>446914</v>
      </c>
      <c r="X17" s="81">
        <f t="shared" si="0"/>
        <v>12.920818698137857</v>
      </c>
      <c r="Y17" s="82">
        <f t="shared" si="1"/>
        <v>11.373685841748458</v>
      </c>
      <c r="Z17" s="83">
        <v>10919</v>
      </c>
      <c r="AA17" s="74">
        <f t="shared" si="2"/>
        <v>0</v>
      </c>
      <c r="AB17" s="74">
        <f t="shared" si="9"/>
        <v>0</v>
      </c>
      <c r="AC17" s="157">
        <f t="shared" si="10"/>
        <v>0</v>
      </c>
      <c r="AD17" s="157">
        <f t="shared" si="3"/>
        <v>0</v>
      </c>
      <c r="AE17" s="157">
        <f t="shared" si="4"/>
        <v>0</v>
      </c>
      <c r="AF17" s="225">
        <f t="shared" si="5"/>
        <v>0.21909214314233758</v>
      </c>
      <c r="AG17" s="225">
        <f t="shared" si="6"/>
        <v>0.60390783045644325</v>
      </c>
      <c r="AH17" s="225">
        <f t="shared" si="7"/>
        <v>2.7541005942443841</v>
      </c>
      <c r="AJ17" s="376"/>
    </row>
    <row r="18" spans="1:36" s="8" customFormat="1" x14ac:dyDescent="1.25">
      <c r="A18" s="219">
        <v>105</v>
      </c>
      <c r="B18" s="65">
        <v>10915</v>
      </c>
      <c r="C18" s="219">
        <v>105</v>
      </c>
      <c r="D18" s="19">
        <v>14</v>
      </c>
      <c r="E18" s="66" t="s">
        <v>429</v>
      </c>
      <c r="F18" s="20" t="s">
        <v>203</v>
      </c>
      <c r="G18" s="20" t="s">
        <v>276</v>
      </c>
      <c r="H18" s="21">
        <v>20</v>
      </c>
      <c r="I18" s="18">
        <v>58153035.843546003</v>
      </c>
      <c r="J18" s="18">
        <v>70329742.706606999</v>
      </c>
      <c r="K18" s="18" t="s">
        <v>83</v>
      </c>
      <c r="L18" s="177">
        <v>104.1</v>
      </c>
      <c r="M18" s="53">
        <v>58140054</v>
      </c>
      <c r="N18" s="52">
        <v>70000000</v>
      </c>
      <c r="O18" s="53">
        <v>1209660</v>
      </c>
      <c r="P18" s="220">
        <v>5.69</v>
      </c>
      <c r="Q18" s="220">
        <v>22.16</v>
      </c>
      <c r="R18" s="220">
        <v>42.93</v>
      </c>
      <c r="S18" s="221">
        <v>40890</v>
      </c>
      <c r="T18" s="221">
        <v>96</v>
      </c>
      <c r="U18" s="221">
        <v>44</v>
      </c>
      <c r="V18" s="221">
        <v>4</v>
      </c>
      <c r="W18" s="18">
        <f t="shared" si="8"/>
        <v>40934</v>
      </c>
      <c r="X18" s="81">
        <f t="shared" si="0"/>
        <v>3.3411151292502486</v>
      </c>
      <c r="Y18" s="82">
        <f t="shared" si="1"/>
        <v>2.941051548589702</v>
      </c>
      <c r="Z18" s="83">
        <v>10915</v>
      </c>
      <c r="AA18" s="74">
        <f t="shared" si="2"/>
        <v>0</v>
      </c>
      <c r="AB18" s="74">
        <f t="shared" si="9"/>
        <v>0</v>
      </c>
      <c r="AC18" s="157">
        <f t="shared" si="10"/>
        <v>0</v>
      </c>
      <c r="AD18" s="157">
        <f t="shared" si="3"/>
        <v>0</v>
      </c>
      <c r="AE18" s="157">
        <f t="shared" si="4"/>
        <v>0</v>
      </c>
      <c r="AF18" s="225">
        <f t="shared" si="5"/>
        <v>0.19803067797326995</v>
      </c>
      <c r="AG18" s="225">
        <f t="shared" si="6"/>
        <v>0.77124074233526563</v>
      </c>
      <c r="AH18" s="225">
        <f t="shared" si="7"/>
        <v>1.4941049218615954</v>
      </c>
      <c r="AJ18" s="376"/>
    </row>
    <row r="19" spans="1:36" s="5" customFormat="1" x14ac:dyDescent="1.25">
      <c r="A19" s="80">
        <v>106</v>
      </c>
      <c r="B19" s="65">
        <v>10920</v>
      </c>
      <c r="C19" s="80">
        <v>106</v>
      </c>
      <c r="D19" s="16">
        <v>15</v>
      </c>
      <c r="E19" s="65" t="s">
        <v>430</v>
      </c>
      <c r="F19" s="10" t="s">
        <v>17</v>
      </c>
      <c r="G19" s="10" t="s">
        <v>294</v>
      </c>
      <c r="H19" s="11">
        <v>15</v>
      </c>
      <c r="I19" s="12">
        <v>214462.04122700001</v>
      </c>
      <c r="J19" s="12">
        <v>492561.76176700002</v>
      </c>
      <c r="K19" s="12" t="s">
        <v>84</v>
      </c>
      <c r="L19" s="176">
        <v>104.2</v>
      </c>
      <c r="M19" s="51">
        <v>47414251</v>
      </c>
      <c r="N19" s="51">
        <v>100000000</v>
      </c>
      <c r="O19" s="51">
        <v>10389</v>
      </c>
      <c r="P19" s="209">
        <v>5.84</v>
      </c>
      <c r="Q19" s="209">
        <v>13.97</v>
      </c>
      <c r="R19" s="209">
        <v>0</v>
      </c>
      <c r="S19" s="50">
        <v>581</v>
      </c>
      <c r="T19" s="50">
        <v>15.347517999999999</v>
      </c>
      <c r="U19" s="50">
        <v>9</v>
      </c>
      <c r="V19" s="50">
        <v>84.652481999999992</v>
      </c>
      <c r="W19" s="12">
        <f t="shared" si="8"/>
        <v>590</v>
      </c>
      <c r="X19" s="81">
        <f t="shared" si="0"/>
        <v>3.740933814911699E-3</v>
      </c>
      <c r="Y19" s="82">
        <f t="shared" si="1"/>
        <v>3.2929961297043248E-3</v>
      </c>
      <c r="Z19" s="83">
        <v>10920</v>
      </c>
      <c r="AA19" s="74">
        <f t="shared" si="2"/>
        <v>0</v>
      </c>
      <c r="AB19" s="74">
        <f t="shared" si="9"/>
        <v>0</v>
      </c>
      <c r="AC19" s="157">
        <f t="shared" si="10"/>
        <v>0</v>
      </c>
      <c r="AD19" s="157">
        <f t="shared" si="3"/>
        <v>0</v>
      </c>
      <c r="AE19" s="157">
        <f t="shared" si="4"/>
        <v>0</v>
      </c>
      <c r="AF19" s="225">
        <f t="shared" si="5"/>
        <v>1.4234909826516785E-3</v>
      </c>
      <c r="AG19" s="225">
        <f t="shared" si="6"/>
        <v>3.405165929391087E-3</v>
      </c>
      <c r="AH19" s="225">
        <f t="shared" si="7"/>
        <v>0</v>
      </c>
      <c r="AJ19" s="376"/>
    </row>
    <row r="20" spans="1:36" s="8" customFormat="1" x14ac:dyDescent="1.25">
      <c r="A20" s="219">
        <v>110</v>
      </c>
      <c r="B20" s="65">
        <v>10929</v>
      </c>
      <c r="C20" s="219">
        <v>110</v>
      </c>
      <c r="D20" s="19">
        <v>16</v>
      </c>
      <c r="E20" s="66" t="s">
        <v>431</v>
      </c>
      <c r="F20" s="20" t="s">
        <v>16</v>
      </c>
      <c r="G20" s="20" t="s">
        <v>276</v>
      </c>
      <c r="H20" s="21">
        <v>18</v>
      </c>
      <c r="I20" s="18">
        <v>2171928.7807109999</v>
      </c>
      <c r="J20" s="18">
        <v>2785011.512354</v>
      </c>
      <c r="K20" s="18" t="s">
        <v>85</v>
      </c>
      <c r="L20" s="177">
        <v>103.73333333333333</v>
      </c>
      <c r="M20" s="53">
        <v>2738617</v>
      </c>
      <c r="N20" s="52">
        <v>5000000</v>
      </c>
      <c r="O20" s="53">
        <v>1000000</v>
      </c>
      <c r="P20" s="220">
        <v>1.64</v>
      </c>
      <c r="Q20" s="220">
        <v>4.93</v>
      </c>
      <c r="R20" s="220">
        <v>20</v>
      </c>
      <c r="S20" s="221">
        <v>1408</v>
      </c>
      <c r="T20" s="221">
        <v>70</v>
      </c>
      <c r="U20" s="221">
        <v>12</v>
      </c>
      <c r="V20" s="221">
        <v>30</v>
      </c>
      <c r="W20" s="18">
        <f t="shared" si="8"/>
        <v>1420</v>
      </c>
      <c r="X20" s="81">
        <f t="shared" si="0"/>
        <v>9.6473095560777933E-2</v>
      </c>
      <c r="Y20" s="82">
        <f t="shared" si="1"/>
        <v>8.4921451707034787E-2</v>
      </c>
      <c r="Z20" s="83">
        <v>10929</v>
      </c>
      <c r="AA20" s="74">
        <f t="shared" si="2"/>
        <v>0</v>
      </c>
      <c r="AB20" s="74">
        <f t="shared" si="9"/>
        <v>0</v>
      </c>
      <c r="AC20" s="157">
        <f t="shared" si="10"/>
        <v>0</v>
      </c>
      <c r="AD20" s="157">
        <f t="shared" si="3"/>
        <v>0</v>
      </c>
      <c r="AE20" s="157">
        <f t="shared" si="4"/>
        <v>0</v>
      </c>
      <c r="AF20" s="225">
        <f t="shared" si="5"/>
        <v>2.2602268102810828E-3</v>
      </c>
      <c r="AG20" s="225">
        <f t="shared" si="6"/>
        <v>6.7944623016376457E-3</v>
      </c>
      <c r="AH20" s="225">
        <f t="shared" si="7"/>
        <v>2.7563741588793697E-2</v>
      </c>
      <c r="AJ20" s="376"/>
    </row>
    <row r="21" spans="1:36" s="5" customFormat="1" x14ac:dyDescent="1.25">
      <c r="A21" s="80">
        <v>107</v>
      </c>
      <c r="B21" s="65">
        <v>10911</v>
      </c>
      <c r="C21" s="80">
        <v>107</v>
      </c>
      <c r="D21" s="16">
        <v>17</v>
      </c>
      <c r="E21" s="65" t="s">
        <v>432</v>
      </c>
      <c r="F21" s="10" t="s">
        <v>43</v>
      </c>
      <c r="G21" s="10" t="s">
        <v>276</v>
      </c>
      <c r="H21" s="383">
        <v>17.2</v>
      </c>
      <c r="I21" s="12">
        <v>65508495.578290001</v>
      </c>
      <c r="J21" s="12">
        <v>70444291.214496002</v>
      </c>
      <c r="K21" s="12" t="s">
        <v>86</v>
      </c>
      <c r="L21" s="176">
        <v>104.46666666666667</v>
      </c>
      <c r="M21" s="51">
        <v>69661689</v>
      </c>
      <c r="N21" s="51">
        <v>70000000</v>
      </c>
      <c r="O21" s="51">
        <v>1011234</v>
      </c>
      <c r="P21" s="209">
        <v>1.27</v>
      </c>
      <c r="Q21" s="209">
        <v>6.18</v>
      </c>
      <c r="R21" s="209">
        <v>22.93</v>
      </c>
      <c r="S21" s="50">
        <v>66817</v>
      </c>
      <c r="T21" s="50">
        <v>94</v>
      </c>
      <c r="U21" s="50">
        <v>84</v>
      </c>
      <c r="V21" s="50">
        <v>6</v>
      </c>
      <c r="W21" s="12">
        <f t="shared" si="8"/>
        <v>66901</v>
      </c>
      <c r="X21" s="81">
        <f t="shared" si="0"/>
        <v>3.2768369842982032</v>
      </c>
      <c r="Y21" s="82">
        <f t="shared" si="1"/>
        <v>2.8844700389923035</v>
      </c>
      <c r="Z21" s="83">
        <v>10911</v>
      </c>
      <c r="AA21" s="74">
        <f t="shared" si="2"/>
        <v>0</v>
      </c>
      <c r="AB21" s="74">
        <f t="shared" si="9"/>
        <v>0</v>
      </c>
      <c r="AC21" s="157">
        <f t="shared" si="10"/>
        <v>0</v>
      </c>
      <c r="AD21" s="157">
        <f t="shared" si="3"/>
        <v>0</v>
      </c>
      <c r="AE21" s="157">
        <f t="shared" si="4"/>
        <v>0</v>
      </c>
      <c r="AF21" s="225">
        <f t="shared" si="5"/>
        <v>4.4272159255943806E-2</v>
      </c>
      <c r="AG21" s="225">
        <f t="shared" si="6"/>
        <v>0.21543460173364781</v>
      </c>
      <c r="AH21" s="225">
        <f t="shared" si="7"/>
        <v>0.79933906436125313</v>
      </c>
      <c r="AJ21" s="376"/>
    </row>
    <row r="22" spans="1:36" s="8" customFormat="1" x14ac:dyDescent="1.25">
      <c r="A22" s="219">
        <v>108</v>
      </c>
      <c r="B22" s="65">
        <v>10923</v>
      </c>
      <c r="C22" s="219">
        <v>108</v>
      </c>
      <c r="D22" s="19">
        <v>18</v>
      </c>
      <c r="E22" s="66" t="s">
        <v>433</v>
      </c>
      <c r="F22" s="20" t="s">
        <v>17</v>
      </c>
      <c r="G22" s="20" t="s">
        <v>276</v>
      </c>
      <c r="H22" s="21">
        <v>20</v>
      </c>
      <c r="I22" s="18">
        <v>1465040.532386</v>
      </c>
      <c r="J22" s="18">
        <v>1693808.221499</v>
      </c>
      <c r="K22" s="18" t="s">
        <v>87</v>
      </c>
      <c r="L22" s="177">
        <v>104.23333333333333</v>
      </c>
      <c r="M22" s="53">
        <v>1675346</v>
      </c>
      <c r="N22" s="52">
        <v>3000000</v>
      </c>
      <c r="O22" s="53">
        <v>1011019</v>
      </c>
      <c r="P22" s="220">
        <v>2.4700000000000002</v>
      </c>
      <c r="Q22" s="220">
        <v>6.09</v>
      </c>
      <c r="R22" s="220">
        <v>22.58</v>
      </c>
      <c r="S22" s="221">
        <v>1610</v>
      </c>
      <c r="T22" s="221">
        <v>68</v>
      </c>
      <c r="U22" s="221">
        <v>8</v>
      </c>
      <c r="V22" s="221">
        <v>32</v>
      </c>
      <c r="W22" s="18">
        <f t="shared" si="8"/>
        <v>1618</v>
      </c>
      <c r="X22" s="81">
        <f t="shared" si="0"/>
        <v>5.6997305935118169E-2</v>
      </c>
      <c r="Y22" s="82">
        <f t="shared" si="1"/>
        <v>5.0172474877732569E-2</v>
      </c>
      <c r="Z22" s="83">
        <v>10923</v>
      </c>
      <c r="AA22" s="74">
        <f t="shared" si="2"/>
        <v>0</v>
      </c>
      <c r="AB22" s="74">
        <f t="shared" si="9"/>
        <v>0</v>
      </c>
      <c r="AC22" s="157">
        <f t="shared" si="10"/>
        <v>0</v>
      </c>
      <c r="AD22" s="157">
        <f t="shared" si="3"/>
        <v>0</v>
      </c>
      <c r="AE22" s="157">
        <f t="shared" si="4"/>
        <v>0</v>
      </c>
      <c r="AF22" s="225">
        <f t="shared" si="5"/>
        <v>2.0703433185256161E-3</v>
      </c>
      <c r="AG22" s="225">
        <f t="shared" si="6"/>
        <v>5.1046116638951422E-3</v>
      </c>
      <c r="AH22" s="225">
        <f t="shared" si="7"/>
        <v>1.8926458353161296E-2</v>
      </c>
      <c r="AJ22" s="376"/>
    </row>
    <row r="23" spans="1:36" s="5" customFormat="1" x14ac:dyDescent="1.25">
      <c r="A23" s="80">
        <v>113</v>
      </c>
      <c r="B23" s="65">
        <v>11008</v>
      </c>
      <c r="C23" s="80">
        <v>113</v>
      </c>
      <c r="D23" s="16">
        <v>19</v>
      </c>
      <c r="E23" s="65" t="s">
        <v>434</v>
      </c>
      <c r="F23" s="10" t="s">
        <v>321</v>
      </c>
      <c r="G23" s="10" t="s">
        <v>276</v>
      </c>
      <c r="H23" s="11">
        <v>16</v>
      </c>
      <c r="I23" s="12">
        <v>38893593.692689002</v>
      </c>
      <c r="J23" s="12">
        <v>45809168.718979999</v>
      </c>
      <c r="K23" s="12" t="s">
        <v>88</v>
      </c>
      <c r="L23" s="176">
        <v>99.9</v>
      </c>
      <c r="M23" s="51">
        <v>45044016</v>
      </c>
      <c r="N23" s="51">
        <v>50000000</v>
      </c>
      <c r="O23" s="51">
        <v>1000000</v>
      </c>
      <c r="P23" s="209">
        <v>1.64</v>
      </c>
      <c r="Q23" s="209">
        <v>4.93</v>
      </c>
      <c r="R23" s="209">
        <v>20.59</v>
      </c>
      <c r="S23" s="50">
        <v>61547</v>
      </c>
      <c r="T23" s="50">
        <v>97</v>
      </c>
      <c r="U23" s="50">
        <v>74</v>
      </c>
      <c r="V23" s="50">
        <v>3</v>
      </c>
      <c r="W23" s="12">
        <f t="shared" si="8"/>
        <v>61621</v>
      </c>
      <c r="X23" s="81">
        <f t="shared" si="0"/>
        <v>2.198899216152884</v>
      </c>
      <c r="Y23" s="82">
        <f t="shared" si="1"/>
        <v>1.9356040407713648</v>
      </c>
      <c r="Z23" s="83">
        <v>11008</v>
      </c>
      <c r="AA23" s="74">
        <f t="shared" si="2"/>
        <v>0</v>
      </c>
      <c r="AB23" s="74">
        <f t="shared" si="9"/>
        <v>0</v>
      </c>
      <c r="AC23" s="157">
        <f t="shared" si="10"/>
        <v>0</v>
      </c>
      <c r="AD23" s="157">
        <f t="shared" si="3"/>
        <v>0</v>
      </c>
      <c r="AE23" s="157">
        <f t="shared" si="4"/>
        <v>0</v>
      </c>
      <c r="AF23" s="225">
        <f t="shared" si="5"/>
        <v>3.7177265097842568E-2</v>
      </c>
      <c r="AG23" s="225">
        <f t="shared" si="6"/>
        <v>0.11175848593436821</v>
      </c>
      <c r="AH23" s="225">
        <f t="shared" si="7"/>
        <v>0.46675602949059669</v>
      </c>
      <c r="AJ23" s="376"/>
    </row>
    <row r="24" spans="1:36" s="8" customFormat="1" x14ac:dyDescent="1.25">
      <c r="A24" s="219">
        <v>114</v>
      </c>
      <c r="B24" s="65">
        <v>11014</v>
      </c>
      <c r="C24" s="219">
        <v>114</v>
      </c>
      <c r="D24" s="19">
        <v>20</v>
      </c>
      <c r="E24" s="66" t="s">
        <v>435</v>
      </c>
      <c r="F24" s="20" t="s">
        <v>29</v>
      </c>
      <c r="G24" s="20" t="s">
        <v>293</v>
      </c>
      <c r="H24" s="21">
        <v>16</v>
      </c>
      <c r="I24" s="18">
        <v>3737874.552255</v>
      </c>
      <c r="J24" s="18">
        <v>4674238</v>
      </c>
      <c r="K24" s="18" t="s">
        <v>89</v>
      </c>
      <c r="L24" s="177">
        <v>99.566666666666663</v>
      </c>
      <c r="M24" s="53">
        <v>4674238</v>
      </c>
      <c r="N24" s="52">
        <v>50000000</v>
      </c>
      <c r="O24" s="53">
        <v>1000000</v>
      </c>
      <c r="P24" s="220">
        <v>4.4400000000000004</v>
      </c>
      <c r="Q24" s="220">
        <v>10.09</v>
      </c>
      <c r="R24" s="220">
        <v>23.93</v>
      </c>
      <c r="S24" s="221">
        <v>6295</v>
      </c>
      <c r="T24" s="221">
        <v>73</v>
      </c>
      <c r="U24" s="221">
        <v>24</v>
      </c>
      <c r="V24" s="221">
        <v>27</v>
      </c>
      <c r="W24" s="18">
        <f t="shared" si="8"/>
        <v>6319</v>
      </c>
      <c r="X24" s="81">
        <f t="shared" si="0"/>
        <v>0.16885536394203698</v>
      </c>
      <c r="Y24" s="82">
        <f t="shared" si="1"/>
        <v>0.14863670074154139</v>
      </c>
      <c r="Z24" s="83">
        <v>11014</v>
      </c>
      <c r="AA24" s="74">
        <f t="shared" si="2"/>
        <v>0</v>
      </c>
      <c r="AB24" s="74">
        <f t="shared" si="9"/>
        <v>0</v>
      </c>
      <c r="AC24" s="157">
        <f t="shared" si="10"/>
        <v>0</v>
      </c>
      <c r="AD24" s="157">
        <f t="shared" si="3"/>
        <v>0</v>
      </c>
      <c r="AE24" s="157">
        <f t="shared" si="4"/>
        <v>0</v>
      </c>
      <c r="AF24" s="225">
        <f t="shared" si="5"/>
        <v>1.0270107067159509E-2</v>
      </c>
      <c r="AG24" s="225">
        <f t="shared" si="6"/>
        <v>2.3339049618837714E-2</v>
      </c>
      <c r="AH24" s="225">
        <f t="shared" si="7"/>
        <v>5.5352176152506094E-2</v>
      </c>
      <c r="AJ24" s="376"/>
    </row>
    <row r="25" spans="1:36" s="5" customFormat="1" x14ac:dyDescent="1.25">
      <c r="A25" s="80">
        <v>115</v>
      </c>
      <c r="B25" s="65">
        <v>11049</v>
      </c>
      <c r="C25" s="80">
        <v>115</v>
      </c>
      <c r="D25" s="16">
        <v>21</v>
      </c>
      <c r="E25" s="65" t="s">
        <v>436</v>
      </c>
      <c r="F25" s="10" t="s">
        <v>326</v>
      </c>
      <c r="G25" s="10" t="s">
        <v>276</v>
      </c>
      <c r="H25" s="11">
        <v>20</v>
      </c>
      <c r="I25" s="12">
        <v>27828755.629448999</v>
      </c>
      <c r="J25" s="12">
        <v>29215555.367546</v>
      </c>
      <c r="K25" s="12" t="s">
        <v>90</v>
      </c>
      <c r="L25" s="176">
        <v>97.333333333333343</v>
      </c>
      <c r="M25" s="51">
        <v>29090796</v>
      </c>
      <c r="N25" s="51">
        <v>30000000</v>
      </c>
      <c r="O25" s="51">
        <v>1004288</v>
      </c>
      <c r="P25" s="209">
        <v>3.32</v>
      </c>
      <c r="Q25" s="209">
        <v>8.23</v>
      </c>
      <c r="R25" s="209">
        <v>27.5</v>
      </c>
      <c r="S25" s="50">
        <v>21853</v>
      </c>
      <c r="T25" s="50">
        <v>70</v>
      </c>
      <c r="U25" s="50">
        <v>101</v>
      </c>
      <c r="V25" s="50">
        <v>30</v>
      </c>
      <c r="W25" s="12">
        <f t="shared" si="8"/>
        <v>21954</v>
      </c>
      <c r="X25" s="81">
        <f t="shared" si="0"/>
        <v>1.0120299511624442</v>
      </c>
      <c r="Y25" s="82">
        <f t="shared" si="1"/>
        <v>0.89084995276812962</v>
      </c>
      <c r="Z25" s="83">
        <v>11049</v>
      </c>
      <c r="AA25" s="74">
        <f t="shared" si="2"/>
        <v>0</v>
      </c>
      <c r="AB25" s="74">
        <f t="shared" si="9"/>
        <v>0</v>
      </c>
      <c r="AC25" s="157">
        <f t="shared" si="10"/>
        <v>0</v>
      </c>
      <c r="AD25" s="157">
        <f t="shared" si="3"/>
        <v>0</v>
      </c>
      <c r="AE25" s="157">
        <f t="shared" si="4"/>
        <v>0</v>
      </c>
      <c r="AF25" s="225">
        <f t="shared" si="5"/>
        <v>4.7999134826561644E-2</v>
      </c>
      <c r="AG25" s="225">
        <f t="shared" si="6"/>
        <v>0.11898580711524168</v>
      </c>
      <c r="AH25" s="225">
        <f t="shared" si="7"/>
        <v>0.39758319509953172</v>
      </c>
      <c r="AJ25" s="376"/>
    </row>
    <row r="26" spans="1:36" s="8" customFormat="1" x14ac:dyDescent="1.25">
      <c r="A26" s="219">
        <v>118</v>
      </c>
      <c r="B26" s="65">
        <v>11075</v>
      </c>
      <c r="C26" s="219">
        <v>118</v>
      </c>
      <c r="D26" s="19">
        <v>22</v>
      </c>
      <c r="E26" s="66" t="s">
        <v>437</v>
      </c>
      <c r="F26" s="20" t="s">
        <v>29</v>
      </c>
      <c r="G26" s="20" t="s">
        <v>293</v>
      </c>
      <c r="H26" s="21">
        <v>17</v>
      </c>
      <c r="I26" s="18">
        <v>68333297.009059995</v>
      </c>
      <c r="J26" s="18">
        <v>66932599</v>
      </c>
      <c r="K26" s="18" t="s">
        <v>91</v>
      </c>
      <c r="L26" s="177">
        <v>95.1</v>
      </c>
      <c r="M26" s="53">
        <v>66932599</v>
      </c>
      <c r="N26" s="52">
        <v>70000000</v>
      </c>
      <c r="O26" s="53">
        <v>1000000</v>
      </c>
      <c r="P26" s="220">
        <v>4.53</v>
      </c>
      <c r="Q26" s="220">
        <v>10.09</v>
      </c>
      <c r="R26" s="220">
        <v>26.11</v>
      </c>
      <c r="S26" s="221">
        <v>13980</v>
      </c>
      <c r="T26" s="221">
        <v>73</v>
      </c>
      <c r="U26" s="221">
        <v>120</v>
      </c>
      <c r="V26" s="221">
        <v>27</v>
      </c>
      <c r="W26" s="18">
        <f t="shared" si="8"/>
        <v>14100</v>
      </c>
      <c r="X26" s="81">
        <f t="shared" si="0"/>
        <v>2.4179188915351379</v>
      </c>
      <c r="Y26" s="82">
        <f t="shared" si="1"/>
        <v>2.1283984014970123</v>
      </c>
      <c r="Z26" s="83">
        <v>11075</v>
      </c>
      <c r="AA26" s="74">
        <f t="shared" si="2"/>
        <v>0</v>
      </c>
      <c r="AB26" s="74">
        <f t="shared" si="9"/>
        <v>0</v>
      </c>
      <c r="AC26" s="157">
        <f t="shared" si="10"/>
        <v>0</v>
      </c>
      <c r="AD26" s="157">
        <f t="shared" si="3"/>
        <v>0</v>
      </c>
      <c r="AE26" s="157">
        <f t="shared" si="4"/>
        <v>0</v>
      </c>
      <c r="AF26" s="225">
        <f t="shared" si="5"/>
        <v>0.15004345998156404</v>
      </c>
      <c r="AG26" s="225">
        <f t="shared" si="6"/>
        <v>0.33420276185739101</v>
      </c>
      <c r="AH26" s="225">
        <f t="shared" si="7"/>
        <v>0.86482003093126647</v>
      </c>
      <c r="AJ26" s="376"/>
    </row>
    <row r="27" spans="1:36" s="5" customFormat="1" x14ac:dyDescent="1.25">
      <c r="A27" s="80">
        <v>121</v>
      </c>
      <c r="B27" s="65">
        <v>11090</v>
      </c>
      <c r="C27" s="80">
        <v>121</v>
      </c>
      <c r="D27" s="16">
        <v>23</v>
      </c>
      <c r="E27" s="65" t="s">
        <v>438</v>
      </c>
      <c r="F27" s="10" t="s">
        <v>37</v>
      </c>
      <c r="G27" s="10" t="s">
        <v>276</v>
      </c>
      <c r="H27" s="11">
        <v>15</v>
      </c>
      <c r="I27" s="12">
        <v>52175630.706820004</v>
      </c>
      <c r="J27" s="12">
        <v>68351645.085392997</v>
      </c>
      <c r="K27" s="12" t="s">
        <v>92</v>
      </c>
      <c r="L27" s="176">
        <v>92.566666666666663</v>
      </c>
      <c r="M27" s="51">
        <v>58633143</v>
      </c>
      <c r="N27" s="51">
        <v>60000000</v>
      </c>
      <c r="O27" s="51">
        <v>1165751</v>
      </c>
      <c r="P27" s="209">
        <v>6.87</v>
      </c>
      <c r="Q27" s="209">
        <v>17.23</v>
      </c>
      <c r="R27" s="209">
        <v>36.200000000000003</v>
      </c>
      <c r="S27" s="50">
        <v>46731</v>
      </c>
      <c r="T27" s="50">
        <v>68</v>
      </c>
      <c r="U27" s="50">
        <v>80</v>
      </c>
      <c r="V27" s="50">
        <v>32</v>
      </c>
      <c r="W27" s="12">
        <f t="shared" si="8"/>
        <v>46811</v>
      </c>
      <c r="X27" s="81">
        <f t="shared" si="0"/>
        <v>2.30005946166265</v>
      </c>
      <c r="Y27" s="82">
        <f t="shared" si="1"/>
        <v>2.0246514052598119</v>
      </c>
      <c r="Z27" s="83">
        <v>11090</v>
      </c>
      <c r="AA27" s="74">
        <f t="shared" si="2"/>
        <v>0</v>
      </c>
      <c r="AB27" s="74">
        <f t="shared" si="9"/>
        <v>0</v>
      </c>
      <c r="AC27" s="157">
        <f t="shared" si="10"/>
        <v>0</v>
      </c>
      <c r="AD27" s="157">
        <f t="shared" si="3"/>
        <v>0</v>
      </c>
      <c r="AE27" s="157">
        <f t="shared" si="4"/>
        <v>0</v>
      </c>
      <c r="AF27" s="225">
        <f t="shared" si="5"/>
        <v>0.23237365443562361</v>
      </c>
      <c r="AG27" s="225">
        <f t="shared" si="6"/>
        <v>0.58279447830069797</v>
      </c>
      <c r="AH27" s="225">
        <f t="shared" si="7"/>
        <v>1.2244434192968814</v>
      </c>
      <c r="AJ27" s="376"/>
    </row>
    <row r="28" spans="1:36" s="8" customFormat="1" x14ac:dyDescent="1.25">
      <c r="A28" s="219">
        <v>123</v>
      </c>
      <c r="B28" s="65">
        <v>11098</v>
      </c>
      <c r="C28" s="219">
        <v>123</v>
      </c>
      <c r="D28" s="19">
        <v>24</v>
      </c>
      <c r="E28" s="66" t="s">
        <v>439</v>
      </c>
      <c r="F28" s="20" t="s">
        <v>39</v>
      </c>
      <c r="G28" s="20" t="s">
        <v>276</v>
      </c>
      <c r="H28" s="21">
        <v>17</v>
      </c>
      <c r="I28" s="18">
        <v>158411621.93665901</v>
      </c>
      <c r="J28" s="18">
        <v>200081353.049808</v>
      </c>
      <c r="K28" s="18" t="s">
        <v>93</v>
      </c>
      <c r="L28" s="177">
        <v>91.866666666666674</v>
      </c>
      <c r="M28" s="53">
        <v>199456635</v>
      </c>
      <c r="N28" s="52">
        <v>200000000</v>
      </c>
      <c r="O28" s="53">
        <v>1003132</v>
      </c>
      <c r="P28" s="220">
        <v>1.7</v>
      </c>
      <c r="Q28" s="220">
        <v>4.5199999999999996</v>
      </c>
      <c r="R28" s="220">
        <v>21.42</v>
      </c>
      <c r="S28" s="221">
        <v>192162</v>
      </c>
      <c r="T28" s="221">
        <v>74</v>
      </c>
      <c r="U28" s="221">
        <v>202</v>
      </c>
      <c r="V28" s="221">
        <v>26</v>
      </c>
      <c r="W28" s="18">
        <f t="shared" si="8"/>
        <v>192364</v>
      </c>
      <c r="X28" s="81">
        <f t="shared" si="0"/>
        <v>7.3268873556276972</v>
      </c>
      <c r="Y28" s="82">
        <f t="shared" si="1"/>
        <v>6.4495692515829948</v>
      </c>
      <c r="Z28" s="83">
        <v>11098</v>
      </c>
      <c r="AA28" s="74">
        <f t="shared" si="2"/>
        <v>0</v>
      </c>
      <c r="AB28" s="74">
        <f t="shared" si="9"/>
        <v>0</v>
      </c>
      <c r="AC28" s="157">
        <f t="shared" si="10"/>
        <v>0</v>
      </c>
      <c r="AD28" s="157">
        <f t="shared" si="3"/>
        <v>0</v>
      </c>
      <c r="AE28" s="157">
        <f t="shared" si="4"/>
        <v>0</v>
      </c>
      <c r="AF28" s="225">
        <f t="shared" si="5"/>
        <v>0.16832038519685252</v>
      </c>
      <c r="AG28" s="225">
        <f t="shared" si="6"/>
        <v>0.44753420064104316</v>
      </c>
      <c r="AH28" s="225">
        <f t="shared" si="7"/>
        <v>2.1208368534803421</v>
      </c>
      <c r="AJ28" s="376"/>
    </row>
    <row r="29" spans="1:36" s="5" customFormat="1" x14ac:dyDescent="1.25">
      <c r="A29" s="80">
        <v>130</v>
      </c>
      <c r="B29" s="65">
        <v>11142</v>
      </c>
      <c r="C29" s="80">
        <v>130</v>
      </c>
      <c r="D29" s="16">
        <v>25</v>
      </c>
      <c r="E29" s="65" t="s">
        <v>440</v>
      </c>
      <c r="F29" s="10" t="s">
        <v>34</v>
      </c>
      <c r="G29" s="10" t="s">
        <v>276</v>
      </c>
      <c r="H29" s="11">
        <v>17</v>
      </c>
      <c r="I29" s="12">
        <v>151064247.4244</v>
      </c>
      <c r="J29" s="12">
        <v>150375024.83715099</v>
      </c>
      <c r="K29" s="12" t="s">
        <v>94</v>
      </c>
      <c r="L29" s="176">
        <v>85.133333333333326</v>
      </c>
      <c r="M29" s="51">
        <v>148909820</v>
      </c>
      <c r="N29" s="51">
        <v>150000000</v>
      </c>
      <c r="O29" s="51">
        <v>1009839</v>
      </c>
      <c r="P29" s="209">
        <v>0.97</v>
      </c>
      <c r="Q29" s="209">
        <v>5.07</v>
      </c>
      <c r="R29" s="209">
        <v>20.74</v>
      </c>
      <c r="S29" s="50">
        <v>151317</v>
      </c>
      <c r="T29" s="50">
        <v>98</v>
      </c>
      <c r="U29" s="50">
        <v>89</v>
      </c>
      <c r="V29" s="50">
        <v>2</v>
      </c>
      <c r="W29" s="12">
        <f t="shared" si="8"/>
        <v>151406</v>
      </c>
      <c r="X29" s="81">
        <f t="shared" si="0"/>
        <v>7.2926096382020145</v>
      </c>
      <c r="Y29" s="82">
        <f t="shared" si="1"/>
        <v>6.4193959321920087</v>
      </c>
      <c r="Z29" s="83">
        <v>11142</v>
      </c>
      <c r="AA29" s="74">
        <f t="shared" si="2"/>
        <v>0</v>
      </c>
      <c r="AB29" s="74">
        <f t="shared" si="9"/>
        <v>0</v>
      </c>
      <c r="AC29" s="157">
        <f t="shared" si="10"/>
        <v>0</v>
      </c>
      <c r="AD29" s="157">
        <f t="shared" si="3"/>
        <v>0</v>
      </c>
      <c r="AE29" s="157">
        <f t="shared" si="4"/>
        <v>0</v>
      </c>
      <c r="AF29" s="225">
        <f t="shared" si="5"/>
        <v>7.218195254138729E-2</v>
      </c>
      <c r="AG29" s="225">
        <f t="shared" si="6"/>
        <v>0.37728092720085937</v>
      </c>
      <c r="AH29" s="225">
        <f t="shared" si="7"/>
        <v>1.5433543254725486</v>
      </c>
      <c r="AJ29" s="376"/>
    </row>
    <row r="30" spans="1:36" s="8" customFormat="1" x14ac:dyDescent="1.25">
      <c r="A30" s="219">
        <v>132</v>
      </c>
      <c r="B30" s="65">
        <v>11145</v>
      </c>
      <c r="C30" s="219">
        <v>132</v>
      </c>
      <c r="D30" s="19">
        <v>26</v>
      </c>
      <c r="E30" s="66" t="s">
        <v>441</v>
      </c>
      <c r="F30" s="20" t="s">
        <v>213</v>
      </c>
      <c r="G30" s="20" t="s">
        <v>276</v>
      </c>
      <c r="H30" s="21">
        <v>15</v>
      </c>
      <c r="I30" s="18">
        <v>75093229.879316002</v>
      </c>
      <c r="J30" s="18">
        <v>79241977.066167995</v>
      </c>
      <c r="K30" s="18" t="s">
        <v>95</v>
      </c>
      <c r="L30" s="177">
        <v>84.933333333333337</v>
      </c>
      <c r="M30" s="53">
        <v>78963638</v>
      </c>
      <c r="N30" s="52">
        <v>80000000</v>
      </c>
      <c r="O30" s="53">
        <v>1003524</v>
      </c>
      <c r="P30" s="220">
        <v>4.3600000000000003</v>
      </c>
      <c r="Q30" s="220">
        <v>8.0399999999999991</v>
      </c>
      <c r="R30" s="220">
        <v>23.11</v>
      </c>
      <c r="S30" s="221">
        <v>51016</v>
      </c>
      <c r="T30" s="221">
        <v>82</v>
      </c>
      <c r="U30" s="221">
        <v>104</v>
      </c>
      <c r="V30" s="221">
        <v>18</v>
      </c>
      <c r="W30" s="18">
        <f t="shared" si="8"/>
        <v>51120</v>
      </c>
      <c r="X30" s="81">
        <f t="shared" si="0"/>
        <v>3.2155134775950214</v>
      </c>
      <c r="Y30" s="82">
        <f t="shared" si="1"/>
        <v>2.8304893806260605</v>
      </c>
      <c r="Z30" s="83">
        <v>11145</v>
      </c>
      <c r="AA30" s="74">
        <f t="shared" si="2"/>
        <v>0</v>
      </c>
      <c r="AB30" s="74">
        <f t="shared" si="9"/>
        <v>0</v>
      </c>
      <c r="AC30" s="157">
        <f t="shared" si="10"/>
        <v>0</v>
      </c>
      <c r="AD30" s="157">
        <f t="shared" si="3"/>
        <v>0</v>
      </c>
      <c r="AE30" s="157">
        <f t="shared" si="4"/>
        <v>0</v>
      </c>
      <c r="AF30" s="225">
        <f t="shared" si="5"/>
        <v>0.17097120441846703</v>
      </c>
      <c r="AG30" s="225">
        <f t="shared" si="6"/>
        <v>0.31527717512029235</v>
      </c>
      <c r="AH30" s="225">
        <f t="shared" si="7"/>
        <v>0.90622581057586526</v>
      </c>
      <c r="AJ30" s="376"/>
    </row>
    <row r="31" spans="1:36" s="5" customFormat="1" x14ac:dyDescent="1.25">
      <c r="A31" s="80">
        <v>131</v>
      </c>
      <c r="B31" s="65">
        <v>11148</v>
      </c>
      <c r="C31" s="80">
        <v>131</v>
      </c>
      <c r="D31" s="16">
        <v>27</v>
      </c>
      <c r="E31" s="65" t="s">
        <v>442</v>
      </c>
      <c r="F31" s="10" t="s">
        <v>344</v>
      </c>
      <c r="G31" s="10" t="s">
        <v>279</v>
      </c>
      <c r="H31" s="11" t="s">
        <v>24</v>
      </c>
      <c r="I31" s="12">
        <v>165473.30314500001</v>
      </c>
      <c r="J31" s="12">
        <v>456130.755412</v>
      </c>
      <c r="K31" s="12" t="s">
        <v>144</v>
      </c>
      <c r="L31" s="176">
        <v>84.9</v>
      </c>
      <c r="M31" s="51">
        <v>404294</v>
      </c>
      <c r="N31" s="51">
        <v>1000000</v>
      </c>
      <c r="O31" s="51">
        <v>1128215</v>
      </c>
      <c r="P31" s="209">
        <v>11.95</v>
      </c>
      <c r="Q31" s="209">
        <v>23.93</v>
      </c>
      <c r="R31" s="209">
        <v>74.5</v>
      </c>
      <c r="S31" s="50">
        <v>576</v>
      </c>
      <c r="T31" s="50">
        <v>91</v>
      </c>
      <c r="U31" s="50">
        <v>3</v>
      </c>
      <c r="V31" s="50">
        <v>9</v>
      </c>
      <c r="W31" s="12">
        <f t="shared" si="8"/>
        <v>579</v>
      </c>
      <c r="X31" s="81">
        <f t="shared" si="0"/>
        <v>2.0540543365022132E-2</v>
      </c>
      <c r="Y31" s="82">
        <f t="shared" si="1"/>
        <v>1.8081028200344761E-2</v>
      </c>
      <c r="Z31" s="83">
        <v>11148</v>
      </c>
      <c r="AA31" s="74">
        <f>IF(M31&gt;N31,1,0)</f>
        <v>0</v>
      </c>
      <c r="AB31" s="74">
        <f>IF(W31=0,1,0)</f>
        <v>0</v>
      </c>
      <c r="AC31" s="157">
        <f>IF((T31+V31)=100,0,1)</f>
        <v>0</v>
      </c>
      <c r="AD31" s="157">
        <f>IF(J31=0,1,0)</f>
        <v>0</v>
      </c>
      <c r="AE31" s="157">
        <f>IF(M31=0,1,0)</f>
        <v>0</v>
      </c>
      <c r="AF31" s="225">
        <f t="shared" si="5"/>
        <v>2.697357068263895E-3</v>
      </c>
      <c r="AG31" s="225">
        <f t="shared" si="6"/>
        <v>5.4014857442305454E-3</v>
      </c>
      <c r="AH31" s="225">
        <f t="shared" si="7"/>
        <v>1.6816159128507129E-2</v>
      </c>
      <c r="AJ31" s="376"/>
    </row>
    <row r="32" spans="1:36" s="8" customFormat="1" x14ac:dyDescent="1.25">
      <c r="A32" s="219">
        <v>136</v>
      </c>
      <c r="B32" s="65">
        <v>11158</v>
      </c>
      <c r="C32" s="219">
        <v>136</v>
      </c>
      <c r="D32" s="19">
        <v>28</v>
      </c>
      <c r="E32" s="66" t="s">
        <v>443</v>
      </c>
      <c r="F32" s="20" t="s">
        <v>39</v>
      </c>
      <c r="G32" s="20" t="s">
        <v>276</v>
      </c>
      <c r="H32" s="21">
        <v>17</v>
      </c>
      <c r="I32" s="18">
        <v>7500897.6178489998</v>
      </c>
      <c r="J32" s="18">
        <v>10743532.042017</v>
      </c>
      <c r="K32" s="18" t="s">
        <v>96</v>
      </c>
      <c r="L32" s="177">
        <v>82.966666666666669</v>
      </c>
      <c r="M32" s="53">
        <v>9660892</v>
      </c>
      <c r="N32" s="52">
        <v>10000000</v>
      </c>
      <c r="O32" s="53">
        <v>1112064</v>
      </c>
      <c r="P32" s="220">
        <v>4.82</v>
      </c>
      <c r="Q32" s="220">
        <v>6.33</v>
      </c>
      <c r="R32" s="220">
        <v>34.04</v>
      </c>
      <c r="S32" s="221">
        <v>5118</v>
      </c>
      <c r="T32" s="221">
        <v>32</v>
      </c>
      <c r="U32" s="221">
        <v>16</v>
      </c>
      <c r="V32" s="221">
        <v>68</v>
      </c>
      <c r="W32" s="18">
        <f t="shared" si="8"/>
        <v>5134</v>
      </c>
      <c r="X32" s="81">
        <f t="shared" si="0"/>
        <v>0.17012895761096766</v>
      </c>
      <c r="Y32" s="82">
        <f t="shared" si="1"/>
        <v>0.14975779489345803</v>
      </c>
      <c r="Z32" s="83">
        <v>11158</v>
      </c>
      <c r="AA32" s="74">
        <f t="shared" si="2"/>
        <v>0</v>
      </c>
      <c r="AB32" s="74">
        <f t="shared" si="9"/>
        <v>0</v>
      </c>
      <c r="AC32" s="157">
        <f t="shared" si="10"/>
        <v>0</v>
      </c>
      <c r="AD32" s="157">
        <f t="shared" si="3"/>
        <v>0</v>
      </c>
      <c r="AE32" s="157">
        <f t="shared" si="4"/>
        <v>0</v>
      </c>
      <c r="AF32" s="225">
        <f t="shared" si="5"/>
        <v>2.5625674240152007E-2</v>
      </c>
      <c r="AG32" s="225">
        <f t="shared" si="6"/>
        <v>3.3653634427419539E-2</v>
      </c>
      <c r="AH32" s="225">
        <f t="shared" si="7"/>
        <v>0.18097467865866684</v>
      </c>
      <c r="AJ32" s="376"/>
    </row>
    <row r="33" spans="1:36" s="5" customFormat="1" x14ac:dyDescent="1.25">
      <c r="A33" s="80">
        <v>138</v>
      </c>
      <c r="B33" s="65">
        <v>11161</v>
      </c>
      <c r="C33" s="80">
        <v>138</v>
      </c>
      <c r="D33" s="16">
        <v>29</v>
      </c>
      <c r="E33" s="65" t="s">
        <v>444</v>
      </c>
      <c r="F33" s="10" t="s">
        <v>16</v>
      </c>
      <c r="G33" s="10" t="s">
        <v>276</v>
      </c>
      <c r="H33" s="11">
        <v>18</v>
      </c>
      <c r="I33" s="12">
        <v>19985014.153967999</v>
      </c>
      <c r="J33" s="12">
        <v>20056608.893646002</v>
      </c>
      <c r="K33" s="12" t="s">
        <v>97</v>
      </c>
      <c r="L33" s="176">
        <v>82.733333333333334</v>
      </c>
      <c r="M33" s="51">
        <v>19891391</v>
      </c>
      <c r="N33" s="51">
        <v>20000000</v>
      </c>
      <c r="O33" s="51">
        <v>1008306</v>
      </c>
      <c r="P33" s="209">
        <v>1.63</v>
      </c>
      <c r="Q33" s="209">
        <v>4.8899999999999997</v>
      </c>
      <c r="R33" s="209">
        <v>19.89</v>
      </c>
      <c r="S33" s="50">
        <v>19564</v>
      </c>
      <c r="T33" s="50">
        <v>96</v>
      </c>
      <c r="U33" s="50">
        <v>66</v>
      </c>
      <c r="V33" s="50">
        <v>4</v>
      </c>
      <c r="W33" s="12">
        <f t="shared" si="8"/>
        <v>19630</v>
      </c>
      <c r="X33" s="81">
        <f t="shared" si="0"/>
        <v>0.95281792364243179</v>
      </c>
      <c r="Y33" s="82">
        <f t="shared" si="1"/>
        <v>0.83872794604400114</v>
      </c>
      <c r="Z33" s="83">
        <v>11161</v>
      </c>
      <c r="AA33" s="74">
        <f t="shared" si="2"/>
        <v>0</v>
      </c>
      <c r="AB33" s="74">
        <f t="shared" si="9"/>
        <v>0</v>
      </c>
      <c r="AC33" s="157">
        <f t="shared" si="10"/>
        <v>0</v>
      </c>
      <c r="AD33" s="157">
        <f t="shared" si="3"/>
        <v>0</v>
      </c>
      <c r="AE33" s="157">
        <f t="shared" si="4"/>
        <v>0</v>
      </c>
      <c r="AF33" s="225">
        <f t="shared" si="5"/>
        <v>1.6178054328512121E-2</v>
      </c>
      <c r="AG33" s="225">
        <f t="shared" si="6"/>
        <v>4.8534162985536367E-2</v>
      </c>
      <c r="AH33" s="225">
        <f t="shared" si="7"/>
        <v>0.19741196355466634</v>
      </c>
      <c r="AJ33" s="376"/>
    </row>
    <row r="34" spans="1:36" s="8" customFormat="1" x14ac:dyDescent="1.25">
      <c r="A34" s="219">
        <v>139</v>
      </c>
      <c r="B34" s="65">
        <v>11168</v>
      </c>
      <c r="C34" s="219">
        <v>139</v>
      </c>
      <c r="D34" s="19" t="s">
        <v>398</v>
      </c>
      <c r="E34" s="66" t="s">
        <v>445</v>
      </c>
      <c r="F34" s="20" t="s">
        <v>234</v>
      </c>
      <c r="G34" s="20" t="s">
        <v>276</v>
      </c>
      <c r="H34" s="21">
        <v>16</v>
      </c>
      <c r="I34" s="18">
        <v>621171.24186800001</v>
      </c>
      <c r="J34" s="18">
        <v>2008152.1735109999</v>
      </c>
      <c r="K34" s="18" t="s">
        <v>98</v>
      </c>
      <c r="L34" s="177">
        <v>81.333333333333343</v>
      </c>
      <c r="M34" s="53">
        <v>1901529</v>
      </c>
      <c r="N34" s="52">
        <v>25000000</v>
      </c>
      <c r="O34" s="53">
        <v>1000000</v>
      </c>
      <c r="P34" s="220">
        <v>5.12</v>
      </c>
      <c r="Q34" s="220">
        <v>16.64</v>
      </c>
      <c r="R34" s="220">
        <v>73.680000000000007</v>
      </c>
      <c r="S34" s="221">
        <v>480</v>
      </c>
      <c r="T34" s="221">
        <v>32</v>
      </c>
      <c r="U34" s="221">
        <v>8</v>
      </c>
      <c r="V34" s="221">
        <v>68</v>
      </c>
      <c r="W34" s="18">
        <f t="shared" si="8"/>
        <v>488</v>
      </c>
      <c r="X34" s="81">
        <f t="shared" si="0"/>
        <v>3.1800048128258269E-2</v>
      </c>
      <c r="Y34" s="82">
        <f t="shared" si="1"/>
        <v>2.7992325069572905E-2</v>
      </c>
      <c r="Z34" s="83">
        <v>11168</v>
      </c>
      <c r="AA34" s="74">
        <f t="shared" si="2"/>
        <v>0</v>
      </c>
      <c r="AB34" s="74">
        <f t="shared" si="9"/>
        <v>0</v>
      </c>
      <c r="AC34" s="157">
        <f t="shared" si="10"/>
        <v>0</v>
      </c>
      <c r="AD34" s="157">
        <f t="shared" si="3"/>
        <v>0</v>
      </c>
      <c r="AE34" s="157">
        <f t="shared" si="4"/>
        <v>0</v>
      </c>
      <c r="AF34" s="225">
        <f t="shared" si="5"/>
        <v>5.0880077005213235E-3</v>
      </c>
      <c r="AG34" s="225">
        <f t="shared" si="6"/>
        <v>1.6536025026694302E-2</v>
      </c>
      <c r="AH34" s="225">
        <f t="shared" si="7"/>
        <v>7.3219610815314667E-2</v>
      </c>
      <c r="AJ34" s="376"/>
    </row>
    <row r="35" spans="1:36" s="5" customFormat="1" x14ac:dyDescent="1.25">
      <c r="A35" s="80">
        <v>150</v>
      </c>
      <c r="B35" s="65">
        <v>11198</v>
      </c>
      <c r="C35" s="80">
        <v>150</v>
      </c>
      <c r="D35" s="16">
        <v>31</v>
      </c>
      <c r="E35" s="65" t="s">
        <v>446</v>
      </c>
      <c r="F35" s="10" t="s">
        <v>326</v>
      </c>
      <c r="G35" s="10" t="s">
        <v>276</v>
      </c>
      <c r="H35" s="11">
        <v>17</v>
      </c>
      <c r="I35" s="12">
        <v>1017.743147</v>
      </c>
      <c r="J35" s="12">
        <v>50834.665456000002</v>
      </c>
      <c r="K35" s="12" t="s">
        <v>210</v>
      </c>
      <c r="L35" s="176">
        <v>76.333333333333343</v>
      </c>
      <c r="M35" s="51">
        <v>37411</v>
      </c>
      <c r="N35" s="51">
        <v>500000</v>
      </c>
      <c r="O35" s="51">
        <v>1358816</v>
      </c>
      <c r="P35" s="209">
        <v>21.17</v>
      </c>
      <c r="Q35" s="209">
        <v>40.49</v>
      </c>
      <c r="R35" s="209">
        <v>46.28</v>
      </c>
      <c r="S35" s="50">
        <v>510</v>
      </c>
      <c r="T35" s="50">
        <v>1</v>
      </c>
      <c r="U35" s="50">
        <v>3</v>
      </c>
      <c r="V35" s="50">
        <v>99</v>
      </c>
      <c r="W35" s="12">
        <f t="shared" si="8"/>
        <v>513</v>
      </c>
      <c r="X35" s="81">
        <f t="shared" si="0"/>
        <v>2.5155974691063631E-5</v>
      </c>
      <c r="Y35" s="82">
        <f t="shared" si="1"/>
        <v>2.2143809913559729E-5</v>
      </c>
      <c r="Z35" s="83">
        <v>11198</v>
      </c>
      <c r="AA35" s="74">
        <f t="shared" si="2"/>
        <v>0</v>
      </c>
      <c r="AB35" s="74">
        <f t="shared" si="9"/>
        <v>0</v>
      </c>
      <c r="AC35" s="157">
        <f t="shared" si="10"/>
        <v>0</v>
      </c>
      <c r="AD35" s="157">
        <f t="shared" si="3"/>
        <v>0</v>
      </c>
      <c r="AE35" s="157">
        <f t="shared" si="4"/>
        <v>0</v>
      </c>
      <c r="AF35" s="225">
        <f t="shared" si="5"/>
        <v>5.3255198420981708E-4</v>
      </c>
      <c r="AG35" s="225">
        <f t="shared" si="6"/>
        <v>1.0185654152411665E-3</v>
      </c>
      <c r="AH35" s="225">
        <f t="shared" si="7"/>
        <v>1.1642185087024249E-3</v>
      </c>
      <c r="AJ35" s="376"/>
    </row>
    <row r="36" spans="1:36" s="8" customFormat="1" x14ac:dyDescent="1.25">
      <c r="A36" s="219">
        <v>154</v>
      </c>
      <c r="B36" s="65">
        <v>11217</v>
      </c>
      <c r="C36" s="219">
        <v>154</v>
      </c>
      <c r="D36" s="19">
        <v>32</v>
      </c>
      <c r="E36" s="66" t="s">
        <v>447</v>
      </c>
      <c r="F36" s="20" t="s">
        <v>38</v>
      </c>
      <c r="G36" s="20" t="s">
        <v>276</v>
      </c>
      <c r="H36" s="21">
        <v>18</v>
      </c>
      <c r="I36" s="18">
        <v>8073646.5677429996</v>
      </c>
      <c r="J36" s="18">
        <v>7963603.6660049995</v>
      </c>
      <c r="K36" s="18" t="s">
        <v>211</v>
      </c>
      <c r="L36" s="177">
        <v>76.233333333333334</v>
      </c>
      <c r="M36" s="53">
        <v>7877243</v>
      </c>
      <c r="N36" s="52">
        <v>8000000</v>
      </c>
      <c r="O36" s="53">
        <v>1010963</v>
      </c>
      <c r="P36" s="220">
        <v>5.75</v>
      </c>
      <c r="Q36" s="220">
        <v>12.83</v>
      </c>
      <c r="R36" s="220">
        <v>30.69</v>
      </c>
      <c r="S36" s="221">
        <v>1494</v>
      </c>
      <c r="T36" s="221">
        <v>20</v>
      </c>
      <c r="U36" s="221">
        <v>49</v>
      </c>
      <c r="V36" s="221">
        <v>80</v>
      </c>
      <c r="W36" s="18">
        <f t="shared" si="8"/>
        <v>1543</v>
      </c>
      <c r="X36" s="81">
        <f t="shared" si="0"/>
        <v>7.8817165599360958E-2</v>
      </c>
      <c r="Y36" s="82">
        <f t="shared" si="1"/>
        <v>6.9379634635179127E-2</v>
      </c>
      <c r="Z36" s="83">
        <v>11217</v>
      </c>
      <c r="AA36" s="74">
        <f t="shared" si="2"/>
        <v>0</v>
      </c>
      <c r="AB36" s="74">
        <f t="shared" si="9"/>
        <v>0</v>
      </c>
      <c r="AC36" s="157">
        <f t="shared" si="10"/>
        <v>0</v>
      </c>
      <c r="AD36" s="157">
        <f t="shared" si="3"/>
        <v>0</v>
      </c>
      <c r="AE36" s="157">
        <f t="shared" si="4"/>
        <v>0</v>
      </c>
      <c r="AF36" s="225">
        <f t="shared" si="5"/>
        <v>2.2659935109816277E-2</v>
      </c>
      <c r="AG36" s="225">
        <f t="shared" si="6"/>
        <v>5.0561211731990061E-2</v>
      </c>
      <c r="AH36" s="225">
        <f t="shared" si="7"/>
        <v>0.1209449406122194</v>
      </c>
      <c r="AJ36" s="376"/>
    </row>
    <row r="37" spans="1:36" s="5" customFormat="1" x14ac:dyDescent="1.25">
      <c r="A37" s="80">
        <v>164</v>
      </c>
      <c r="B37" s="65">
        <v>11256</v>
      </c>
      <c r="C37" s="80">
        <v>164</v>
      </c>
      <c r="D37" s="16">
        <v>33</v>
      </c>
      <c r="E37" s="65" t="s">
        <v>448</v>
      </c>
      <c r="F37" s="10" t="s">
        <v>41</v>
      </c>
      <c r="G37" s="10" t="s">
        <v>276</v>
      </c>
      <c r="H37" s="11">
        <v>15</v>
      </c>
      <c r="I37" s="12">
        <v>46221.496519</v>
      </c>
      <c r="J37" s="12">
        <v>54918.748501000002</v>
      </c>
      <c r="K37" s="12" t="s">
        <v>154</v>
      </c>
      <c r="L37" s="176">
        <v>72.133333333333326</v>
      </c>
      <c r="M37" s="51">
        <v>48490</v>
      </c>
      <c r="N37" s="51">
        <v>50000</v>
      </c>
      <c r="O37" s="51">
        <v>1120078</v>
      </c>
      <c r="P37" s="209">
        <v>7.66</v>
      </c>
      <c r="Q37" s="209">
        <v>15.73</v>
      </c>
      <c r="R37" s="209">
        <v>35.17</v>
      </c>
      <c r="S37" s="50">
        <v>41</v>
      </c>
      <c r="T37" s="50">
        <v>3</v>
      </c>
      <c r="U37" s="50">
        <v>7</v>
      </c>
      <c r="V37" s="50">
        <v>97</v>
      </c>
      <c r="W37" s="12">
        <f t="shared" si="8"/>
        <v>48</v>
      </c>
      <c r="X37" s="81">
        <f t="shared" ref="X37:X68" si="11">T37*J37/$J$86</f>
        <v>8.1531055725260956E-5</v>
      </c>
      <c r="Y37" s="82">
        <f t="shared" ref="Y37:Y68" si="12">T37*J37/$J$176</f>
        <v>7.1768564812293853E-5</v>
      </c>
      <c r="Z37" s="83">
        <v>11256</v>
      </c>
      <c r="AA37" s="74">
        <f t="shared" si="2"/>
        <v>0</v>
      </c>
      <c r="AB37" s="74">
        <f t="shared" si="9"/>
        <v>0</v>
      </c>
      <c r="AC37" s="157">
        <f t="shared" si="10"/>
        <v>0</v>
      </c>
      <c r="AD37" s="157">
        <f t="shared" si="3"/>
        <v>0</v>
      </c>
      <c r="AE37" s="157">
        <f t="shared" si="4"/>
        <v>0</v>
      </c>
      <c r="AF37" s="225">
        <f t="shared" si="5"/>
        <v>2.0817596228516632E-4</v>
      </c>
      <c r="AG37" s="225">
        <f t="shared" ref="AG37:AG68" si="13">$J37/$J$86*Q37</f>
        <v>4.2749450218611832E-4</v>
      </c>
      <c r="AH37" s="225">
        <f t="shared" ref="AH37:AH68" si="14">$J37/$J$86*R37</f>
        <v>9.5581574328580936E-4</v>
      </c>
      <c r="AJ37" s="376"/>
    </row>
    <row r="38" spans="1:36" s="8" customFormat="1" x14ac:dyDescent="1.25">
      <c r="A38" s="219">
        <v>172</v>
      </c>
      <c r="B38" s="65">
        <v>11277</v>
      </c>
      <c r="C38" s="219">
        <v>172</v>
      </c>
      <c r="D38" s="19">
        <v>34</v>
      </c>
      <c r="E38" s="66" t="s">
        <v>449</v>
      </c>
      <c r="F38" s="20" t="s">
        <v>291</v>
      </c>
      <c r="G38" s="20" t="s">
        <v>279</v>
      </c>
      <c r="H38" s="21" t="s">
        <v>24</v>
      </c>
      <c r="I38" s="18">
        <v>32725739.339370001</v>
      </c>
      <c r="J38" s="18">
        <v>49983866.94224</v>
      </c>
      <c r="K38" s="18" t="s">
        <v>160</v>
      </c>
      <c r="L38" s="177">
        <v>68.966666666666669</v>
      </c>
      <c r="M38" s="53">
        <v>1524316640</v>
      </c>
      <c r="N38" s="52">
        <v>2000000000</v>
      </c>
      <c r="O38" s="53">
        <v>32791</v>
      </c>
      <c r="P38" s="220">
        <v>1.78</v>
      </c>
      <c r="Q38" s="220">
        <v>6.16</v>
      </c>
      <c r="R38" s="220">
        <v>22.81</v>
      </c>
      <c r="S38" s="221">
        <v>887268</v>
      </c>
      <c r="T38" s="221">
        <v>80</v>
      </c>
      <c r="U38" s="221">
        <v>556</v>
      </c>
      <c r="V38" s="221">
        <v>20</v>
      </c>
      <c r="W38" s="18">
        <f t="shared" si="8"/>
        <v>887824</v>
      </c>
      <c r="X38" s="81">
        <f t="shared" si="11"/>
        <v>1.9787959739384051</v>
      </c>
      <c r="Y38" s="82">
        <f t="shared" si="12"/>
        <v>1.7418558590049462</v>
      </c>
      <c r="Z38" s="83">
        <v>11277</v>
      </c>
      <c r="AA38" s="74">
        <f t="shared" ref="AA38:AA69" si="15">IF(M38&gt;N38,1,0)</f>
        <v>0</v>
      </c>
      <c r="AB38" s="74">
        <f t="shared" si="9"/>
        <v>0</v>
      </c>
      <c r="AC38" s="157">
        <f t="shared" si="10"/>
        <v>0</v>
      </c>
      <c r="AD38" s="157">
        <f t="shared" ref="AD38:AD69" si="16">IF(J38=0,1,0)</f>
        <v>0</v>
      </c>
      <c r="AE38" s="157">
        <f t="shared" ref="AE38:AE69" si="17">IF(M38=0,1,0)</f>
        <v>0</v>
      </c>
      <c r="AF38" s="225">
        <f t="shared" si="5"/>
        <v>4.4028210420129513E-2</v>
      </c>
      <c r="AG38" s="225">
        <f t="shared" si="13"/>
        <v>0.15236728999325719</v>
      </c>
      <c r="AH38" s="225">
        <f t="shared" si="14"/>
        <v>0.56420420206918775</v>
      </c>
      <c r="AJ38" s="376"/>
    </row>
    <row r="39" spans="1:36" s="5" customFormat="1" x14ac:dyDescent="1.25">
      <c r="A39" s="80">
        <v>175</v>
      </c>
      <c r="B39" s="65">
        <v>11290</v>
      </c>
      <c r="C39" s="80">
        <v>175</v>
      </c>
      <c r="D39" s="16">
        <v>35</v>
      </c>
      <c r="E39" s="65" t="s">
        <v>450</v>
      </c>
      <c r="F39" s="10" t="s">
        <v>39</v>
      </c>
      <c r="G39" s="10" t="s">
        <v>276</v>
      </c>
      <c r="H39" s="11">
        <v>17</v>
      </c>
      <c r="I39" s="12">
        <v>52697.011170999998</v>
      </c>
      <c r="J39" s="12">
        <v>71351.743981000007</v>
      </c>
      <c r="K39" s="12" t="s">
        <v>165</v>
      </c>
      <c r="L39" s="176">
        <v>67.866666666666674</v>
      </c>
      <c r="M39" s="51">
        <v>52697</v>
      </c>
      <c r="N39" s="51">
        <v>200000</v>
      </c>
      <c r="O39" s="51">
        <v>1354000</v>
      </c>
      <c r="P39" s="209">
        <v>18.68</v>
      </c>
      <c r="Q39" s="209">
        <v>33.130000000000003</v>
      </c>
      <c r="R39" s="209">
        <v>64.28</v>
      </c>
      <c r="S39" s="50">
        <v>14</v>
      </c>
      <c r="T39" s="50">
        <v>1</v>
      </c>
      <c r="U39" s="50">
        <v>10</v>
      </c>
      <c r="V39" s="50">
        <v>99</v>
      </c>
      <c r="W39" s="12">
        <f t="shared" si="8"/>
        <v>24</v>
      </c>
      <c r="X39" s="81">
        <f t="shared" si="11"/>
        <v>3.5309028782787707E-5</v>
      </c>
      <c r="Y39" s="82">
        <f t="shared" si="12"/>
        <v>3.1081142003065092E-5</v>
      </c>
      <c r="Z39" s="83">
        <v>11290</v>
      </c>
      <c r="AA39" s="74">
        <f t="shared" si="15"/>
        <v>0</v>
      </c>
      <c r="AB39" s="74">
        <f t="shared" si="9"/>
        <v>0</v>
      </c>
      <c r="AC39" s="157">
        <f t="shared" si="10"/>
        <v>0</v>
      </c>
      <c r="AD39" s="157">
        <f t="shared" si="16"/>
        <v>0</v>
      </c>
      <c r="AE39" s="157">
        <f t="shared" si="17"/>
        <v>0</v>
      </c>
      <c r="AF39" s="225">
        <f t="shared" si="5"/>
        <v>6.5957265766247437E-4</v>
      </c>
      <c r="AG39" s="225">
        <f t="shared" si="13"/>
        <v>1.1697881235737569E-3</v>
      </c>
      <c r="AH39" s="225">
        <f t="shared" si="14"/>
        <v>2.269664370157594E-3</v>
      </c>
      <c r="AJ39" s="376"/>
    </row>
    <row r="40" spans="1:36" s="8" customFormat="1" x14ac:dyDescent="1.25">
      <c r="A40" s="219">
        <v>178</v>
      </c>
      <c r="B40" s="65">
        <v>11302</v>
      </c>
      <c r="C40" s="219">
        <v>178</v>
      </c>
      <c r="D40" s="19">
        <v>36</v>
      </c>
      <c r="E40" s="66" t="s">
        <v>451</v>
      </c>
      <c r="F40" s="20" t="s">
        <v>41</v>
      </c>
      <c r="G40" s="20" t="s">
        <v>279</v>
      </c>
      <c r="H40" s="21" t="s">
        <v>24</v>
      </c>
      <c r="I40" s="18">
        <v>7015270.6025510002</v>
      </c>
      <c r="J40" s="18">
        <v>7129473.5825810004</v>
      </c>
      <c r="K40" s="18" t="s">
        <v>169</v>
      </c>
      <c r="L40" s="177">
        <v>64.8</v>
      </c>
      <c r="M40" s="53">
        <v>7101308</v>
      </c>
      <c r="N40" s="52">
        <v>10000000</v>
      </c>
      <c r="O40" s="53">
        <v>1003966</v>
      </c>
      <c r="P40" s="220">
        <v>3.24</v>
      </c>
      <c r="Q40" s="220">
        <v>7.43</v>
      </c>
      <c r="R40" s="220">
        <v>23.31</v>
      </c>
      <c r="S40" s="221">
        <v>9578</v>
      </c>
      <c r="T40" s="221">
        <v>88</v>
      </c>
      <c r="U40" s="221">
        <v>22</v>
      </c>
      <c r="V40" s="221">
        <v>12</v>
      </c>
      <c r="W40" s="18">
        <f t="shared" si="8"/>
        <v>9600</v>
      </c>
      <c r="X40" s="81">
        <f t="shared" si="11"/>
        <v>0.31047119666822631</v>
      </c>
      <c r="Y40" s="82">
        <f t="shared" si="12"/>
        <v>0.27329551913958994</v>
      </c>
      <c r="Z40" s="83">
        <v>11302</v>
      </c>
      <c r="AA40" s="74">
        <f t="shared" si="15"/>
        <v>0</v>
      </c>
      <c r="AB40" s="74">
        <f t="shared" si="9"/>
        <v>0</v>
      </c>
      <c r="AC40" s="157">
        <f t="shared" si="10"/>
        <v>0</v>
      </c>
      <c r="AD40" s="157">
        <f t="shared" si="16"/>
        <v>0</v>
      </c>
      <c r="AE40" s="157">
        <f t="shared" si="17"/>
        <v>0</v>
      </c>
      <c r="AF40" s="225">
        <f t="shared" si="5"/>
        <v>1.1430984968239242E-2</v>
      </c>
      <c r="AG40" s="225">
        <f t="shared" si="13"/>
        <v>2.6213647627783197E-2</v>
      </c>
      <c r="AH40" s="225">
        <f t="shared" si="14"/>
        <v>8.223958629927676E-2</v>
      </c>
      <c r="AJ40" s="376"/>
    </row>
    <row r="41" spans="1:36" s="5" customFormat="1" x14ac:dyDescent="1.25">
      <c r="A41" s="80">
        <v>183</v>
      </c>
      <c r="B41" s="65">
        <v>11310</v>
      </c>
      <c r="C41" s="80">
        <v>183</v>
      </c>
      <c r="D41" s="16">
        <v>37</v>
      </c>
      <c r="E41" s="65" t="s">
        <v>452</v>
      </c>
      <c r="F41" s="10" t="s">
        <v>178</v>
      </c>
      <c r="G41" s="10" t="s">
        <v>276</v>
      </c>
      <c r="H41" s="11">
        <v>20</v>
      </c>
      <c r="I41" s="12">
        <v>60422334.923831999</v>
      </c>
      <c r="J41" s="12">
        <v>58262704</v>
      </c>
      <c r="K41" s="12" t="s">
        <v>179</v>
      </c>
      <c r="L41" s="176">
        <v>61.8</v>
      </c>
      <c r="M41" s="51">
        <v>58262704</v>
      </c>
      <c r="N41" s="51">
        <v>60000000</v>
      </c>
      <c r="O41" s="51">
        <v>1000000</v>
      </c>
      <c r="P41" s="209">
        <v>1.64</v>
      </c>
      <c r="Q41" s="209">
        <v>5.08</v>
      </c>
      <c r="R41" s="209">
        <v>20.21</v>
      </c>
      <c r="S41" s="50">
        <v>52409</v>
      </c>
      <c r="T41" s="50">
        <v>81</v>
      </c>
      <c r="U41" s="50">
        <v>114</v>
      </c>
      <c r="V41" s="50">
        <v>19</v>
      </c>
      <c r="W41" s="12">
        <f t="shared" si="8"/>
        <v>52523</v>
      </c>
      <c r="X41" s="81">
        <f t="shared" si="11"/>
        <v>2.3353761183019492</v>
      </c>
      <c r="Y41" s="82">
        <f t="shared" si="12"/>
        <v>2.0557392617633767</v>
      </c>
      <c r="Z41" s="83">
        <v>11310</v>
      </c>
      <c r="AA41" s="74">
        <f t="shared" si="15"/>
        <v>0</v>
      </c>
      <c r="AB41" s="74">
        <f t="shared" si="9"/>
        <v>0</v>
      </c>
      <c r="AC41" s="157">
        <f t="shared" si="10"/>
        <v>0</v>
      </c>
      <c r="AD41" s="157">
        <f t="shared" si="16"/>
        <v>0</v>
      </c>
      <c r="AE41" s="157">
        <f t="shared" si="17"/>
        <v>0</v>
      </c>
      <c r="AF41" s="225">
        <f t="shared" si="5"/>
        <v>4.7284158444632053E-2</v>
      </c>
      <c r="AG41" s="225">
        <f t="shared" si="13"/>
        <v>0.14646556396264077</v>
      </c>
      <c r="AH41" s="225">
        <f t="shared" si="14"/>
        <v>0.58269075741830123</v>
      </c>
      <c r="AJ41" s="376"/>
    </row>
    <row r="42" spans="1:36" s="8" customFormat="1" x14ac:dyDescent="1.25">
      <c r="A42" s="219">
        <v>191</v>
      </c>
      <c r="B42" s="65">
        <v>11315</v>
      </c>
      <c r="C42" s="219">
        <v>191</v>
      </c>
      <c r="D42" s="19">
        <v>38</v>
      </c>
      <c r="E42" s="66" t="s">
        <v>453</v>
      </c>
      <c r="F42" s="20" t="s">
        <v>39</v>
      </c>
      <c r="G42" s="20" t="s">
        <v>277</v>
      </c>
      <c r="H42" s="21" t="s">
        <v>24</v>
      </c>
      <c r="I42" s="18">
        <v>13795509.024092</v>
      </c>
      <c r="J42" s="18">
        <v>14667016.735247999</v>
      </c>
      <c r="K42" s="18" t="s">
        <v>187</v>
      </c>
      <c r="L42" s="177">
        <v>61.166666666666671</v>
      </c>
      <c r="M42" s="53">
        <v>499921420</v>
      </c>
      <c r="N42" s="52">
        <v>500000000</v>
      </c>
      <c r="O42" s="53">
        <v>29339</v>
      </c>
      <c r="P42" s="220">
        <v>2.25</v>
      </c>
      <c r="Q42" s="220">
        <v>5.2</v>
      </c>
      <c r="R42" s="220">
        <v>23.81</v>
      </c>
      <c r="S42" s="221">
        <v>2636</v>
      </c>
      <c r="T42" s="221">
        <v>20.624019800000003</v>
      </c>
      <c r="U42" s="221">
        <v>351</v>
      </c>
      <c r="V42" s="221">
        <v>79.375980200000001</v>
      </c>
      <c r="W42" s="18">
        <f t="shared" si="8"/>
        <v>2987</v>
      </c>
      <c r="X42" s="81">
        <f t="shared" si="11"/>
        <v>0.14969120477985573</v>
      </c>
      <c r="Y42" s="82">
        <f t="shared" si="12"/>
        <v>0.13176724913602292</v>
      </c>
      <c r="Z42" s="83">
        <v>11315</v>
      </c>
      <c r="AA42" s="74">
        <f t="shared" si="15"/>
        <v>0</v>
      </c>
      <c r="AB42" s="74">
        <f t="shared" si="9"/>
        <v>0</v>
      </c>
      <c r="AC42" s="157">
        <f t="shared" si="10"/>
        <v>0</v>
      </c>
      <c r="AD42" s="157">
        <f t="shared" si="16"/>
        <v>0</v>
      </c>
      <c r="AE42" s="157">
        <f t="shared" si="17"/>
        <v>0</v>
      </c>
      <c r="AF42" s="225">
        <f t="shared" si="5"/>
        <v>1.6330725727613748E-2</v>
      </c>
      <c r="AG42" s="225">
        <f t="shared" si="13"/>
        <v>3.774212168159622E-2</v>
      </c>
      <c r="AH42" s="225">
        <f t="shared" si="14"/>
        <v>0.17281536869977038</v>
      </c>
      <c r="AJ42" s="376"/>
    </row>
    <row r="43" spans="1:36" s="5" customFormat="1" x14ac:dyDescent="1.25">
      <c r="A43" s="80">
        <v>195</v>
      </c>
      <c r="B43" s="65">
        <v>11338</v>
      </c>
      <c r="C43" s="80">
        <v>195</v>
      </c>
      <c r="D43" s="16">
        <v>39</v>
      </c>
      <c r="E43" s="65" t="s">
        <v>454</v>
      </c>
      <c r="F43" s="10" t="s">
        <v>189</v>
      </c>
      <c r="G43" s="10" t="s">
        <v>276</v>
      </c>
      <c r="H43" s="11">
        <v>18</v>
      </c>
      <c r="I43" s="12">
        <v>30038895.393263999</v>
      </c>
      <c r="J43" s="12">
        <v>34012473.249426998</v>
      </c>
      <c r="K43" s="12" t="s">
        <v>191</v>
      </c>
      <c r="L43" s="176">
        <v>59.666666666666671</v>
      </c>
      <c r="M43" s="51">
        <v>33974356</v>
      </c>
      <c r="N43" s="51">
        <v>40000000</v>
      </c>
      <c r="O43" s="51">
        <v>1001121</v>
      </c>
      <c r="P43" s="209">
        <v>8.6199999999999992</v>
      </c>
      <c r="Q43" s="209">
        <v>15.47</v>
      </c>
      <c r="R43" s="209">
        <v>33.32</v>
      </c>
      <c r="S43" s="50">
        <v>4282</v>
      </c>
      <c r="T43" s="50">
        <v>73</v>
      </c>
      <c r="U43" s="50">
        <v>58</v>
      </c>
      <c r="V43" s="50">
        <v>27</v>
      </c>
      <c r="W43" s="12">
        <f t="shared" si="8"/>
        <v>4340</v>
      </c>
      <c r="X43" s="81">
        <f t="shared" si="11"/>
        <v>1.2286897990861383</v>
      </c>
      <c r="Y43" s="82">
        <f t="shared" si="12"/>
        <v>1.0815670506839323</v>
      </c>
      <c r="Z43" s="83">
        <v>11338</v>
      </c>
      <c r="AA43" s="74">
        <f t="shared" si="15"/>
        <v>0</v>
      </c>
      <c r="AB43" s="74">
        <f t="shared" si="9"/>
        <v>0</v>
      </c>
      <c r="AC43" s="157">
        <f t="shared" si="10"/>
        <v>0</v>
      </c>
      <c r="AD43" s="157">
        <f t="shared" si="16"/>
        <v>0</v>
      </c>
      <c r="AE43" s="157">
        <f t="shared" si="17"/>
        <v>0</v>
      </c>
      <c r="AF43" s="225">
        <f t="shared" si="5"/>
        <v>0.14508638449482894</v>
      </c>
      <c r="AG43" s="225">
        <f t="shared" si="13"/>
        <v>0.26038124920359673</v>
      </c>
      <c r="AH43" s="225">
        <f t="shared" si="14"/>
        <v>0.56082115213082373</v>
      </c>
      <c r="AJ43" s="376"/>
    </row>
    <row r="44" spans="1:36" s="8" customFormat="1" x14ac:dyDescent="1.25">
      <c r="A44" s="219">
        <v>196</v>
      </c>
      <c r="B44" s="65">
        <v>11343</v>
      </c>
      <c r="C44" s="219">
        <v>196</v>
      </c>
      <c r="D44" s="19">
        <v>40</v>
      </c>
      <c r="E44" s="66" t="s">
        <v>455</v>
      </c>
      <c r="F44" s="20" t="s">
        <v>190</v>
      </c>
      <c r="G44" s="20" t="s">
        <v>276</v>
      </c>
      <c r="H44" s="21">
        <v>17</v>
      </c>
      <c r="I44" s="18">
        <v>27187820.866296001</v>
      </c>
      <c r="J44" s="18">
        <v>33428586.515519999</v>
      </c>
      <c r="K44" s="18" t="s">
        <v>192</v>
      </c>
      <c r="L44" s="177">
        <v>59.3</v>
      </c>
      <c r="M44" s="53">
        <v>30716560</v>
      </c>
      <c r="N44" s="52">
        <v>50000000</v>
      </c>
      <c r="O44" s="53">
        <v>1088292</v>
      </c>
      <c r="P44" s="220">
        <v>5.63</v>
      </c>
      <c r="Q44" s="220">
        <v>12.36</v>
      </c>
      <c r="R44" s="220">
        <v>29.41</v>
      </c>
      <c r="S44" s="221">
        <v>43509</v>
      </c>
      <c r="T44" s="221">
        <v>75</v>
      </c>
      <c r="U44" s="221">
        <v>60</v>
      </c>
      <c r="V44" s="221">
        <v>25</v>
      </c>
      <c r="W44" s="18">
        <f t="shared" si="8"/>
        <v>43569</v>
      </c>
      <c r="X44" s="81">
        <f t="shared" si="11"/>
        <v>1.2406819275770371</v>
      </c>
      <c r="Y44" s="82">
        <f t="shared" si="12"/>
        <v>1.0921232472544347</v>
      </c>
      <c r="Z44" s="83">
        <v>11343</v>
      </c>
      <c r="AA44" s="74">
        <f t="shared" si="15"/>
        <v>0</v>
      </c>
      <c r="AB44" s="74">
        <f t="shared" si="9"/>
        <v>0</v>
      </c>
      <c r="AC44" s="157">
        <f t="shared" si="10"/>
        <v>0</v>
      </c>
      <c r="AD44" s="157">
        <f t="shared" si="16"/>
        <v>0</v>
      </c>
      <c r="AE44" s="157">
        <f t="shared" si="17"/>
        <v>0</v>
      </c>
      <c r="AF44" s="225">
        <f t="shared" si="5"/>
        <v>9.3133856696782924E-2</v>
      </c>
      <c r="AG44" s="225">
        <f t="shared" si="13"/>
        <v>0.20446438166469572</v>
      </c>
      <c r="AH44" s="225">
        <f t="shared" si="14"/>
        <v>0.48651273986720889</v>
      </c>
      <c r="AJ44" s="376"/>
    </row>
    <row r="45" spans="1:36" s="5" customFormat="1" x14ac:dyDescent="1.25">
      <c r="A45" s="80">
        <v>197</v>
      </c>
      <c r="B45" s="65">
        <v>11323</v>
      </c>
      <c r="C45" s="80">
        <v>197</v>
      </c>
      <c r="D45" s="16">
        <v>41</v>
      </c>
      <c r="E45" s="65" t="s">
        <v>456</v>
      </c>
      <c r="F45" s="10" t="s">
        <v>203</v>
      </c>
      <c r="G45" s="10" t="s">
        <v>278</v>
      </c>
      <c r="H45" s="11" t="s">
        <v>24</v>
      </c>
      <c r="I45" s="12">
        <v>467668.203393</v>
      </c>
      <c r="J45" s="12">
        <v>517055.81219000003</v>
      </c>
      <c r="K45" s="12" t="s">
        <v>198</v>
      </c>
      <c r="L45" s="176">
        <v>58.966666666666669</v>
      </c>
      <c r="M45" s="51">
        <v>49866782</v>
      </c>
      <c r="N45" s="51">
        <v>500000000</v>
      </c>
      <c r="O45" s="51">
        <v>10369</v>
      </c>
      <c r="P45" s="209">
        <v>6.63</v>
      </c>
      <c r="Q45" s="209">
        <v>15.57</v>
      </c>
      <c r="R45" s="209">
        <v>36.96</v>
      </c>
      <c r="S45" s="50">
        <v>1427</v>
      </c>
      <c r="T45" s="50">
        <v>17.932706</v>
      </c>
      <c r="U45" s="50">
        <v>25</v>
      </c>
      <c r="V45" s="50">
        <v>82.067294000000004</v>
      </c>
      <c r="W45" s="12">
        <f t="shared" si="8"/>
        <v>1452</v>
      </c>
      <c r="X45" s="81">
        <f t="shared" si="11"/>
        <v>4.5884333971080516E-3</v>
      </c>
      <c r="Y45" s="82">
        <f t="shared" si="12"/>
        <v>4.0390165038082957E-3</v>
      </c>
      <c r="Z45" s="83">
        <v>11323</v>
      </c>
      <c r="AA45" s="74">
        <f t="shared" si="15"/>
        <v>0</v>
      </c>
      <c r="AB45" s="74">
        <f t="shared" si="9"/>
        <v>0</v>
      </c>
      <c r="AC45" s="157">
        <f t="shared" si="10"/>
        <v>0</v>
      </c>
      <c r="AD45" s="157">
        <f t="shared" si="16"/>
        <v>0</v>
      </c>
      <c r="AE45" s="157">
        <f t="shared" si="17"/>
        <v>0</v>
      </c>
      <c r="AF45" s="225">
        <f t="shared" si="5"/>
        <v>1.696415110069076E-3</v>
      </c>
      <c r="AG45" s="225">
        <f t="shared" si="13"/>
        <v>3.9838888783975132E-3</v>
      </c>
      <c r="AH45" s="225">
        <f t="shared" si="14"/>
        <v>9.4569385321497824E-3</v>
      </c>
      <c r="AJ45" s="376"/>
    </row>
    <row r="46" spans="1:36" s="8" customFormat="1" x14ac:dyDescent="1.25">
      <c r="A46" s="219">
        <v>201</v>
      </c>
      <c r="B46" s="65">
        <v>11340</v>
      </c>
      <c r="C46" s="219">
        <v>201</v>
      </c>
      <c r="D46" s="19">
        <v>42</v>
      </c>
      <c r="E46" s="66" t="s">
        <v>457</v>
      </c>
      <c r="F46" s="20" t="s">
        <v>348</v>
      </c>
      <c r="G46" s="20" t="s">
        <v>278</v>
      </c>
      <c r="H46" s="21" t="s">
        <v>24</v>
      </c>
      <c r="I46" s="18">
        <v>1039270.803477</v>
      </c>
      <c r="J46" s="18">
        <v>1064641.6487759999</v>
      </c>
      <c r="K46" s="18" t="s">
        <v>204</v>
      </c>
      <c r="L46" s="177">
        <v>57.666666666666671</v>
      </c>
      <c r="M46" s="53">
        <v>97500000</v>
      </c>
      <c r="N46" s="52">
        <v>100000000</v>
      </c>
      <c r="O46" s="53">
        <v>10920</v>
      </c>
      <c r="P46" s="220">
        <v>6.05</v>
      </c>
      <c r="Q46" s="220">
        <v>11.85</v>
      </c>
      <c r="R46" s="220">
        <v>33.06</v>
      </c>
      <c r="S46" s="221">
        <v>458</v>
      </c>
      <c r="T46" s="221">
        <v>1.034316</v>
      </c>
      <c r="U46" s="221">
        <v>11</v>
      </c>
      <c r="V46" s="221">
        <v>98.965683999999996</v>
      </c>
      <c r="W46" s="18">
        <f t="shared" si="8"/>
        <v>469</v>
      </c>
      <c r="X46" s="81">
        <f t="shared" si="11"/>
        <v>5.4492643181373944E-4</v>
      </c>
      <c r="Y46" s="82">
        <f t="shared" si="12"/>
        <v>4.7967719283977434E-4</v>
      </c>
      <c r="Z46" s="83">
        <v>11340</v>
      </c>
      <c r="AA46" s="74">
        <f t="shared" si="15"/>
        <v>0</v>
      </c>
      <c r="AB46" s="74">
        <f t="shared" si="9"/>
        <v>0</v>
      </c>
      <c r="AC46" s="157">
        <f t="shared" si="10"/>
        <v>0</v>
      </c>
      <c r="AD46" s="157">
        <f t="shared" si="16"/>
        <v>0</v>
      </c>
      <c r="AE46" s="157">
        <f t="shared" si="17"/>
        <v>0</v>
      </c>
      <c r="AF46" s="225">
        <f t="shared" si="5"/>
        <v>3.1874252283374937E-3</v>
      </c>
      <c r="AG46" s="225">
        <f t="shared" si="13"/>
        <v>6.2431386703800497E-3</v>
      </c>
      <c r="AH46" s="225">
        <f t="shared" si="14"/>
        <v>1.7417566619642569E-2</v>
      </c>
      <c r="AJ46" s="376"/>
    </row>
    <row r="47" spans="1:36" s="5" customFormat="1" x14ac:dyDescent="1.25">
      <c r="A47" s="80">
        <v>207</v>
      </c>
      <c r="B47" s="65">
        <v>11367</v>
      </c>
      <c r="C47" s="80">
        <v>207</v>
      </c>
      <c r="D47" s="16">
        <v>43</v>
      </c>
      <c r="E47" s="65" t="s">
        <v>458</v>
      </c>
      <c r="F47" s="10" t="s">
        <v>310</v>
      </c>
      <c r="G47" s="10" t="s">
        <v>278</v>
      </c>
      <c r="H47" s="11" t="s">
        <v>24</v>
      </c>
      <c r="I47" s="12">
        <v>5036000</v>
      </c>
      <c r="J47" s="12">
        <v>5085000</v>
      </c>
      <c r="K47" s="12" t="s">
        <v>212</v>
      </c>
      <c r="L47" s="176">
        <v>56.233333333333334</v>
      </c>
      <c r="M47" s="51">
        <v>500000000</v>
      </c>
      <c r="N47" s="51">
        <v>500000000</v>
      </c>
      <c r="O47" s="51">
        <v>10170</v>
      </c>
      <c r="P47" s="209">
        <v>1.44</v>
      </c>
      <c r="Q47" s="209">
        <v>6.91</v>
      </c>
      <c r="R47" s="209">
        <v>24.75</v>
      </c>
      <c r="S47" s="50">
        <v>489</v>
      </c>
      <c r="T47" s="50">
        <v>5.7864249999999995</v>
      </c>
      <c r="U47" s="50">
        <v>33</v>
      </c>
      <c r="V47" s="50">
        <v>94.213575000000006</v>
      </c>
      <c r="W47" s="12">
        <f t="shared" si="8"/>
        <v>522</v>
      </c>
      <c r="X47" s="81">
        <f t="shared" si="11"/>
        <v>1.456070707442263E-2</v>
      </c>
      <c r="Y47" s="82">
        <f t="shared" si="12"/>
        <v>1.2817214742133544E-2</v>
      </c>
      <c r="Z47" s="83">
        <v>11367</v>
      </c>
      <c r="AA47" s="74">
        <f t="shared" si="15"/>
        <v>0</v>
      </c>
      <c r="AB47" s="74">
        <f t="shared" si="9"/>
        <v>0</v>
      </c>
      <c r="AC47" s="157">
        <f t="shared" si="10"/>
        <v>0</v>
      </c>
      <c r="AD47" s="157">
        <f t="shared" si="16"/>
        <v>0</v>
      </c>
      <c r="AE47" s="157">
        <f t="shared" si="17"/>
        <v>0</v>
      </c>
      <c r="AF47" s="225">
        <f t="shared" si="5"/>
        <v>3.6235530897175011E-3</v>
      </c>
      <c r="AG47" s="225">
        <f t="shared" si="13"/>
        <v>1.7388022118019399E-2</v>
      </c>
      <c r="AH47" s="225">
        <f t="shared" si="14"/>
        <v>6.2279818729519557E-2</v>
      </c>
      <c r="AJ47" s="376"/>
    </row>
    <row r="48" spans="1:36" s="8" customFormat="1" x14ac:dyDescent="1.25">
      <c r="A48" s="219">
        <v>208</v>
      </c>
      <c r="B48" s="65">
        <v>11379</v>
      </c>
      <c r="C48" s="219">
        <v>208</v>
      </c>
      <c r="D48" s="19">
        <v>44</v>
      </c>
      <c r="E48" s="66" t="s">
        <v>459</v>
      </c>
      <c r="F48" s="20" t="s">
        <v>235</v>
      </c>
      <c r="G48" s="20" t="s">
        <v>276</v>
      </c>
      <c r="H48" s="21">
        <v>16</v>
      </c>
      <c r="I48" s="18">
        <v>34408150.024645999</v>
      </c>
      <c r="J48" s="18">
        <v>33209093.648564</v>
      </c>
      <c r="K48" s="18" t="s">
        <v>214</v>
      </c>
      <c r="L48" s="177">
        <v>55.3</v>
      </c>
      <c r="M48" s="53">
        <v>32364194</v>
      </c>
      <c r="N48" s="52">
        <v>100000000</v>
      </c>
      <c r="O48" s="53">
        <v>1026106</v>
      </c>
      <c r="P48" s="220">
        <v>4.34</v>
      </c>
      <c r="Q48" s="220">
        <v>7.64</v>
      </c>
      <c r="R48" s="220">
        <v>19.11</v>
      </c>
      <c r="S48" s="221">
        <v>86099</v>
      </c>
      <c r="T48" s="221">
        <v>99</v>
      </c>
      <c r="U48" s="221">
        <v>28</v>
      </c>
      <c r="V48" s="221">
        <v>1</v>
      </c>
      <c r="W48" s="18">
        <f t="shared" si="8"/>
        <v>86127</v>
      </c>
      <c r="X48" s="81">
        <f t="shared" si="11"/>
        <v>1.626946967633593</v>
      </c>
      <c r="Y48" s="82">
        <f t="shared" si="12"/>
        <v>1.4321370900217514</v>
      </c>
      <c r="Z48" s="83">
        <v>11379</v>
      </c>
      <c r="AA48" s="74">
        <f t="shared" si="15"/>
        <v>0</v>
      </c>
      <c r="AB48" s="74">
        <f t="shared" si="9"/>
        <v>0</v>
      </c>
      <c r="AC48" s="157">
        <f t="shared" si="10"/>
        <v>0</v>
      </c>
      <c r="AD48" s="157">
        <f t="shared" si="16"/>
        <v>0</v>
      </c>
      <c r="AE48" s="157">
        <f t="shared" si="17"/>
        <v>0</v>
      </c>
      <c r="AF48" s="225">
        <f t="shared" si="5"/>
        <v>7.1322725651816091E-2</v>
      </c>
      <c r="AG48" s="225">
        <f t="shared" si="13"/>
        <v>0.12555429123960252</v>
      </c>
      <c r="AH48" s="225">
        <f t="shared" si="14"/>
        <v>0.31405006617654507</v>
      </c>
      <c r="AJ48" s="376"/>
    </row>
    <row r="49" spans="1:36" s="5" customFormat="1" x14ac:dyDescent="1.25">
      <c r="A49" s="80">
        <v>210</v>
      </c>
      <c r="B49" s="65">
        <v>11385</v>
      </c>
      <c r="C49" s="80">
        <v>210</v>
      </c>
      <c r="D49" s="16">
        <v>45</v>
      </c>
      <c r="E49" s="65" t="s">
        <v>460</v>
      </c>
      <c r="F49" s="10" t="s">
        <v>215</v>
      </c>
      <c r="G49" s="10" t="s">
        <v>276</v>
      </c>
      <c r="H49" s="11">
        <v>15</v>
      </c>
      <c r="I49" s="12">
        <v>46607100.407895997</v>
      </c>
      <c r="J49" s="12">
        <v>60950590.607905</v>
      </c>
      <c r="K49" s="12" t="s">
        <v>216</v>
      </c>
      <c r="L49" s="176">
        <v>54.4</v>
      </c>
      <c r="M49" s="51">
        <v>58499857</v>
      </c>
      <c r="N49" s="51">
        <v>60000000</v>
      </c>
      <c r="O49" s="51">
        <v>1000000</v>
      </c>
      <c r="P49" s="209">
        <v>3.8</v>
      </c>
      <c r="Q49" s="209">
        <v>11.1</v>
      </c>
      <c r="R49" s="209">
        <v>26.11</v>
      </c>
      <c r="S49" s="50">
        <v>80941</v>
      </c>
      <c r="T49" s="50">
        <v>87</v>
      </c>
      <c r="U49" s="50">
        <v>566</v>
      </c>
      <c r="V49" s="50">
        <v>13</v>
      </c>
      <c r="W49" s="12">
        <f t="shared" si="8"/>
        <v>81507</v>
      </c>
      <c r="X49" s="81">
        <f t="shared" si="11"/>
        <v>2.6240877280416419</v>
      </c>
      <c r="Y49" s="82">
        <f t="shared" si="12"/>
        <v>2.3098806768517255</v>
      </c>
      <c r="Z49" s="83">
        <v>11385</v>
      </c>
      <c r="AA49" s="74">
        <f t="shared" si="15"/>
        <v>0</v>
      </c>
      <c r="AB49" s="74">
        <f t="shared" si="9"/>
        <v>0</v>
      </c>
      <c r="AC49" s="157">
        <f t="shared" si="10"/>
        <v>0</v>
      </c>
      <c r="AD49" s="157">
        <f t="shared" si="16"/>
        <v>0</v>
      </c>
      <c r="AE49" s="157">
        <f t="shared" si="17"/>
        <v>0</v>
      </c>
      <c r="AF49" s="225">
        <f t="shared" si="5"/>
        <v>0.11461532605239354</v>
      </c>
      <c r="AG49" s="225">
        <f t="shared" si="13"/>
        <v>0.33479739978462325</v>
      </c>
      <c r="AH49" s="225">
        <f t="shared" si="14"/>
        <v>0.78752793769157781</v>
      </c>
      <c r="AJ49" s="376"/>
    </row>
    <row r="50" spans="1:36" s="8" customFormat="1" x14ac:dyDescent="1.25">
      <c r="A50" s="219">
        <v>214</v>
      </c>
      <c r="B50" s="65">
        <v>11383</v>
      </c>
      <c r="C50" s="219">
        <v>214</v>
      </c>
      <c r="D50" s="19">
        <v>46</v>
      </c>
      <c r="E50" s="66" t="s">
        <v>461</v>
      </c>
      <c r="F50" s="20" t="s">
        <v>292</v>
      </c>
      <c r="G50" s="20" t="s">
        <v>276</v>
      </c>
      <c r="H50" s="21">
        <v>16</v>
      </c>
      <c r="I50" s="18">
        <v>39999789.758412004</v>
      </c>
      <c r="J50" s="18">
        <v>40178020.647491999</v>
      </c>
      <c r="K50" s="18" t="s">
        <v>222</v>
      </c>
      <c r="L50" s="177">
        <v>53.833333333333336</v>
      </c>
      <c r="M50" s="53">
        <v>39690463</v>
      </c>
      <c r="N50" s="52">
        <v>40000000</v>
      </c>
      <c r="O50" s="53">
        <v>1012284</v>
      </c>
      <c r="P50" s="220">
        <v>1.93</v>
      </c>
      <c r="Q50" s="220">
        <v>5.05</v>
      </c>
      <c r="R50" s="220">
        <v>18.98</v>
      </c>
      <c r="S50" s="221">
        <v>32649</v>
      </c>
      <c r="T50" s="221">
        <v>93</v>
      </c>
      <c r="U50" s="221">
        <v>151</v>
      </c>
      <c r="V50" s="221">
        <v>7.0000000000000009</v>
      </c>
      <c r="W50" s="18">
        <f t="shared" si="8"/>
        <v>32800</v>
      </c>
      <c r="X50" s="81">
        <f t="shared" si="11"/>
        <v>1.8490670749486025</v>
      </c>
      <c r="Y50" s="82">
        <f t="shared" si="12"/>
        <v>1.6276606383941516</v>
      </c>
      <c r="Z50" s="83">
        <v>11383</v>
      </c>
      <c r="AA50" s="74">
        <f t="shared" si="15"/>
        <v>0</v>
      </c>
      <c r="AB50" s="74">
        <f t="shared" si="9"/>
        <v>0</v>
      </c>
      <c r="AC50" s="157">
        <f t="shared" si="10"/>
        <v>0</v>
      </c>
      <c r="AD50" s="157">
        <f t="shared" si="16"/>
        <v>0</v>
      </c>
      <c r="AE50" s="157">
        <f t="shared" si="17"/>
        <v>0</v>
      </c>
      <c r="AF50" s="225">
        <f t="shared" si="5"/>
        <v>3.8373112415600028E-2</v>
      </c>
      <c r="AG50" s="225">
        <f t="shared" si="13"/>
        <v>0.10040633041387573</v>
      </c>
      <c r="AH50" s="225">
        <f t="shared" si="14"/>
        <v>0.37736874282284383</v>
      </c>
      <c r="AJ50" s="376"/>
    </row>
    <row r="51" spans="1:36" s="5" customFormat="1" x14ac:dyDescent="1.25">
      <c r="A51" s="80">
        <v>212</v>
      </c>
      <c r="B51" s="65">
        <v>11380</v>
      </c>
      <c r="C51" s="80">
        <v>212</v>
      </c>
      <c r="D51" s="16">
        <v>47</v>
      </c>
      <c r="E51" s="65" t="s">
        <v>462</v>
      </c>
      <c r="F51" s="10" t="s">
        <v>326</v>
      </c>
      <c r="G51" s="10" t="s">
        <v>276</v>
      </c>
      <c r="H51" s="11">
        <v>17</v>
      </c>
      <c r="I51" s="12">
        <v>303062.42275600001</v>
      </c>
      <c r="J51" s="12">
        <v>284688.022108</v>
      </c>
      <c r="K51" s="12" t="s">
        <v>223</v>
      </c>
      <c r="L51" s="176">
        <v>53.666666666666664</v>
      </c>
      <c r="M51" s="51">
        <v>202211</v>
      </c>
      <c r="N51" s="51">
        <v>500000</v>
      </c>
      <c r="O51" s="51">
        <v>1407876</v>
      </c>
      <c r="P51" s="209">
        <v>6.69</v>
      </c>
      <c r="Q51" s="209">
        <v>17.57</v>
      </c>
      <c r="R51" s="209">
        <v>31.49</v>
      </c>
      <c r="S51" s="50">
        <v>23</v>
      </c>
      <c r="T51" s="50">
        <v>1</v>
      </c>
      <c r="U51" s="50">
        <v>18</v>
      </c>
      <c r="V51" s="50">
        <v>99</v>
      </c>
      <c r="W51" s="12">
        <f t="shared" si="8"/>
        <v>41</v>
      </c>
      <c r="X51" s="81">
        <f t="shared" si="11"/>
        <v>1.4088033460545827E-4</v>
      </c>
      <c r="Y51" s="82">
        <f t="shared" si="12"/>
        <v>1.2401138848220299E-4</v>
      </c>
      <c r="Z51" s="83">
        <v>11380</v>
      </c>
      <c r="AA51" s="74">
        <f t="shared" si="15"/>
        <v>0</v>
      </c>
      <c r="AB51" s="74">
        <f t="shared" si="9"/>
        <v>0</v>
      </c>
      <c r="AC51" s="157">
        <f t="shared" si="10"/>
        <v>0</v>
      </c>
      <c r="AD51" s="157">
        <f t="shared" si="16"/>
        <v>0</v>
      </c>
      <c r="AE51" s="157">
        <f t="shared" si="17"/>
        <v>0</v>
      </c>
      <c r="AF51" s="225">
        <f t="shared" si="5"/>
        <v>9.424894385105159E-4</v>
      </c>
      <c r="AG51" s="225">
        <f t="shared" si="13"/>
        <v>2.4752674790179019E-3</v>
      </c>
      <c r="AH51" s="225">
        <f t="shared" si="14"/>
        <v>4.4363217367258808E-3</v>
      </c>
      <c r="AJ51" s="376"/>
    </row>
    <row r="52" spans="1:36" s="8" customFormat="1" x14ac:dyDescent="1.25">
      <c r="A52" s="219">
        <v>215</v>
      </c>
      <c r="B52" s="65">
        <v>11391</v>
      </c>
      <c r="C52" s="219">
        <v>215</v>
      </c>
      <c r="D52" s="19">
        <v>48</v>
      </c>
      <c r="E52" s="66" t="s">
        <v>463</v>
      </c>
      <c r="F52" s="20" t="s">
        <v>219</v>
      </c>
      <c r="G52" s="20" t="s">
        <v>276</v>
      </c>
      <c r="H52" s="21" t="s">
        <v>24</v>
      </c>
      <c r="I52" s="18">
        <v>269193.89985799999</v>
      </c>
      <c r="J52" s="18">
        <v>275899.39760899998</v>
      </c>
      <c r="K52" s="18" t="s">
        <v>220</v>
      </c>
      <c r="L52" s="177">
        <v>53.333333333333336</v>
      </c>
      <c r="M52" s="53">
        <v>154951</v>
      </c>
      <c r="N52" s="52">
        <v>200000</v>
      </c>
      <c r="O52" s="53">
        <v>1780559</v>
      </c>
      <c r="P52" s="220">
        <v>4.25</v>
      </c>
      <c r="Q52" s="220">
        <v>11.75</v>
      </c>
      <c r="R52" s="220">
        <v>36.64</v>
      </c>
      <c r="S52" s="221">
        <v>120</v>
      </c>
      <c r="T52" s="221">
        <v>72</v>
      </c>
      <c r="U52" s="221">
        <v>7</v>
      </c>
      <c r="V52" s="221">
        <v>28.000000000000004</v>
      </c>
      <c r="W52" s="18">
        <f t="shared" si="8"/>
        <v>127</v>
      </c>
      <c r="X52" s="81">
        <f t="shared" si="11"/>
        <v>9.8302469484492557E-3</v>
      </c>
      <c r="Y52" s="82">
        <f t="shared" si="12"/>
        <v>8.6531777243017693E-3</v>
      </c>
      <c r="Z52" s="83">
        <v>11391</v>
      </c>
      <c r="AA52" s="74">
        <f t="shared" si="15"/>
        <v>0</v>
      </c>
      <c r="AB52" s="74">
        <f t="shared" si="9"/>
        <v>0</v>
      </c>
      <c r="AC52" s="157">
        <f t="shared" si="10"/>
        <v>0</v>
      </c>
      <c r="AD52" s="157">
        <f t="shared" si="16"/>
        <v>0</v>
      </c>
      <c r="AE52" s="157">
        <f t="shared" si="17"/>
        <v>0</v>
      </c>
      <c r="AF52" s="225">
        <f t="shared" si="5"/>
        <v>5.8025763237374076E-4</v>
      </c>
      <c r="AG52" s="225">
        <f t="shared" si="13"/>
        <v>1.6042416895038715E-3</v>
      </c>
      <c r="AH52" s="225">
        <f t="shared" si="14"/>
        <v>5.0025034470997315E-3</v>
      </c>
      <c r="AJ52" s="376"/>
    </row>
    <row r="53" spans="1:36" s="5" customFormat="1" x14ac:dyDescent="1.25">
      <c r="A53" s="80">
        <v>217</v>
      </c>
      <c r="B53" s="65">
        <v>11394</v>
      </c>
      <c r="C53" s="80">
        <v>217</v>
      </c>
      <c r="D53" s="16">
        <v>49</v>
      </c>
      <c r="E53" s="65" t="s">
        <v>464</v>
      </c>
      <c r="F53" s="10" t="s">
        <v>225</v>
      </c>
      <c r="G53" s="10" t="s">
        <v>276</v>
      </c>
      <c r="H53" s="11">
        <v>18</v>
      </c>
      <c r="I53" s="12">
        <v>4612750.2290019998</v>
      </c>
      <c r="J53" s="12">
        <v>4395502.0467039999</v>
      </c>
      <c r="K53" s="12" t="s">
        <v>226</v>
      </c>
      <c r="L53" s="176">
        <v>53.066666666666663</v>
      </c>
      <c r="M53" s="51">
        <v>4395499</v>
      </c>
      <c r="N53" s="51">
        <v>4600000</v>
      </c>
      <c r="O53" s="51">
        <v>1000000</v>
      </c>
      <c r="P53" s="209">
        <v>8.5500000000000007</v>
      </c>
      <c r="Q53" s="209">
        <v>18</v>
      </c>
      <c r="R53" s="209">
        <v>36.04</v>
      </c>
      <c r="S53" s="50">
        <v>5293</v>
      </c>
      <c r="T53" s="50">
        <v>73</v>
      </c>
      <c r="U53" s="50">
        <v>10</v>
      </c>
      <c r="V53" s="50">
        <v>27</v>
      </c>
      <c r="W53" s="12">
        <f t="shared" si="8"/>
        <v>5303</v>
      </c>
      <c r="X53" s="81">
        <f t="shared" si="11"/>
        <v>0.15878611611222457</v>
      </c>
      <c r="Y53" s="82">
        <f t="shared" si="12"/>
        <v>0.13977313999089802</v>
      </c>
      <c r="Z53" s="83">
        <v>11394</v>
      </c>
      <c r="AA53" s="74">
        <f t="shared" si="15"/>
        <v>0</v>
      </c>
      <c r="AB53" s="74">
        <f t="shared" si="9"/>
        <v>0</v>
      </c>
      <c r="AC53" s="157">
        <f t="shared" si="10"/>
        <v>0</v>
      </c>
      <c r="AD53" s="157">
        <f t="shared" si="16"/>
        <v>0</v>
      </c>
      <c r="AE53" s="157">
        <f t="shared" si="17"/>
        <v>0</v>
      </c>
      <c r="AF53" s="225">
        <f t="shared" si="5"/>
        <v>1.8597551955609866E-2</v>
      </c>
      <c r="AG53" s="225">
        <f t="shared" si="13"/>
        <v>3.9152740959178665E-2</v>
      </c>
      <c r="AH53" s="225">
        <f t="shared" si="14"/>
        <v>7.8392488009377717E-2</v>
      </c>
      <c r="AJ53" s="376"/>
    </row>
    <row r="54" spans="1:36" s="8" customFormat="1" x14ac:dyDescent="1.25">
      <c r="A54" s="219">
        <v>218</v>
      </c>
      <c r="B54" s="65">
        <v>11405</v>
      </c>
      <c r="C54" s="219">
        <v>218</v>
      </c>
      <c r="D54" s="19">
        <v>50</v>
      </c>
      <c r="E54" s="66" t="s">
        <v>415</v>
      </c>
      <c r="F54" s="20" t="s">
        <v>310</v>
      </c>
      <c r="G54" s="20" t="s">
        <v>276</v>
      </c>
      <c r="H54" s="21">
        <v>15</v>
      </c>
      <c r="I54" s="18">
        <v>20134608.580609001</v>
      </c>
      <c r="J54" s="18">
        <v>17822930.852389999</v>
      </c>
      <c r="K54" s="18" t="s">
        <v>230</v>
      </c>
      <c r="L54" s="177">
        <v>51.233333333333334</v>
      </c>
      <c r="M54" s="53">
        <v>17677661</v>
      </c>
      <c r="N54" s="52">
        <v>20000000</v>
      </c>
      <c r="O54" s="53">
        <v>1008217</v>
      </c>
      <c r="P54" s="220">
        <v>1.49</v>
      </c>
      <c r="Q54" s="220">
        <v>4.33</v>
      </c>
      <c r="R54" s="220">
        <v>19.87</v>
      </c>
      <c r="S54" s="221">
        <v>17957</v>
      </c>
      <c r="T54" s="221">
        <v>69</v>
      </c>
      <c r="U54" s="221">
        <v>49</v>
      </c>
      <c r="V54" s="221">
        <v>31</v>
      </c>
      <c r="W54" s="18">
        <f t="shared" si="8"/>
        <v>18006</v>
      </c>
      <c r="X54" s="81">
        <f t="shared" si="11"/>
        <v>0.60856839218042469</v>
      </c>
      <c r="Y54" s="82">
        <f t="shared" si="12"/>
        <v>0.53569869429989503</v>
      </c>
      <c r="Z54" s="83">
        <v>11405</v>
      </c>
      <c r="AA54" s="74">
        <f t="shared" si="15"/>
        <v>0</v>
      </c>
      <c r="AB54" s="74">
        <f t="shared" si="9"/>
        <v>0</v>
      </c>
      <c r="AC54" s="157">
        <f t="shared" si="10"/>
        <v>0</v>
      </c>
      <c r="AD54" s="157">
        <f t="shared" si="16"/>
        <v>0</v>
      </c>
      <c r="AE54" s="157">
        <f t="shared" si="17"/>
        <v>0</v>
      </c>
      <c r="AF54" s="225">
        <f t="shared" si="5"/>
        <v>1.314154933838888E-2</v>
      </c>
      <c r="AG54" s="225">
        <f t="shared" si="13"/>
        <v>3.8189871567264333E-2</v>
      </c>
      <c r="AH54" s="225">
        <f t="shared" si="14"/>
        <v>0.17525005728442083</v>
      </c>
      <c r="AJ54" s="376"/>
    </row>
    <row r="55" spans="1:36" s="5" customFormat="1" x14ac:dyDescent="1.25">
      <c r="A55" s="80">
        <v>220</v>
      </c>
      <c r="B55" s="65">
        <v>11411</v>
      </c>
      <c r="C55" s="80">
        <v>220</v>
      </c>
      <c r="D55" s="16">
        <v>51</v>
      </c>
      <c r="E55" s="65" t="s">
        <v>465</v>
      </c>
      <c r="F55" s="10" t="s">
        <v>232</v>
      </c>
      <c r="G55" s="10" t="s">
        <v>279</v>
      </c>
      <c r="H55" s="11" t="s">
        <v>24</v>
      </c>
      <c r="I55" s="12">
        <v>1055789.796358</v>
      </c>
      <c r="J55" s="12">
        <v>992877</v>
      </c>
      <c r="K55" s="12" t="s">
        <v>233</v>
      </c>
      <c r="L55" s="176">
        <v>50.566666666666663</v>
      </c>
      <c r="M55" s="51">
        <v>992877</v>
      </c>
      <c r="N55" s="51">
        <v>1000000</v>
      </c>
      <c r="O55" s="51">
        <v>1000000</v>
      </c>
      <c r="P55" s="209">
        <v>7.47</v>
      </c>
      <c r="Q55" s="209">
        <v>22.56</v>
      </c>
      <c r="R55" s="209">
        <v>48.57</v>
      </c>
      <c r="S55" s="50">
        <v>399</v>
      </c>
      <c r="T55" s="50">
        <v>68</v>
      </c>
      <c r="U55" s="50">
        <v>10</v>
      </c>
      <c r="V55" s="50">
        <v>32</v>
      </c>
      <c r="W55" s="12">
        <f t="shared" si="8"/>
        <v>409</v>
      </c>
      <c r="X55" s="81">
        <f t="shared" si="11"/>
        <v>3.3410697507926655E-2</v>
      </c>
      <c r="Y55" s="82">
        <f t="shared" si="12"/>
        <v>2.9410116037276474E-2</v>
      </c>
      <c r="Z55" s="83">
        <v>11411</v>
      </c>
      <c r="AA55" s="74">
        <f t="shared" si="15"/>
        <v>0</v>
      </c>
      <c r="AB55" s="74">
        <f t="shared" si="9"/>
        <v>0</v>
      </c>
      <c r="AC55" s="157">
        <f t="shared" si="10"/>
        <v>0</v>
      </c>
      <c r="AD55" s="157">
        <f t="shared" si="16"/>
        <v>0</v>
      </c>
      <c r="AE55" s="157">
        <f t="shared" si="17"/>
        <v>0</v>
      </c>
      <c r="AF55" s="225">
        <f t="shared" si="5"/>
        <v>3.6702633880031196E-3</v>
      </c>
      <c r="AG55" s="225">
        <f t="shared" si="13"/>
        <v>1.108449023204155E-2</v>
      </c>
      <c r="AH55" s="225">
        <f t="shared" si="14"/>
        <v>2.3864082028823497E-2</v>
      </c>
      <c r="AJ55" s="376"/>
    </row>
    <row r="56" spans="1:36" s="8" customFormat="1" x14ac:dyDescent="1.25">
      <c r="A56" s="219">
        <v>219</v>
      </c>
      <c r="B56" s="65">
        <v>11409</v>
      </c>
      <c r="C56" s="219">
        <v>219</v>
      </c>
      <c r="D56" s="19">
        <v>52</v>
      </c>
      <c r="E56" s="66" t="s">
        <v>466</v>
      </c>
      <c r="F56" s="20" t="s">
        <v>40</v>
      </c>
      <c r="G56" s="20" t="s">
        <v>294</v>
      </c>
      <c r="H56" s="21" t="s">
        <v>24</v>
      </c>
      <c r="I56" s="18">
        <v>8571143.4047350008</v>
      </c>
      <c r="J56" s="18">
        <v>10239020.343746001</v>
      </c>
      <c r="K56" s="18" t="s">
        <v>233</v>
      </c>
      <c r="L56" s="177">
        <v>50.566666666666663</v>
      </c>
      <c r="M56" s="53">
        <v>429384042</v>
      </c>
      <c r="N56" s="52">
        <v>500000000</v>
      </c>
      <c r="O56" s="53">
        <v>23846</v>
      </c>
      <c r="P56" s="220">
        <v>6.7</v>
      </c>
      <c r="Q56" s="220">
        <v>13.32</v>
      </c>
      <c r="R56" s="220">
        <v>32.979999999999997</v>
      </c>
      <c r="S56" s="221">
        <v>2183</v>
      </c>
      <c r="T56" s="221">
        <v>33.776786600000001</v>
      </c>
      <c r="U56" s="221">
        <v>128</v>
      </c>
      <c r="V56" s="221">
        <v>66.223213400000006</v>
      </c>
      <c r="W56" s="18">
        <f t="shared" si="8"/>
        <v>2311</v>
      </c>
      <c r="X56" s="81">
        <f t="shared" si="11"/>
        <v>0.171142517132405</v>
      </c>
      <c r="Y56" s="82">
        <f t="shared" si="12"/>
        <v>0.15064999126646358</v>
      </c>
      <c r="Z56" s="83">
        <v>11409</v>
      </c>
      <c r="AA56" s="74">
        <f t="shared" si="15"/>
        <v>0</v>
      </c>
      <c r="AB56" s="74">
        <f t="shared" si="9"/>
        <v>0</v>
      </c>
      <c r="AC56" s="157">
        <f t="shared" si="10"/>
        <v>0</v>
      </c>
      <c r="AD56" s="157">
        <f t="shared" si="16"/>
        <v>0</v>
      </c>
      <c r="AE56" s="157">
        <f t="shared" si="17"/>
        <v>0</v>
      </c>
      <c r="AF56" s="225">
        <f t="shared" si="5"/>
        <v>3.3948015196540733E-2</v>
      </c>
      <c r="AG56" s="225">
        <f t="shared" si="13"/>
        <v>6.7490680957898896E-2</v>
      </c>
      <c r="AH56" s="225">
        <f t="shared" si="14"/>
        <v>0.16710530465401691</v>
      </c>
      <c r="AJ56" s="376"/>
    </row>
    <row r="57" spans="1:36" s="5" customFormat="1" x14ac:dyDescent="1.25">
      <c r="A57" s="80">
        <v>223</v>
      </c>
      <c r="B57" s="65">
        <v>11420</v>
      </c>
      <c r="C57" s="80">
        <v>223</v>
      </c>
      <c r="D57" s="16">
        <v>53</v>
      </c>
      <c r="E57" s="65" t="s">
        <v>467</v>
      </c>
      <c r="F57" s="10" t="s">
        <v>155</v>
      </c>
      <c r="G57" s="10" t="s">
        <v>279</v>
      </c>
      <c r="H57" s="11" t="s">
        <v>24</v>
      </c>
      <c r="I57" s="12">
        <v>93499.805959999998</v>
      </c>
      <c r="J57" s="12">
        <v>146931.158681</v>
      </c>
      <c r="K57" s="12" t="s">
        <v>237</v>
      </c>
      <c r="L57" s="176">
        <v>49.633333333333333</v>
      </c>
      <c r="M57" s="51">
        <v>43275</v>
      </c>
      <c r="N57" s="51">
        <v>500000</v>
      </c>
      <c r="O57" s="51">
        <v>3395289</v>
      </c>
      <c r="P57" s="209">
        <v>11.77</v>
      </c>
      <c r="Q57" s="209">
        <v>25.38</v>
      </c>
      <c r="R57" s="209">
        <v>57.32</v>
      </c>
      <c r="S57" s="50">
        <v>163</v>
      </c>
      <c r="T57" s="50">
        <v>49</v>
      </c>
      <c r="U57" s="50">
        <v>5</v>
      </c>
      <c r="V57" s="50">
        <v>51</v>
      </c>
      <c r="W57" s="12">
        <f t="shared" si="8"/>
        <v>168</v>
      </c>
      <c r="X57" s="81">
        <f t="shared" si="11"/>
        <v>3.5627976956600551E-3</v>
      </c>
      <c r="Y57" s="82">
        <f t="shared" si="12"/>
        <v>3.1361899470025716E-3</v>
      </c>
      <c r="Z57" s="83">
        <v>11420</v>
      </c>
      <c r="AA57" s="74">
        <f t="shared" si="15"/>
        <v>0</v>
      </c>
      <c r="AB57" s="74">
        <f t="shared" si="9"/>
        <v>0</v>
      </c>
      <c r="AC57" s="157">
        <f t="shared" si="10"/>
        <v>0</v>
      </c>
      <c r="AD57" s="157">
        <f t="shared" si="16"/>
        <v>0</v>
      </c>
      <c r="AE57" s="157">
        <f t="shared" si="17"/>
        <v>0</v>
      </c>
      <c r="AF57" s="225">
        <f t="shared" si="5"/>
        <v>8.5579854852895604E-4</v>
      </c>
      <c r="AG57" s="225">
        <f t="shared" si="13"/>
        <v>1.8453837860377999E-3</v>
      </c>
      <c r="AH57" s="225">
        <f t="shared" si="14"/>
        <v>4.1677462023517213E-3</v>
      </c>
      <c r="AJ57" s="376"/>
    </row>
    <row r="58" spans="1:36" s="8" customFormat="1" x14ac:dyDescent="1.25">
      <c r="A58" s="219">
        <v>224</v>
      </c>
      <c r="B58" s="65">
        <v>11419</v>
      </c>
      <c r="C58" s="219">
        <v>224</v>
      </c>
      <c r="D58" s="19">
        <v>54</v>
      </c>
      <c r="E58" s="66" t="s">
        <v>468</v>
      </c>
      <c r="F58" s="20" t="s">
        <v>236</v>
      </c>
      <c r="G58" s="20" t="s">
        <v>276</v>
      </c>
      <c r="H58" s="21">
        <v>15</v>
      </c>
      <c r="I58" s="18">
        <v>0</v>
      </c>
      <c r="J58" s="18">
        <v>0</v>
      </c>
      <c r="K58" s="18" t="s">
        <v>238</v>
      </c>
      <c r="L58" s="177">
        <v>49.4</v>
      </c>
      <c r="M58" s="53">
        <v>0</v>
      </c>
      <c r="N58" s="52">
        <v>20000000</v>
      </c>
      <c r="O58" s="53">
        <v>0</v>
      </c>
      <c r="P58" s="220">
        <v>0</v>
      </c>
      <c r="Q58" s="220">
        <v>0</v>
      </c>
      <c r="R58" s="220">
        <v>0</v>
      </c>
      <c r="S58" s="221">
        <v>0</v>
      </c>
      <c r="T58" s="221">
        <v>0</v>
      </c>
      <c r="U58" s="221">
        <v>0</v>
      </c>
      <c r="V58" s="221">
        <v>0</v>
      </c>
      <c r="W58" s="18">
        <f t="shared" si="8"/>
        <v>0</v>
      </c>
      <c r="X58" s="81">
        <f t="shared" si="11"/>
        <v>0</v>
      </c>
      <c r="Y58" s="82">
        <f t="shared" si="12"/>
        <v>0</v>
      </c>
      <c r="Z58" s="83">
        <v>11419</v>
      </c>
      <c r="AA58" s="74">
        <f t="shared" si="15"/>
        <v>0</v>
      </c>
      <c r="AB58" s="74">
        <f t="shared" si="9"/>
        <v>1</v>
      </c>
      <c r="AC58" s="157">
        <f t="shared" si="10"/>
        <v>1</v>
      </c>
      <c r="AD58" s="157">
        <f t="shared" si="16"/>
        <v>1</v>
      </c>
      <c r="AE58" s="157">
        <f t="shared" si="17"/>
        <v>1</v>
      </c>
      <c r="AF58" s="225">
        <f t="shared" si="5"/>
        <v>0</v>
      </c>
      <c r="AG58" s="225">
        <f t="shared" si="13"/>
        <v>0</v>
      </c>
      <c r="AH58" s="225">
        <f t="shared" si="14"/>
        <v>0</v>
      </c>
      <c r="AJ58" s="376"/>
    </row>
    <row r="59" spans="1:36" s="5" customFormat="1" x14ac:dyDescent="1.25">
      <c r="A59" s="80">
        <v>225</v>
      </c>
      <c r="B59" s="65">
        <v>11421</v>
      </c>
      <c r="C59" s="80">
        <v>225</v>
      </c>
      <c r="D59" s="16">
        <v>55</v>
      </c>
      <c r="E59" s="65" t="s">
        <v>469</v>
      </c>
      <c r="F59" s="10" t="s">
        <v>40</v>
      </c>
      <c r="G59" s="10" t="s">
        <v>303</v>
      </c>
      <c r="H59" s="11" t="s">
        <v>24</v>
      </c>
      <c r="I59" s="12">
        <v>1951055.3763540001</v>
      </c>
      <c r="J59" s="12">
        <v>1955092.35666</v>
      </c>
      <c r="K59" s="12" t="s">
        <v>239</v>
      </c>
      <c r="L59" s="176">
        <v>49.233333333333334</v>
      </c>
      <c r="M59" s="51">
        <v>1950676</v>
      </c>
      <c r="N59" s="51">
        <v>2000000</v>
      </c>
      <c r="O59" s="51">
        <v>1002264</v>
      </c>
      <c r="P59" s="209">
        <v>4.41</v>
      </c>
      <c r="Q59" s="209">
        <v>8.81</v>
      </c>
      <c r="R59" s="209">
        <v>28.82</v>
      </c>
      <c r="S59" s="50">
        <v>1671</v>
      </c>
      <c r="T59" s="50">
        <v>58</v>
      </c>
      <c r="U59" s="50">
        <v>21</v>
      </c>
      <c r="V59" s="50">
        <v>42</v>
      </c>
      <c r="W59" s="12">
        <f t="shared" si="8"/>
        <v>1692</v>
      </c>
      <c r="X59" s="81">
        <f t="shared" si="11"/>
        <v>5.6114674844339012E-2</v>
      </c>
      <c r="Y59" s="82">
        <f t="shared" si="12"/>
        <v>4.9395529625638854E-2</v>
      </c>
      <c r="Z59" s="83">
        <v>11421</v>
      </c>
      <c r="AA59" s="74">
        <f t="shared" si="15"/>
        <v>0</v>
      </c>
      <c r="AB59" s="74">
        <f t="shared" si="9"/>
        <v>0</v>
      </c>
      <c r="AC59" s="157">
        <f t="shared" si="10"/>
        <v>0</v>
      </c>
      <c r="AD59" s="157">
        <f t="shared" si="16"/>
        <v>0</v>
      </c>
      <c r="AE59" s="157">
        <f t="shared" si="17"/>
        <v>0</v>
      </c>
      <c r="AF59" s="225">
        <f t="shared" si="5"/>
        <v>4.2666502769575006E-3</v>
      </c>
      <c r="AG59" s="225">
        <f t="shared" si="13"/>
        <v>8.5236256099763229E-3</v>
      </c>
      <c r="AH59" s="225">
        <f t="shared" si="14"/>
        <v>2.7883188431273284E-2</v>
      </c>
      <c r="AJ59" s="376"/>
    </row>
    <row r="60" spans="1:36" s="8" customFormat="1" x14ac:dyDescent="1.25">
      <c r="A60" s="219">
        <v>227</v>
      </c>
      <c r="B60" s="65">
        <v>11427</v>
      </c>
      <c r="C60" s="219">
        <v>227</v>
      </c>
      <c r="D60" s="19">
        <v>56</v>
      </c>
      <c r="E60" s="66" t="s">
        <v>470</v>
      </c>
      <c r="F60" s="20" t="s">
        <v>41</v>
      </c>
      <c r="G60" s="20" t="s">
        <v>303</v>
      </c>
      <c r="H60" s="21">
        <v>18</v>
      </c>
      <c r="I60" s="18">
        <v>96591.466880000007</v>
      </c>
      <c r="J60" s="18">
        <v>109149.949517</v>
      </c>
      <c r="K60" s="18" t="s">
        <v>253</v>
      </c>
      <c r="L60" s="177">
        <v>48.2</v>
      </c>
      <c r="M60" s="53">
        <v>86340</v>
      </c>
      <c r="N60" s="52">
        <v>500000</v>
      </c>
      <c r="O60" s="53">
        <v>1264187</v>
      </c>
      <c r="P60" s="220">
        <v>9.9</v>
      </c>
      <c r="Q60" s="220">
        <v>18.920000000000002</v>
      </c>
      <c r="R60" s="220">
        <v>33.58</v>
      </c>
      <c r="S60" s="221">
        <v>92</v>
      </c>
      <c r="T60" s="221">
        <v>0</v>
      </c>
      <c r="U60" s="221">
        <v>8</v>
      </c>
      <c r="V60" s="221">
        <v>100</v>
      </c>
      <c r="W60" s="18">
        <f t="shared" si="8"/>
        <v>100</v>
      </c>
      <c r="X60" s="81">
        <f t="shared" si="11"/>
        <v>0</v>
      </c>
      <c r="Y60" s="82">
        <f t="shared" si="12"/>
        <v>0</v>
      </c>
      <c r="Z60" s="83">
        <v>11427</v>
      </c>
      <c r="AA60" s="74">
        <f t="shared" si="15"/>
        <v>0</v>
      </c>
      <c r="AB60" s="74">
        <f t="shared" si="9"/>
        <v>0</v>
      </c>
      <c r="AC60" s="157">
        <f t="shared" si="10"/>
        <v>0</v>
      </c>
      <c r="AD60" s="157">
        <f t="shared" si="16"/>
        <v>0</v>
      </c>
      <c r="AE60" s="157">
        <f t="shared" si="17"/>
        <v>0</v>
      </c>
      <c r="AF60" s="225">
        <f t="shared" si="5"/>
        <v>5.3473660336322284E-4</v>
      </c>
      <c r="AG60" s="225">
        <f t="shared" si="13"/>
        <v>1.0219410642052704E-3</v>
      </c>
      <c r="AH60" s="225">
        <f t="shared" si="14"/>
        <v>1.8137833475693962E-3</v>
      </c>
      <c r="AJ60" s="376"/>
    </row>
    <row r="61" spans="1:36" s="5" customFormat="1" x14ac:dyDescent="1.25">
      <c r="A61" s="80">
        <v>230</v>
      </c>
      <c r="B61" s="65">
        <v>11442</v>
      </c>
      <c r="C61" s="80">
        <v>230</v>
      </c>
      <c r="D61" s="16">
        <v>57</v>
      </c>
      <c r="E61" s="65" t="s">
        <v>471</v>
      </c>
      <c r="F61" s="10" t="s">
        <v>262</v>
      </c>
      <c r="G61" s="10" t="s">
        <v>303</v>
      </c>
      <c r="H61" s="11" t="s">
        <v>24</v>
      </c>
      <c r="I61" s="12">
        <v>1163063.344726</v>
      </c>
      <c r="J61" s="12">
        <v>2041242.53168</v>
      </c>
      <c r="K61" s="12" t="s">
        <v>261</v>
      </c>
      <c r="L61" s="176">
        <v>46</v>
      </c>
      <c r="M61" s="51">
        <v>1799214</v>
      </c>
      <c r="N61" s="51">
        <v>2000000</v>
      </c>
      <c r="O61" s="51">
        <v>1134519</v>
      </c>
      <c r="P61" s="209">
        <v>12.41</v>
      </c>
      <c r="Q61" s="209">
        <v>27.19</v>
      </c>
      <c r="R61" s="209">
        <v>59.82</v>
      </c>
      <c r="S61" s="50">
        <v>2846</v>
      </c>
      <c r="T61" s="50">
        <v>100</v>
      </c>
      <c r="U61" s="50">
        <v>3</v>
      </c>
      <c r="V61" s="50">
        <v>0</v>
      </c>
      <c r="W61" s="12">
        <f t="shared" si="8"/>
        <v>2849</v>
      </c>
      <c r="X61" s="81">
        <f t="shared" si="11"/>
        <v>0.10101265544810224</v>
      </c>
      <c r="Y61" s="82">
        <f t="shared" si="12"/>
        <v>8.8917446792521962E-2</v>
      </c>
      <c r="Z61" s="83">
        <v>11442</v>
      </c>
      <c r="AA61" s="74">
        <f t="shared" si="15"/>
        <v>0</v>
      </c>
      <c r="AB61" s="74">
        <f t="shared" si="9"/>
        <v>0</v>
      </c>
      <c r="AC61" s="157">
        <f t="shared" si="10"/>
        <v>0</v>
      </c>
      <c r="AD61" s="157">
        <f t="shared" si="16"/>
        <v>0</v>
      </c>
      <c r="AE61" s="157">
        <f t="shared" si="17"/>
        <v>0</v>
      </c>
      <c r="AF61" s="225">
        <f t="shared" si="5"/>
        <v>1.2535670541109488E-2</v>
      </c>
      <c r="AG61" s="225">
        <f t="shared" si="13"/>
        <v>2.7465341016339E-2</v>
      </c>
      <c r="AH61" s="225">
        <f t="shared" si="14"/>
        <v>6.0425770489054759E-2</v>
      </c>
      <c r="AJ61" s="376"/>
    </row>
    <row r="62" spans="1:36" s="8" customFormat="1" x14ac:dyDescent="1.25">
      <c r="A62" s="219">
        <v>231</v>
      </c>
      <c r="B62" s="65">
        <v>11416</v>
      </c>
      <c r="C62" s="219">
        <v>231</v>
      </c>
      <c r="D62" s="19">
        <v>58</v>
      </c>
      <c r="E62" s="66" t="s">
        <v>472</v>
      </c>
      <c r="F62" s="20" t="s">
        <v>213</v>
      </c>
      <c r="G62" s="20" t="s">
        <v>294</v>
      </c>
      <c r="H62" s="21" t="s">
        <v>24</v>
      </c>
      <c r="I62" s="18">
        <v>40633048.522862002</v>
      </c>
      <c r="J62" s="18">
        <v>42090484.925067998</v>
      </c>
      <c r="K62" s="18" t="s">
        <v>263</v>
      </c>
      <c r="L62" s="177">
        <v>45.7</v>
      </c>
      <c r="M62" s="53">
        <v>3999999999</v>
      </c>
      <c r="N62" s="52">
        <v>4000000000</v>
      </c>
      <c r="O62" s="53">
        <v>10523</v>
      </c>
      <c r="P62" s="220">
        <v>3.92</v>
      </c>
      <c r="Q62" s="220">
        <v>10.06</v>
      </c>
      <c r="R62" s="220">
        <v>29.09</v>
      </c>
      <c r="S62" s="221">
        <v>2075</v>
      </c>
      <c r="T62" s="221">
        <v>7.5427866999999997</v>
      </c>
      <c r="U62" s="221">
        <v>177</v>
      </c>
      <c r="V62" s="221">
        <v>92.457213299999992</v>
      </c>
      <c r="W62" s="18">
        <f t="shared" si="8"/>
        <v>2252</v>
      </c>
      <c r="X62" s="81">
        <f t="shared" si="11"/>
        <v>0.15710750627167158</v>
      </c>
      <c r="Y62" s="82">
        <f t="shared" si="12"/>
        <v>0.13829552611647158</v>
      </c>
      <c r="Z62" s="83">
        <v>11416</v>
      </c>
      <c r="AA62" s="74">
        <f t="shared" si="15"/>
        <v>0</v>
      </c>
      <c r="AB62" s="74">
        <f t="shared" si="9"/>
        <v>0</v>
      </c>
      <c r="AC62" s="157">
        <f t="shared" si="10"/>
        <v>0</v>
      </c>
      <c r="AD62" s="157">
        <f t="shared" si="16"/>
        <v>0</v>
      </c>
      <c r="AE62" s="157">
        <f t="shared" si="17"/>
        <v>0</v>
      </c>
      <c r="AF62" s="225">
        <f t="shared" si="5"/>
        <v>8.164905744782E-2</v>
      </c>
      <c r="AG62" s="225">
        <f t="shared" si="13"/>
        <v>0.20953814232782378</v>
      </c>
      <c r="AH62" s="225">
        <f t="shared" si="14"/>
        <v>0.60591099009109284</v>
      </c>
      <c r="AJ62" s="376"/>
    </row>
    <row r="63" spans="1:36" s="5" customFormat="1" x14ac:dyDescent="1.25">
      <c r="A63" s="80">
        <v>235</v>
      </c>
      <c r="B63" s="65">
        <v>11449</v>
      </c>
      <c r="C63" s="80">
        <v>235</v>
      </c>
      <c r="D63" s="16">
        <v>59</v>
      </c>
      <c r="E63" s="65" t="s">
        <v>473</v>
      </c>
      <c r="F63" s="10" t="s">
        <v>219</v>
      </c>
      <c r="G63" s="10" t="s">
        <v>276</v>
      </c>
      <c r="H63" s="11">
        <v>15</v>
      </c>
      <c r="I63" s="12">
        <v>2104490.4106800002</v>
      </c>
      <c r="J63" s="12">
        <v>3350632.175175</v>
      </c>
      <c r="K63" s="12" t="s">
        <v>269</v>
      </c>
      <c r="L63" s="176">
        <v>43.9</v>
      </c>
      <c r="M63" s="51">
        <v>3350631</v>
      </c>
      <c r="N63" s="51">
        <v>3500000</v>
      </c>
      <c r="O63" s="51">
        <v>1030896</v>
      </c>
      <c r="P63" s="209">
        <v>2.85</v>
      </c>
      <c r="Q63" s="209">
        <v>7.85</v>
      </c>
      <c r="R63" s="209">
        <v>25.56</v>
      </c>
      <c r="S63" s="50">
        <v>2597</v>
      </c>
      <c r="T63" s="50">
        <v>94</v>
      </c>
      <c r="U63" s="50">
        <v>7</v>
      </c>
      <c r="V63" s="50">
        <v>6</v>
      </c>
      <c r="W63" s="12">
        <f t="shared" si="8"/>
        <v>2604</v>
      </c>
      <c r="X63" s="81">
        <f t="shared" si="11"/>
        <v>0.15586040036887505</v>
      </c>
      <c r="Y63" s="82">
        <f t="shared" si="12"/>
        <v>0.13719774809782001</v>
      </c>
      <c r="Z63" s="83">
        <v>11449</v>
      </c>
      <c r="AA63" s="74">
        <f t="shared" si="15"/>
        <v>0</v>
      </c>
      <c r="AB63" s="74">
        <f t="shared" si="9"/>
        <v>0</v>
      </c>
      <c r="AC63" s="157">
        <f t="shared" si="10"/>
        <v>0</v>
      </c>
      <c r="AD63" s="157">
        <f t="shared" si="16"/>
        <v>0</v>
      </c>
      <c r="AE63" s="157">
        <f t="shared" si="17"/>
        <v>0</v>
      </c>
      <c r="AF63" s="225">
        <f t="shared" si="5"/>
        <v>4.725554692035042E-3</v>
      </c>
      <c r="AG63" s="225">
        <f t="shared" si="13"/>
        <v>1.3016001520166695E-2</v>
      </c>
      <c r="AH63" s="225">
        <f t="shared" si="14"/>
        <v>4.2380764185409009E-2</v>
      </c>
      <c r="AJ63" s="376"/>
    </row>
    <row r="64" spans="1:36" s="8" customFormat="1" x14ac:dyDescent="1.25">
      <c r="A64" s="219">
        <v>241</v>
      </c>
      <c r="B64" s="65">
        <v>11459</v>
      </c>
      <c r="C64" s="219">
        <v>241</v>
      </c>
      <c r="D64" s="19">
        <v>60</v>
      </c>
      <c r="E64" s="66" t="s">
        <v>474</v>
      </c>
      <c r="F64" s="20" t="s">
        <v>343</v>
      </c>
      <c r="G64" s="20" t="s">
        <v>294</v>
      </c>
      <c r="H64" s="21" t="s">
        <v>24</v>
      </c>
      <c r="I64" s="18">
        <v>6177847.652454</v>
      </c>
      <c r="J64" s="18">
        <v>6415126.7031199997</v>
      </c>
      <c r="K64" s="18" t="s">
        <v>275</v>
      </c>
      <c r="L64" s="177">
        <v>41.066666666666663</v>
      </c>
      <c r="M64" s="53">
        <v>299906974</v>
      </c>
      <c r="N64" s="52">
        <v>300000000</v>
      </c>
      <c r="O64" s="53">
        <v>21391</v>
      </c>
      <c r="P64" s="220">
        <v>3.6</v>
      </c>
      <c r="Q64" s="220">
        <v>9.7100000000000009</v>
      </c>
      <c r="R64" s="220">
        <v>32.9</v>
      </c>
      <c r="S64" s="221">
        <v>945</v>
      </c>
      <c r="T64" s="221">
        <v>14.481023</v>
      </c>
      <c r="U64" s="221">
        <v>92</v>
      </c>
      <c r="V64" s="221">
        <v>85.518976999999992</v>
      </c>
      <c r="W64" s="18">
        <f t="shared" si="8"/>
        <v>1037</v>
      </c>
      <c r="X64" s="81">
        <f t="shared" si="11"/>
        <v>4.5971181013527242E-2</v>
      </c>
      <c r="Y64" s="82">
        <f t="shared" si="12"/>
        <v>4.0466613055824781E-2</v>
      </c>
      <c r="Z64" s="83">
        <v>11459</v>
      </c>
      <c r="AA64" s="74">
        <f t="shared" si="15"/>
        <v>0</v>
      </c>
      <c r="AB64" s="74">
        <f t="shared" si="9"/>
        <v>0</v>
      </c>
      <c r="AC64" s="157">
        <f t="shared" si="10"/>
        <v>0</v>
      </c>
      <c r="AD64" s="157">
        <f t="shared" si="16"/>
        <v>0</v>
      </c>
      <c r="AE64" s="157">
        <f t="shared" si="17"/>
        <v>0</v>
      </c>
      <c r="AF64" s="225">
        <f t="shared" si="5"/>
        <v>1.1428491733539686E-2</v>
      </c>
      <c r="AG64" s="225">
        <f t="shared" si="13"/>
        <v>3.0825181870186211E-2</v>
      </c>
      <c r="AH64" s="225">
        <f t="shared" si="14"/>
        <v>0.10444371612040435</v>
      </c>
      <c r="AJ64" s="376"/>
    </row>
    <row r="65" spans="1:36" s="5" customFormat="1" x14ac:dyDescent="1.25">
      <c r="A65" s="80">
        <v>243</v>
      </c>
      <c r="B65" s="65">
        <v>11460</v>
      </c>
      <c r="C65" s="80">
        <v>243</v>
      </c>
      <c r="D65" s="16">
        <v>61</v>
      </c>
      <c r="E65" s="65" t="s">
        <v>475</v>
      </c>
      <c r="F65" s="10" t="s">
        <v>280</v>
      </c>
      <c r="G65" s="10" t="s">
        <v>294</v>
      </c>
      <c r="H65" s="11" t="s">
        <v>24</v>
      </c>
      <c r="I65" s="12">
        <v>19934821.783050001</v>
      </c>
      <c r="J65" s="12">
        <v>26028994.850000001</v>
      </c>
      <c r="K65" s="12" t="s">
        <v>281</v>
      </c>
      <c r="L65" s="176">
        <v>40.866666666666667</v>
      </c>
      <c r="M65" s="51">
        <v>2602899485</v>
      </c>
      <c r="N65" s="51">
        <v>4000000000</v>
      </c>
      <c r="O65" s="51">
        <v>10000</v>
      </c>
      <c r="P65" s="209">
        <v>2.4500000000000002</v>
      </c>
      <c r="Q65" s="209">
        <v>5.89</v>
      </c>
      <c r="R65" s="209">
        <v>21.7</v>
      </c>
      <c r="S65" s="50">
        <v>6029</v>
      </c>
      <c r="T65" s="50">
        <v>20.283198049999999</v>
      </c>
      <c r="U65" s="50">
        <v>199</v>
      </c>
      <c r="V65" s="50">
        <v>79.716801950000004</v>
      </c>
      <c r="W65" s="12">
        <f t="shared" si="8"/>
        <v>6228</v>
      </c>
      <c r="X65" s="81">
        <f t="shared" si="11"/>
        <v>0.26126125459443555</v>
      </c>
      <c r="Y65" s="82">
        <f t="shared" si="12"/>
        <v>0.22997795277526978</v>
      </c>
      <c r="Z65" s="83">
        <v>11460</v>
      </c>
      <c r="AA65" s="74">
        <f t="shared" si="15"/>
        <v>0</v>
      </c>
      <c r="AB65" s="74">
        <f t="shared" si="9"/>
        <v>0</v>
      </c>
      <c r="AC65" s="157">
        <f t="shared" si="10"/>
        <v>0</v>
      </c>
      <c r="AD65" s="157">
        <f t="shared" si="16"/>
        <v>0</v>
      </c>
      <c r="AE65" s="157">
        <f t="shared" si="17"/>
        <v>0</v>
      </c>
      <c r="AF65" s="225">
        <f t="shared" si="5"/>
        <v>3.155765043453624E-2</v>
      </c>
      <c r="AG65" s="225">
        <f t="shared" si="13"/>
        <v>7.5867167779354469E-2</v>
      </c>
      <c r="AH65" s="225">
        <f t="shared" si="14"/>
        <v>0.27951061813446382</v>
      </c>
      <c r="AJ65" s="376"/>
    </row>
    <row r="66" spans="1:36" s="8" customFormat="1" x14ac:dyDescent="1.25">
      <c r="A66" s="219">
        <v>246</v>
      </c>
      <c r="B66" s="65">
        <v>11476</v>
      </c>
      <c r="C66" s="219">
        <v>246</v>
      </c>
      <c r="D66" s="19">
        <v>62</v>
      </c>
      <c r="E66" s="66" t="s">
        <v>476</v>
      </c>
      <c r="F66" s="20" t="s">
        <v>39</v>
      </c>
      <c r="G66" s="20" t="s">
        <v>276</v>
      </c>
      <c r="H66" s="21">
        <v>17</v>
      </c>
      <c r="I66" s="18">
        <v>128166.097629</v>
      </c>
      <c r="J66" s="18">
        <v>174705.39419200001</v>
      </c>
      <c r="K66" s="18" t="s">
        <v>290</v>
      </c>
      <c r="L66" s="177">
        <v>38</v>
      </c>
      <c r="M66" s="53">
        <v>138681</v>
      </c>
      <c r="N66" s="52">
        <v>1000000</v>
      </c>
      <c r="O66" s="53">
        <v>1259764</v>
      </c>
      <c r="P66" s="220">
        <v>15.11</v>
      </c>
      <c r="Q66" s="220">
        <v>23.5</v>
      </c>
      <c r="R66" s="220">
        <v>48.45</v>
      </c>
      <c r="S66" s="221">
        <v>588</v>
      </c>
      <c r="T66" s="221">
        <v>38</v>
      </c>
      <c r="U66" s="221">
        <v>5</v>
      </c>
      <c r="V66" s="221">
        <v>62</v>
      </c>
      <c r="W66" s="18">
        <f t="shared" si="8"/>
        <v>593</v>
      </c>
      <c r="X66" s="81">
        <f t="shared" si="11"/>
        <v>3.2852701702665728E-3</v>
      </c>
      <c r="Y66" s="82">
        <f t="shared" si="12"/>
        <v>2.8918934391722862E-3</v>
      </c>
      <c r="Z66" s="83">
        <v>11476</v>
      </c>
      <c r="AA66" s="74">
        <f t="shared" si="15"/>
        <v>0</v>
      </c>
      <c r="AB66" s="74">
        <f t="shared" si="9"/>
        <v>0</v>
      </c>
      <c r="AC66" s="157">
        <f t="shared" si="10"/>
        <v>0</v>
      </c>
      <c r="AD66" s="157">
        <f t="shared" si="16"/>
        <v>0</v>
      </c>
      <c r="AE66" s="157">
        <f t="shared" si="17"/>
        <v>0</v>
      </c>
      <c r="AF66" s="225">
        <f t="shared" si="5"/>
        <v>1.3063271650717873E-3</v>
      </c>
      <c r="AG66" s="225">
        <f t="shared" si="13"/>
        <v>2.0316802368753805E-3</v>
      </c>
      <c r="AH66" s="225">
        <f t="shared" si="14"/>
        <v>4.1887194670898811E-3</v>
      </c>
      <c r="AJ66" s="376"/>
    </row>
    <row r="67" spans="1:36" s="5" customFormat="1" x14ac:dyDescent="1.25">
      <c r="A67" s="80">
        <v>247</v>
      </c>
      <c r="B67" s="65">
        <v>11500</v>
      </c>
      <c r="C67" s="80">
        <v>247</v>
      </c>
      <c r="D67" s="16">
        <v>63</v>
      </c>
      <c r="E67" s="65" t="s">
        <v>477</v>
      </c>
      <c r="F67" s="10" t="s">
        <v>178</v>
      </c>
      <c r="G67" s="10" t="s">
        <v>276</v>
      </c>
      <c r="H67" s="11">
        <v>18</v>
      </c>
      <c r="I67" s="12">
        <v>4939405.6696990002</v>
      </c>
      <c r="J67" s="12">
        <v>5169543.7833399996</v>
      </c>
      <c r="K67" s="12" t="s">
        <v>296</v>
      </c>
      <c r="L67" s="176">
        <v>37</v>
      </c>
      <c r="M67" s="51">
        <v>4924993</v>
      </c>
      <c r="N67" s="51">
        <v>5000000</v>
      </c>
      <c r="O67" s="51">
        <v>1000000</v>
      </c>
      <c r="P67" s="209">
        <v>4.3</v>
      </c>
      <c r="Q67" s="209">
        <v>12.16</v>
      </c>
      <c r="R67" s="209">
        <v>25.35</v>
      </c>
      <c r="S67" s="50">
        <v>2071</v>
      </c>
      <c r="T67" s="50">
        <v>81</v>
      </c>
      <c r="U67" s="50">
        <v>8</v>
      </c>
      <c r="V67" s="50">
        <v>19</v>
      </c>
      <c r="W67" s="12">
        <f t="shared" si="8"/>
        <v>2079</v>
      </c>
      <c r="X67" s="81">
        <f t="shared" si="11"/>
        <v>0.20721367642203048</v>
      </c>
      <c r="Y67" s="82">
        <f t="shared" si="12"/>
        <v>0.18240200662188324</v>
      </c>
      <c r="Z67" s="83">
        <v>11500</v>
      </c>
      <c r="AA67" s="74">
        <f t="shared" si="15"/>
        <v>0</v>
      </c>
      <c r="AB67" s="74">
        <f t="shared" si="9"/>
        <v>0</v>
      </c>
      <c r="AC67" s="157">
        <f t="shared" si="10"/>
        <v>0</v>
      </c>
      <c r="AD67" s="157">
        <f t="shared" si="16"/>
        <v>0</v>
      </c>
      <c r="AE67" s="157">
        <f t="shared" si="17"/>
        <v>0</v>
      </c>
      <c r="AF67" s="225">
        <f t="shared" si="5"/>
        <v>1.1000232205120137E-2</v>
      </c>
      <c r="AG67" s="225">
        <f t="shared" si="13"/>
        <v>3.1107633398665315E-2</v>
      </c>
      <c r="AH67" s="225">
        <f t="shared" si="14"/>
        <v>6.4850206139487318E-2</v>
      </c>
      <c r="AJ67" s="376"/>
    </row>
    <row r="68" spans="1:36" s="8" customFormat="1" x14ac:dyDescent="1.25">
      <c r="A68" s="219">
        <v>249</v>
      </c>
      <c r="B68" s="65">
        <v>11499</v>
      </c>
      <c r="C68" s="219">
        <v>249</v>
      </c>
      <c r="D68" s="19">
        <v>64</v>
      </c>
      <c r="E68" s="66" t="s">
        <v>478</v>
      </c>
      <c r="F68" s="20" t="s">
        <v>16</v>
      </c>
      <c r="G68" s="20" t="s">
        <v>582</v>
      </c>
      <c r="H68" s="21">
        <v>15</v>
      </c>
      <c r="I68" s="18">
        <v>133338.48000000001</v>
      </c>
      <c r="J68" s="18">
        <v>917402.33759999997</v>
      </c>
      <c r="K68" s="18" t="s">
        <v>297</v>
      </c>
      <c r="L68" s="177">
        <v>37</v>
      </c>
      <c r="M68" s="53">
        <v>87172400</v>
      </c>
      <c r="N68" s="52">
        <v>100000000</v>
      </c>
      <c r="O68" s="53">
        <v>10524</v>
      </c>
      <c r="P68" s="220">
        <v>2.12</v>
      </c>
      <c r="Q68" s="220">
        <v>7.19</v>
      </c>
      <c r="R68" s="220">
        <v>31.04</v>
      </c>
      <c r="S68" s="221">
        <v>28</v>
      </c>
      <c r="T68" s="221">
        <v>8</v>
      </c>
      <c r="U68" s="221">
        <v>3</v>
      </c>
      <c r="V68" s="221">
        <v>92</v>
      </c>
      <c r="W68" s="18">
        <f t="shared" si="8"/>
        <v>31</v>
      </c>
      <c r="X68" s="81">
        <f t="shared" si="11"/>
        <v>3.6318759695449995E-3</v>
      </c>
      <c r="Y68" s="82">
        <f t="shared" si="12"/>
        <v>3.1969968203140009E-3</v>
      </c>
      <c r="Z68" s="83">
        <v>11499</v>
      </c>
      <c r="AA68" s="74">
        <f t="shared" si="15"/>
        <v>0</v>
      </c>
      <c r="AB68" s="74">
        <f t="shared" si="9"/>
        <v>0</v>
      </c>
      <c r="AC68" s="157">
        <f t="shared" si="10"/>
        <v>0</v>
      </c>
      <c r="AD68" s="157">
        <f t="shared" si="16"/>
        <v>0</v>
      </c>
      <c r="AE68" s="157">
        <f t="shared" si="17"/>
        <v>0</v>
      </c>
      <c r="AF68" s="225">
        <f t="shared" si="5"/>
        <v>9.6244713192942491E-4</v>
      </c>
      <c r="AG68" s="225">
        <f t="shared" si="13"/>
        <v>3.2641485276285686E-3</v>
      </c>
      <c r="AH68" s="225">
        <f t="shared" si="14"/>
        <v>1.4091678761834597E-2</v>
      </c>
      <c r="AJ68" s="376"/>
    </row>
    <row r="69" spans="1:36" s="5" customFormat="1" x14ac:dyDescent="1.25">
      <c r="A69" s="80">
        <v>248</v>
      </c>
      <c r="B69" s="65">
        <v>11495</v>
      </c>
      <c r="C69" s="80">
        <v>248</v>
      </c>
      <c r="D69" s="16">
        <v>65</v>
      </c>
      <c r="E69" s="65" t="s">
        <v>405</v>
      </c>
      <c r="F69" s="10" t="s">
        <v>295</v>
      </c>
      <c r="G69" s="10" t="s">
        <v>276</v>
      </c>
      <c r="H69" s="11">
        <v>15</v>
      </c>
      <c r="I69" s="12">
        <v>20491045.289517999</v>
      </c>
      <c r="J69" s="12">
        <v>23951554.866078999</v>
      </c>
      <c r="K69" s="12" t="s">
        <v>298</v>
      </c>
      <c r="L69" s="176">
        <v>37</v>
      </c>
      <c r="M69" s="51">
        <v>23788847</v>
      </c>
      <c r="N69" s="51">
        <v>50000000</v>
      </c>
      <c r="O69" s="51">
        <v>1006839</v>
      </c>
      <c r="P69" s="209">
        <v>2.15</v>
      </c>
      <c r="Q69" s="209">
        <v>5.78</v>
      </c>
      <c r="R69" s="209">
        <v>21.7</v>
      </c>
      <c r="S69" s="50">
        <v>4234</v>
      </c>
      <c r="T69" s="50">
        <v>39</v>
      </c>
      <c r="U69" s="50">
        <v>54</v>
      </c>
      <c r="V69" s="50">
        <v>61</v>
      </c>
      <c r="W69" s="12">
        <f t="shared" si="8"/>
        <v>4288</v>
      </c>
      <c r="X69" s="81">
        <f t="shared" ref="X69:X84" si="18">T69*J69/$J$86</f>
        <v>0.46225274430545088</v>
      </c>
      <c r="Y69" s="82">
        <f t="shared" ref="Y69:Y83" si="19">T69*J69/$J$176</f>
        <v>0.40690281444580506</v>
      </c>
      <c r="Z69" s="83">
        <v>11495</v>
      </c>
      <c r="AA69" s="74">
        <f t="shared" si="15"/>
        <v>0</v>
      </c>
      <c r="AB69" s="74">
        <f t="shared" si="9"/>
        <v>0</v>
      </c>
      <c r="AC69" s="157">
        <f t="shared" si="10"/>
        <v>0</v>
      </c>
      <c r="AD69" s="157">
        <f t="shared" si="16"/>
        <v>0</v>
      </c>
      <c r="AE69" s="157">
        <f t="shared" si="17"/>
        <v>0</v>
      </c>
      <c r="AF69" s="225">
        <f t="shared" ref="AF69:AF85" si="20">$J69/$J$86*P69</f>
        <v>2.5483164109146649E-2</v>
      </c>
      <c r="AG69" s="225">
        <f t="shared" ref="AG69:AG85" si="21">$J69/$J$86*Q69</f>
        <v>6.8508227232961696E-2</v>
      </c>
      <c r="AH69" s="225">
        <f t="shared" ref="AH69:AH85" si="22">$J69/$J$86*R69</f>
        <v>0.25720216798534057</v>
      </c>
      <c r="AJ69" s="376"/>
    </row>
    <row r="70" spans="1:36" s="8" customFormat="1" x14ac:dyDescent="1.25">
      <c r="A70" s="219">
        <v>250</v>
      </c>
      <c r="B70" s="65">
        <v>11517</v>
      </c>
      <c r="C70" s="219">
        <v>250</v>
      </c>
      <c r="D70" s="19">
        <v>66</v>
      </c>
      <c r="E70" s="66" t="s">
        <v>479</v>
      </c>
      <c r="F70" s="20" t="s">
        <v>44</v>
      </c>
      <c r="G70" s="20" t="s">
        <v>276</v>
      </c>
      <c r="H70" s="21">
        <v>15</v>
      </c>
      <c r="I70" s="18">
        <v>70748055.672101006</v>
      </c>
      <c r="J70" s="18">
        <v>70014012.239949003</v>
      </c>
      <c r="K70" s="18" t="s">
        <v>301</v>
      </c>
      <c r="L70" s="177">
        <v>34</v>
      </c>
      <c r="M70" s="53">
        <v>69012331</v>
      </c>
      <c r="N70" s="52">
        <v>70000000</v>
      </c>
      <c r="O70" s="53">
        <v>1014514</v>
      </c>
      <c r="P70" s="220">
        <v>2.87</v>
      </c>
      <c r="Q70" s="220">
        <v>8.86</v>
      </c>
      <c r="R70" s="220">
        <v>25.08</v>
      </c>
      <c r="S70" s="221">
        <v>35460</v>
      </c>
      <c r="T70" s="221">
        <v>85</v>
      </c>
      <c r="U70" s="221">
        <v>91</v>
      </c>
      <c r="V70" s="221">
        <v>15</v>
      </c>
      <c r="W70" s="18">
        <f t="shared" ref="W70:W85" si="23">S70+U70</f>
        <v>35551</v>
      </c>
      <c r="X70" s="81">
        <f t="shared" si="18"/>
        <v>2.9449984543216461</v>
      </c>
      <c r="Y70" s="82">
        <f t="shared" si="19"/>
        <v>2.5923657011545682</v>
      </c>
      <c r="Z70" s="83">
        <v>11517</v>
      </c>
      <c r="AA70" s="74">
        <f t="shared" ref="AA70:AA105" si="24">IF(M70&gt;N70,1,0)</f>
        <v>0</v>
      </c>
      <c r="AB70" s="74">
        <f t="shared" ref="AB70:AB107" si="25">IF(W70=0,1,0)</f>
        <v>0</v>
      </c>
      <c r="AC70" s="157">
        <f t="shared" ref="AC70:AC107" si="26">IF((T70+V70)=100,0,1)</f>
        <v>0</v>
      </c>
      <c r="AD70" s="157">
        <f t="shared" ref="AD70:AD105" si="27">IF(J70=0,1,0)</f>
        <v>0</v>
      </c>
      <c r="AE70" s="157">
        <f t="shared" ref="AE70:AE105" si="28">IF(M70=0,1,0)</f>
        <v>0</v>
      </c>
      <c r="AF70" s="225">
        <f t="shared" si="20"/>
        <v>9.9437006634154404E-2</v>
      </c>
      <c r="AG70" s="225">
        <f t="shared" si="21"/>
        <v>0.30697278006223272</v>
      </c>
      <c r="AH70" s="225">
        <f t="shared" si="22"/>
        <v>0.86894777922808097</v>
      </c>
      <c r="AJ70" s="376"/>
    </row>
    <row r="71" spans="1:36" s="5" customFormat="1" x14ac:dyDescent="1.25">
      <c r="A71" s="80">
        <v>254</v>
      </c>
      <c r="B71" s="65">
        <v>11513</v>
      </c>
      <c r="C71" s="80">
        <v>254</v>
      </c>
      <c r="D71" s="16">
        <v>67</v>
      </c>
      <c r="E71" s="65" t="s">
        <v>480</v>
      </c>
      <c r="F71" s="10" t="s">
        <v>41</v>
      </c>
      <c r="G71" s="10" t="s">
        <v>294</v>
      </c>
      <c r="H71" s="11" t="s">
        <v>24</v>
      </c>
      <c r="I71" s="12">
        <v>20457051.814746998</v>
      </c>
      <c r="J71" s="12">
        <v>20975793.344833001</v>
      </c>
      <c r="K71" s="12" t="s">
        <v>302</v>
      </c>
      <c r="L71" s="176">
        <v>33</v>
      </c>
      <c r="M71" s="51">
        <v>1999915409</v>
      </c>
      <c r="N71" s="51">
        <v>2000000000</v>
      </c>
      <c r="O71" s="51">
        <v>10489</v>
      </c>
      <c r="P71" s="209">
        <v>-0.59</v>
      </c>
      <c r="Q71" s="209">
        <v>5.01</v>
      </c>
      <c r="R71" s="209">
        <v>22.78</v>
      </c>
      <c r="S71" s="50">
        <v>1208</v>
      </c>
      <c r="T71" s="50">
        <v>12.301929449999999</v>
      </c>
      <c r="U71" s="50">
        <v>157</v>
      </c>
      <c r="V71" s="50">
        <v>87.698070549999997</v>
      </c>
      <c r="W71" s="12">
        <f t="shared" si="23"/>
        <v>1365</v>
      </c>
      <c r="X71" s="81">
        <f t="shared" si="18"/>
        <v>0.12769468086382146</v>
      </c>
      <c r="Y71" s="82">
        <f t="shared" si="19"/>
        <v>0.11240457882260567</v>
      </c>
      <c r="Z71" s="83">
        <v>11513</v>
      </c>
      <c r="AA71" s="74">
        <f t="shared" si="24"/>
        <v>0</v>
      </c>
      <c r="AB71" s="74">
        <f t="shared" si="25"/>
        <v>0</v>
      </c>
      <c r="AC71" s="157">
        <f t="shared" si="26"/>
        <v>0</v>
      </c>
      <c r="AD71" s="157">
        <f t="shared" si="27"/>
        <v>0</v>
      </c>
      <c r="AE71" s="157">
        <f t="shared" si="28"/>
        <v>0</v>
      </c>
      <c r="AF71" s="225">
        <f t="shared" si="20"/>
        <v>-6.1242313261400351E-3</v>
      </c>
      <c r="AG71" s="225">
        <f t="shared" si="21"/>
        <v>5.200406600671454E-2</v>
      </c>
      <c r="AH71" s="225">
        <f t="shared" si="22"/>
        <v>0.2364576095075763</v>
      </c>
      <c r="AJ71" s="376"/>
    </row>
    <row r="72" spans="1:36" s="8" customFormat="1" x14ac:dyDescent="1.25">
      <c r="A72" s="219">
        <v>255</v>
      </c>
      <c r="B72" s="65">
        <v>11521</v>
      </c>
      <c r="C72" s="219">
        <v>255</v>
      </c>
      <c r="D72" s="19">
        <v>68</v>
      </c>
      <c r="E72" s="66" t="s">
        <v>481</v>
      </c>
      <c r="F72" s="20" t="s">
        <v>173</v>
      </c>
      <c r="G72" s="20" t="s">
        <v>276</v>
      </c>
      <c r="H72" s="21">
        <v>18</v>
      </c>
      <c r="I72" s="18">
        <v>2947631.4762980002</v>
      </c>
      <c r="J72" s="18">
        <v>3053981.7786980001</v>
      </c>
      <c r="K72" s="18" t="s">
        <v>304</v>
      </c>
      <c r="L72" s="177">
        <v>32</v>
      </c>
      <c r="M72" s="53">
        <v>2980118</v>
      </c>
      <c r="N72" s="52">
        <v>3000000</v>
      </c>
      <c r="O72" s="53">
        <v>1024785</v>
      </c>
      <c r="P72" s="220">
        <v>10.92</v>
      </c>
      <c r="Q72" s="220">
        <v>18.79</v>
      </c>
      <c r="R72" s="220">
        <v>33.92</v>
      </c>
      <c r="S72" s="221">
        <v>3783</v>
      </c>
      <c r="T72" s="221">
        <v>90</v>
      </c>
      <c r="U72" s="221">
        <v>15</v>
      </c>
      <c r="V72" s="221">
        <v>10</v>
      </c>
      <c r="W72" s="18">
        <f t="shared" si="23"/>
        <v>3798</v>
      </c>
      <c r="X72" s="81">
        <f t="shared" si="18"/>
        <v>0.13601604117677099</v>
      </c>
      <c r="Y72" s="82">
        <f t="shared" si="19"/>
        <v>0.11972954329944038</v>
      </c>
      <c r="Z72" s="83">
        <v>11521</v>
      </c>
      <c r="AA72" s="74">
        <f t="shared" si="24"/>
        <v>0</v>
      </c>
      <c r="AB72" s="74">
        <f t="shared" si="25"/>
        <v>0</v>
      </c>
      <c r="AC72" s="157">
        <f t="shared" si="26"/>
        <v>0</v>
      </c>
      <c r="AD72" s="157">
        <f t="shared" si="27"/>
        <v>0</v>
      </c>
      <c r="AE72" s="157">
        <f t="shared" si="28"/>
        <v>0</v>
      </c>
      <c r="AF72" s="225">
        <f t="shared" si="20"/>
        <v>1.6503279662781548E-2</v>
      </c>
      <c r="AG72" s="225">
        <f t="shared" si="21"/>
        <v>2.8397126819016967E-2</v>
      </c>
      <c r="AH72" s="225">
        <f t="shared" si="22"/>
        <v>5.1262934630178579E-2</v>
      </c>
      <c r="AJ72" s="376"/>
    </row>
    <row r="73" spans="1:36" s="5" customFormat="1" x14ac:dyDescent="1.25">
      <c r="A73" s="80">
        <v>259</v>
      </c>
      <c r="B73" s="65">
        <v>11518</v>
      </c>
      <c r="C73" s="80">
        <v>259</v>
      </c>
      <c r="D73" s="16">
        <v>69</v>
      </c>
      <c r="E73" s="65" t="s">
        <v>482</v>
      </c>
      <c r="F73" s="10" t="s">
        <v>601</v>
      </c>
      <c r="G73" s="10" t="s">
        <v>294</v>
      </c>
      <c r="H73" s="11" t="s">
        <v>24</v>
      </c>
      <c r="I73" s="12">
        <v>1659842.949303</v>
      </c>
      <c r="J73" s="12">
        <v>1706389.9597410001</v>
      </c>
      <c r="K73" s="12" t="s">
        <v>318</v>
      </c>
      <c r="L73" s="176">
        <v>29</v>
      </c>
      <c r="M73" s="51">
        <v>93202000</v>
      </c>
      <c r="N73" s="51">
        <v>300000000</v>
      </c>
      <c r="O73" s="51">
        <v>18309</v>
      </c>
      <c r="P73" s="209">
        <v>6.03</v>
      </c>
      <c r="Q73" s="209">
        <v>11.59</v>
      </c>
      <c r="R73" s="209">
        <v>39.1</v>
      </c>
      <c r="S73" s="50">
        <v>840</v>
      </c>
      <c r="T73" s="50">
        <v>9.7476763333333327</v>
      </c>
      <c r="U73" s="50">
        <v>40</v>
      </c>
      <c r="V73" s="50">
        <v>90.252323666666669</v>
      </c>
      <c r="W73" s="12">
        <f t="shared" si="23"/>
        <v>880</v>
      </c>
      <c r="X73" s="81">
        <f t="shared" si="18"/>
        <v>8.2311509577314545E-3</v>
      </c>
      <c r="Y73" s="82">
        <f t="shared" si="19"/>
        <v>7.2455567480980724E-3</v>
      </c>
      <c r="Z73" s="83">
        <v>11518</v>
      </c>
      <c r="AA73" s="74">
        <f t="shared" si="24"/>
        <v>0</v>
      </c>
      <c r="AB73" s="74">
        <f t="shared" si="25"/>
        <v>0</v>
      </c>
      <c r="AC73" s="157">
        <f t="shared" si="26"/>
        <v>0</v>
      </c>
      <c r="AD73" s="157">
        <f t="shared" si="27"/>
        <v>0</v>
      </c>
      <c r="AE73" s="157">
        <f t="shared" si="28"/>
        <v>0</v>
      </c>
      <c r="AF73" s="225">
        <f t="shared" si="20"/>
        <v>5.0918638019803635E-3</v>
      </c>
      <c r="AG73" s="225">
        <f t="shared" si="21"/>
        <v>9.7868493308378799E-3</v>
      </c>
      <c r="AH73" s="225">
        <f t="shared" si="22"/>
        <v>3.3016894636390084E-2</v>
      </c>
      <c r="AJ73" s="376"/>
    </row>
    <row r="74" spans="1:36" s="8" customFormat="1" x14ac:dyDescent="1.25">
      <c r="A74" s="219">
        <v>262</v>
      </c>
      <c r="B74" s="65">
        <v>11551</v>
      </c>
      <c r="C74" s="219">
        <v>262</v>
      </c>
      <c r="D74" s="19">
        <v>70</v>
      </c>
      <c r="E74" s="66" t="s">
        <v>483</v>
      </c>
      <c r="F74" s="20" t="s">
        <v>33</v>
      </c>
      <c r="G74" s="20" t="s">
        <v>276</v>
      </c>
      <c r="H74" s="21">
        <v>20</v>
      </c>
      <c r="I74" s="18">
        <v>2856000.5000300002</v>
      </c>
      <c r="J74" s="18">
        <v>4434784.8608280001</v>
      </c>
      <c r="K74" s="18" t="s">
        <v>324</v>
      </c>
      <c r="L74" s="177">
        <v>27</v>
      </c>
      <c r="M74" s="53">
        <v>4377396</v>
      </c>
      <c r="N74" s="52">
        <v>5000000</v>
      </c>
      <c r="O74" s="53">
        <v>1013110</v>
      </c>
      <c r="P74" s="220">
        <v>5.04</v>
      </c>
      <c r="Q74" s="220">
        <v>10.24</v>
      </c>
      <c r="R74" s="220">
        <v>28.23</v>
      </c>
      <c r="S74" s="221">
        <v>1651</v>
      </c>
      <c r="T74" s="221">
        <v>65</v>
      </c>
      <c r="U74" s="221">
        <v>13</v>
      </c>
      <c r="V74" s="221">
        <v>35</v>
      </c>
      <c r="W74" s="18">
        <f t="shared" si="23"/>
        <v>1664</v>
      </c>
      <c r="X74" s="81">
        <f t="shared" si="18"/>
        <v>0.14264846157060121</v>
      </c>
      <c r="Y74" s="82">
        <f t="shared" si="19"/>
        <v>0.12556780074211329</v>
      </c>
      <c r="Z74" s="83">
        <v>11551</v>
      </c>
      <c r="AA74" s="74">
        <f t="shared" si="24"/>
        <v>0</v>
      </c>
      <c r="AB74" s="74">
        <f t="shared" si="25"/>
        <v>0</v>
      </c>
      <c r="AC74" s="157">
        <f t="shared" si="26"/>
        <v>0</v>
      </c>
      <c r="AD74" s="157">
        <f t="shared" si="27"/>
        <v>0</v>
      </c>
      <c r="AE74" s="157">
        <f t="shared" si="28"/>
        <v>0</v>
      </c>
      <c r="AF74" s="225">
        <f t="shared" si="20"/>
        <v>1.1060742251012773E-2</v>
      </c>
      <c r="AG74" s="225">
        <f t="shared" si="21"/>
        <v>2.2472619176660873E-2</v>
      </c>
      <c r="AH74" s="225">
        <f t="shared" si="22"/>
        <v>6.1953324155970352E-2</v>
      </c>
      <c r="AJ74" s="376"/>
    </row>
    <row r="75" spans="1:36" s="5" customFormat="1" x14ac:dyDescent="1.25">
      <c r="A75" s="80">
        <v>261</v>
      </c>
      <c r="B75" s="65">
        <v>11562</v>
      </c>
      <c r="C75" s="80">
        <v>261</v>
      </c>
      <c r="D75" s="16">
        <v>71</v>
      </c>
      <c r="E75" s="65" t="s">
        <v>484</v>
      </c>
      <c r="F75" s="10" t="s">
        <v>291</v>
      </c>
      <c r="G75" s="10" t="s">
        <v>303</v>
      </c>
      <c r="H75" s="11" t="s">
        <v>24</v>
      </c>
      <c r="I75" s="12">
        <v>1045568.350486</v>
      </c>
      <c r="J75" s="12">
        <v>1237866.96</v>
      </c>
      <c r="K75" s="12" t="s">
        <v>325</v>
      </c>
      <c r="L75" s="176">
        <v>27</v>
      </c>
      <c r="M75" s="51">
        <v>123786696</v>
      </c>
      <c r="N75" s="51">
        <v>300000000</v>
      </c>
      <c r="O75" s="51">
        <v>10000</v>
      </c>
      <c r="P75" s="209">
        <v>8.32</v>
      </c>
      <c r="Q75" s="209">
        <v>11.85</v>
      </c>
      <c r="R75" s="209">
        <v>28.34</v>
      </c>
      <c r="S75" s="50">
        <v>2069</v>
      </c>
      <c r="T75" s="50">
        <v>64</v>
      </c>
      <c r="U75" s="50">
        <v>10</v>
      </c>
      <c r="V75" s="50">
        <v>36</v>
      </c>
      <c r="W75" s="12">
        <f t="shared" si="23"/>
        <v>2079</v>
      </c>
      <c r="X75" s="81">
        <f t="shared" si="18"/>
        <v>3.9204428253619229E-2</v>
      </c>
      <c r="Y75" s="82">
        <f t="shared" si="19"/>
        <v>3.4510108142473593E-2</v>
      </c>
      <c r="Z75" s="83">
        <v>11562</v>
      </c>
      <c r="AA75" s="74">
        <f t="shared" si="24"/>
        <v>0</v>
      </c>
      <c r="AB75" s="74">
        <f t="shared" si="25"/>
        <v>0</v>
      </c>
      <c r="AC75" s="157">
        <f t="shared" si="26"/>
        <v>0</v>
      </c>
      <c r="AD75" s="157">
        <f t="shared" si="27"/>
        <v>0</v>
      </c>
      <c r="AE75" s="157">
        <f t="shared" si="28"/>
        <v>0</v>
      </c>
      <c r="AF75" s="225">
        <f t="shared" si="20"/>
        <v>5.0965756729705004E-3</v>
      </c>
      <c r="AG75" s="225">
        <f t="shared" si="21"/>
        <v>7.2589449188341856E-3</v>
      </c>
      <c r="AH75" s="225">
        <f t="shared" si="22"/>
        <v>1.7360210886055764E-2</v>
      </c>
      <c r="AJ75" s="376"/>
    </row>
    <row r="76" spans="1:36" s="8" customFormat="1" x14ac:dyDescent="1.25">
      <c r="A76" s="219">
        <v>263</v>
      </c>
      <c r="B76" s="65">
        <v>11569</v>
      </c>
      <c r="C76" s="219">
        <v>263</v>
      </c>
      <c r="D76" s="19">
        <v>72</v>
      </c>
      <c r="E76" s="66" t="s">
        <v>485</v>
      </c>
      <c r="F76" s="20" t="s">
        <v>271</v>
      </c>
      <c r="G76" s="20" t="s">
        <v>294</v>
      </c>
      <c r="H76" s="21" t="s">
        <v>24</v>
      </c>
      <c r="I76" s="18">
        <v>4541795.7047870001</v>
      </c>
      <c r="J76" s="18">
        <v>4803828.338455</v>
      </c>
      <c r="K76" s="18" t="s">
        <v>329</v>
      </c>
      <c r="L76" s="177">
        <v>24</v>
      </c>
      <c r="M76" s="53">
        <v>399955500</v>
      </c>
      <c r="N76" s="52">
        <v>500000000</v>
      </c>
      <c r="O76" s="53">
        <v>12011</v>
      </c>
      <c r="P76" s="220">
        <v>3.75</v>
      </c>
      <c r="Q76" s="220">
        <v>13.72</v>
      </c>
      <c r="R76" s="220">
        <v>0</v>
      </c>
      <c r="S76" s="221">
        <v>616</v>
      </c>
      <c r="T76" s="221">
        <v>9.6463853999999998</v>
      </c>
      <c r="U76" s="221">
        <v>73</v>
      </c>
      <c r="V76" s="221">
        <v>90.3536146</v>
      </c>
      <c r="W76" s="18">
        <f t="shared" si="23"/>
        <v>689</v>
      </c>
      <c r="X76" s="81">
        <f t="shared" si="18"/>
        <v>2.2931542478970335E-2</v>
      </c>
      <c r="Y76" s="82">
        <f t="shared" si="19"/>
        <v>2.0185730185975519E-2</v>
      </c>
      <c r="Z76" s="83">
        <v>11569</v>
      </c>
      <c r="AA76" s="74">
        <f t="shared" si="24"/>
        <v>0</v>
      </c>
      <c r="AB76" s="74">
        <f t="shared" si="25"/>
        <v>0</v>
      </c>
      <c r="AC76" s="157">
        <f t="shared" si="26"/>
        <v>0</v>
      </c>
      <c r="AD76" s="157">
        <f t="shared" si="27"/>
        <v>0</v>
      </c>
      <c r="AE76" s="157">
        <f t="shared" si="28"/>
        <v>0</v>
      </c>
      <c r="AF76" s="225">
        <f t="shared" si="20"/>
        <v>8.9145602969728701E-3</v>
      </c>
      <c r="AG76" s="225">
        <f t="shared" si="21"/>
        <v>3.2615404606524741E-2</v>
      </c>
      <c r="AH76" s="225">
        <f t="shared" si="22"/>
        <v>0</v>
      </c>
      <c r="AJ76" s="376"/>
    </row>
    <row r="77" spans="1:36" s="5" customFormat="1" x14ac:dyDescent="1.25">
      <c r="A77" s="80">
        <v>253</v>
      </c>
      <c r="B77" s="65">
        <v>11588</v>
      </c>
      <c r="C77" s="80">
        <v>253</v>
      </c>
      <c r="D77" s="16">
        <v>73</v>
      </c>
      <c r="E77" s="65" t="s">
        <v>486</v>
      </c>
      <c r="F77" s="10" t="s">
        <v>215</v>
      </c>
      <c r="G77" s="10" t="s">
        <v>294</v>
      </c>
      <c r="H77" s="11" t="s">
        <v>24</v>
      </c>
      <c r="I77" s="12">
        <v>6472923.4021460004</v>
      </c>
      <c r="J77" s="12">
        <v>9610489.3034579996</v>
      </c>
      <c r="K77" s="12" t="s">
        <v>331</v>
      </c>
      <c r="L77" s="176">
        <v>20</v>
      </c>
      <c r="M77" s="51">
        <v>649798538</v>
      </c>
      <c r="N77" s="51">
        <v>1500000000</v>
      </c>
      <c r="O77" s="51">
        <v>14790</v>
      </c>
      <c r="P77" s="209">
        <v>2.84</v>
      </c>
      <c r="Q77" s="209">
        <v>6.92</v>
      </c>
      <c r="R77" s="209">
        <v>29.16</v>
      </c>
      <c r="S77" s="50">
        <v>546</v>
      </c>
      <c r="T77" s="50">
        <v>1.4259583333333334</v>
      </c>
      <c r="U77" s="50">
        <v>48</v>
      </c>
      <c r="V77" s="50">
        <v>98.574041666666673</v>
      </c>
      <c r="W77" s="12">
        <f t="shared" si="23"/>
        <v>594</v>
      </c>
      <c r="X77" s="81">
        <f t="shared" si="18"/>
        <v>6.7816209933155847E-3</v>
      </c>
      <c r="Y77" s="82">
        <f t="shared" si="19"/>
        <v>5.9695928313655408E-3</v>
      </c>
      <c r="Z77" s="83">
        <v>11588</v>
      </c>
      <c r="AA77" s="74">
        <f t="shared" si="24"/>
        <v>0</v>
      </c>
      <c r="AB77" s="74">
        <f>IF(W77=0,1,0)</f>
        <v>0</v>
      </c>
      <c r="AC77" s="157">
        <f>IF((T77+V77)=100,0,1)</f>
        <v>0</v>
      </c>
      <c r="AD77" s="157">
        <f t="shared" si="27"/>
        <v>0</v>
      </c>
      <c r="AE77" s="157">
        <f t="shared" si="28"/>
        <v>0</v>
      </c>
      <c r="AF77" s="225">
        <f t="shared" si="20"/>
        <v>1.3506568299225381E-2</v>
      </c>
      <c r="AG77" s="225">
        <f t="shared" si="21"/>
        <v>3.2910370644591423E-2</v>
      </c>
      <c r="AH77" s="225">
        <f t="shared" si="22"/>
        <v>0.13868011676246905</v>
      </c>
      <c r="AJ77" s="376"/>
    </row>
    <row r="78" spans="1:36" s="8" customFormat="1" x14ac:dyDescent="1.25">
      <c r="A78" s="219">
        <v>271</v>
      </c>
      <c r="B78" s="65">
        <v>11621</v>
      </c>
      <c r="C78" s="219">
        <v>271</v>
      </c>
      <c r="D78" s="19">
        <v>74</v>
      </c>
      <c r="E78" s="66" t="s">
        <v>487</v>
      </c>
      <c r="F78" s="20" t="s">
        <v>232</v>
      </c>
      <c r="G78" s="20" t="s">
        <v>303</v>
      </c>
      <c r="H78" s="21" t="s">
        <v>24</v>
      </c>
      <c r="I78" s="18">
        <v>1010907.675326</v>
      </c>
      <c r="J78" s="18">
        <v>1406035.10286</v>
      </c>
      <c r="K78" s="18" t="s">
        <v>345</v>
      </c>
      <c r="L78" s="177">
        <v>16</v>
      </c>
      <c r="M78" s="53">
        <v>73002861</v>
      </c>
      <c r="N78" s="52">
        <v>100000000</v>
      </c>
      <c r="O78" s="53">
        <v>19260</v>
      </c>
      <c r="P78" s="220">
        <v>8.18</v>
      </c>
      <c r="Q78" s="220">
        <v>24.64</v>
      </c>
      <c r="R78" s="220">
        <v>56.92</v>
      </c>
      <c r="S78" s="221">
        <v>383</v>
      </c>
      <c r="T78" s="221">
        <v>31</v>
      </c>
      <c r="U78" s="221">
        <v>6</v>
      </c>
      <c r="V78" s="221">
        <v>69</v>
      </c>
      <c r="W78" s="18">
        <f t="shared" si="23"/>
        <v>389</v>
      </c>
      <c r="X78" s="81">
        <f t="shared" si="18"/>
        <v>2.1569448278953365E-2</v>
      </c>
      <c r="Y78" s="82">
        <f t="shared" si="19"/>
        <v>1.8986732515642646E-2</v>
      </c>
      <c r="Z78" s="83">
        <v>11621</v>
      </c>
      <c r="AA78" s="74">
        <f t="shared" si="24"/>
        <v>0</v>
      </c>
      <c r="AB78" s="74">
        <f>IF(W78=0,1,0)</f>
        <v>0</v>
      </c>
      <c r="AC78" s="157">
        <f>IF((T78+V78)=100,0,1)</f>
        <v>0</v>
      </c>
      <c r="AD78" s="157">
        <f t="shared" si="27"/>
        <v>0</v>
      </c>
      <c r="AE78" s="157">
        <f t="shared" si="28"/>
        <v>0</v>
      </c>
      <c r="AF78" s="225">
        <f t="shared" si="20"/>
        <v>5.6915511910270496E-3</v>
      </c>
      <c r="AG78" s="225">
        <f t="shared" si="21"/>
        <v>1.714423243849713E-2</v>
      </c>
      <c r="AH78" s="225">
        <f t="shared" si="22"/>
        <v>3.9604290194775023E-2</v>
      </c>
      <c r="AJ78" s="376"/>
    </row>
    <row r="79" spans="1:36" s="5" customFormat="1" x14ac:dyDescent="1.25">
      <c r="A79" s="80">
        <v>272</v>
      </c>
      <c r="B79" s="65">
        <v>11626</v>
      </c>
      <c r="C79" s="80">
        <v>272</v>
      </c>
      <c r="D79" s="16">
        <v>75</v>
      </c>
      <c r="E79" s="65" t="s">
        <v>488</v>
      </c>
      <c r="F79" s="10" t="s">
        <v>190</v>
      </c>
      <c r="G79" s="10" t="s">
        <v>294</v>
      </c>
      <c r="H79" s="11">
        <v>16</v>
      </c>
      <c r="I79" s="12">
        <v>3712285.9103160002</v>
      </c>
      <c r="J79" s="12">
        <v>9243866.4600000009</v>
      </c>
      <c r="K79" s="12" t="s">
        <v>347</v>
      </c>
      <c r="L79" s="176">
        <v>15</v>
      </c>
      <c r="M79" s="51">
        <v>924386646</v>
      </c>
      <c r="N79" s="51">
        <v>1000000000</v>
      </c>
      <c r="O79" s="51">
        <v>10000</v>
      </c>
      <c r="P79" s="209">
        <v>3.46</v>
      </c>
      <c r="Q79" s="209">
        <v>7.94</v>
      </c>
      <c r="R79" s="209">
        <v>25.05</v>
      </c>
      <c r="S79" s="50">
        <v>601</v>
      </c>
      <c r="T79" s="50">
        <v>10.376803499999999</v>
      </c>
      <c r="U79" s="50">
        <v>92</v>
      </c>
      <c r="V79" s="50">
        <v>89.623196500000006</v>
      </c>
      <c r="W79" s="12">
        <f t="shared" si="23"/>
        <v>693</v>
      </c>
      <c r="X79" s="81">
        <f t="shared" si="18"/>
        <v>4.7467726897742327E-2</v>
      </c>
      <c r="Y79" s="82">
        <f t="shared" si="19"/>
        <v>4.1783963227859711E-2</v>
      </c>
      <c r="Z79" s="83">
        <v>11626</v>
      </c>
      <c r="AA79" s="74">
        <f>IF(M79&gt;N79,1,0)</f>
        <v>0</v>
      </c>
      <c r="AB79" s="74">
        <f>IF(W79=0,1,0)</f>
        <v>0</v>
      </c>
      <c r="AC79" s="157">
        <f>IF((T79+V79)=100,0,1)</f>
        <v>0</v>
      </c>
      <c r="AD79" s="157">
        <f>IF(J79=0,1,0)</f>
        <v>0</v>
      </c>
      <c r="AE79" s="157">
        <f>IF(M79=0,1,0)</f>
        <v>0</v>
      </c>
      <c r="AF79" s="225">
        <f t="shared" si="20"/>
        <v>1.5827449663683858E-2</v>
      </c>
      <c r="AG79" s="225">
        <f t="shared" si="21"/>
        <v>3.6320794892962381E-2</v>
      </c>
      <c r="AH79" s="225">
        <f t="shared" si="22"/>
        <v>0.11458890580210424</v>
      </c>
      <c r="AJ79" s="376"/>
    </row>
    <row r="80" spans="1:36" s="8" customFormat="1" x14ac:dyDescent="1.25">
      <c r="A80" s="219">
        <v>277</v>
      </c>
      <c r="B80" s="65">
        <v>11661</v>
      </c>
      <c r="C80" s="219">
        <v>277</v>
      </c>
      <c r="D80" s="19">
        <v>76</v>
      </c>
      <c r="E80" s="66" t="s">
        <v>605</v>
      </c>
      <c r="F80" s="20" t="s">
        <v>399</v>
      </c>
      <c r="G80" s="20" t="s">
        <v>303</v>
      </c>
      <c r="H80" s="21" t="s">
        <v>24</v>
      </c>
      <c r="I80" s="18">
        <v>516766.07874700002</v>
      </c>
      <c r="J80" s="18">
        <v>840087.34522000002</v>
      </c>
      <c r="K80" s="18" t="s">
        <v>400</v>
      </c>
      <c r="L80" s="177">
        <v>8</v>
      </c>
      <c r="M80" s="53">
        <v>831598</v>
      </c>
      <c r="N80" s="52">
        <v>1000000</v>
      </c>
      <c r="O80" s="53">
        <v>1010208</v>
      </c>
      <c r="P80" s="220">
        <v>9.98</v>
      </c>
      <c r="Q80" s="220">
        <v>19.43</v>
      </c>
      <c r="R80" s="220">
        <v>0</v>
      </c>
      <c r="S80" s="221">
        <v>349</v>
      </c>
      <c r="T80" s="221">
        <v>30</v>
      </c>
      <c r="U80" s="221">
        <v>18</v>
      </c>
      <c r="V80" s="221">
        <v>70</v>
      </c>
      <c r="W80" s="18">
        <f t="shared" si="23"/>
        <v>367</v>
      </c>
      <c r="X80" s="81">
        <f t="shared" si="18"/>
        <v>1.2471735068028941E-2</v>
      </c>
      <c r="Y80" s="82">
        <f t="shared" si="19"/>
        <v>1.0978375277854632E-2</v>
      </c>
      <c r="Z80" s="83">
        <v>11661</v>
      </c>
      <c r="AA80" s="74">
        <f>IF(M80&gt;N80,1,0)</f>
        <v>0</v>
      </c>
      <c r="AB80" s="74">
        <f>IF(W80=0,1,0)</f>
        <v>0</v>
      </c>
      <c r="AC80" s="157">
        <f>IF((T80+V80)=100,0,1)</f>
        <v>0</v>
      </c>
      <c r="AD80" s="157">
        <f>IF(J80=0,1,0)</f>
        <v>0</v>
      </c>
      <c r="AE80" s="157">
        <f>IF(M80=0,1,0)</f>
        <v>0</v>
      </c>
      <c r="AF80" s="225">
        <f t="shared" si="20"/>
        <v>4.1489305326309614E-3</v>
      </c>
      <c r="AG80" s="225">
        <f t="shared" si="21"/>
        <v>8.0775270790600772E-3</v>
      </c>
      <c r="AH80" s="225">
        <f t="shared" si="22"/>
        <v>0</v>
      </c>
      <c r="AJ80" s="376"/>
    </row>
    <row r="81" spans="1:36" s="5" customFormat="1" x14ac:dyDescent="1.25">
      <c r="A81" s="80">
        <v>279</v>
      </c>
      <c r="B81" s="65">
        <v>11660</v>
      </c>
      <c r="C81" s="80">
        <v>279</v>
      </c>
      <c r="D81" s="16">
        <v>77</v>
      </c>
      <c r="E81" s="65" t="s">
        <v>490</v>
      </c>
      <c r="F81" s="10" t="s">
        <v>334</v>
      </c>
      <c r="G81" s="10" t="s">
        <v>303</v>
      </c>
      <c r="H81" s="11" t="s">
        <v>24</v>
      </c>
      <c r="I81" s="12">
        <v>1317848.3359419999</v>
      </c>
      <c r="J81" s="12">
        <v>1568805.7804080001</v>
      </c>
      <c r="K81" s="12" t="s">
        <v>409</v>
      </c>
      <c r="L81" s="176">
        <v>8</v>
      </c>
      <c r="M81" s="51">
        <v>151629194</v>
      </c>
      <c r="N81" s="51">
        <v>300000000</v>
      </c>
      <c r="O81" s="51">
        <v>10347</v>
      </c>
      <c r="P81" s="209">
        <v>3.14</v>
      </c>
      <c r="Q81" s="209">
        <v>8.73</v>
      </c>
      <c r="R81" s="209">
        <v>0</v>
      </c>
      <c r="S81" s="50">
        <v>1395</v>
      </c>
      <c r="T81" s="50">
        <v>14.188447333333334</v>
      </c>
      <c r="U81" s="50">
        <v>31</v>
      </c>
      <c r="V81" s="50">
        <v>85.811552666666671</v>
      </c>
      <c r="W81" s="12">
        <f t="shared" si="23"/>
        <v>1426</v>
      </c>
      <c r="X81" s="81">
        <f t="shared" si="18"/>
        <v>1.1015018544022747E-2</v>
      </c>
      <c r="Y81" s="82">
        <f t="shared" si="19"/>
        <v>9.6960853168540882E-3</v>
      </c>
      <c r="Z81" s="83">
        <v>11660</v>
      </c>
      <c r="AA81" s="74">
        <f t="shared" ref="AA81" si="29">IF(M81&gt;N81,1,0)</f>
        <v>0</v>
      </c>
      <c r="AB81" s="74">
        <f t="shared" ref="AB81" si="30">IF(W81=0,1,0)</f>
        <v>0</v>
      </c>
      <c r="AC81" s="157">
        <f t="shared" ref="AC81" si="31">IF((T81+V81)=100,0,1)</f>
        <v>0</v>
      </c>
      <c r="AD81" s="157">
        <f t="shared" ref="AD81" si="32">IF(J81=0,1,0)</f>
        <v>0</v>
      </c>
      <c r="AE81" s="157">
        <f t="shared" ref="AE81" si="33">IF(M81=0,1,0)</f>
        <v>0</v>
      </c>
      <c r="AF81" s="225">
        <f t="shared" si="20"/>
        <v>2.4376986019446116E-3</v>
      </c>
      <c r="AG81" s="225">
        <f t="shared" si="21"/>
        <v>6.777423183113522E-3</v>
      </c>
      <c r="AH81" s="225">
        <f t="shared" si="22"/>
        <v>0</v>
      </c>
      <c r="AJ81" s="376"/>
    </row>
    <row r="82" spans="1:36" s="8" customFormat="1" x14ac:dyDescent="1.25">
      <c r="A82" s="219">
        <v>280</v>
      </c>
      <c r="B82" s="65">
        <v>11665</v>
      </c>
      <c r="C82" s="219">
        <v>280</v>
      </c>
      <c r="D82" s="19">
        <v>78</v>
      </c>
      <c r="E82" s="66" t="s">
        <v>491</v>
      </c>
      <c r="F82" s="20" t="s">
        <v>408</v>
      </c>
      <c r="G82" s="20" t="s">
        <v>303</v>
      </c>
      <c r="H82" s="21">
        <v>18</v>
      </c>
      <c r="I82" s="18">
        <v>459478.08702799998</v>
      </c>
      <c r="J82" s="18">
        <v>996073.64017899998</v>
      </c>
      <c r="K82" s="18" t="s">
        <v>410</v>
      </c>
      <c r="L82" s="177">
        <v>8</v>
      </c>
      <c r="M82" s="53">
        <v>996073</v>
      </c>
      <c r="N82" s="52">
        <v>1000000</v>
      </c>
      <c r="O82" s="53">
        <v>1044103</v>
      </c>
      <c r="P82" s="220">
        <v>4.17</v>
      </c>
      <c r="Q82" s="220">
        <v>10.33</v>
      </c>
      <c r="R82" s="220">
        <v>0</v>
      </c>
      <c r="S82" s="221">
        <v>601</v>
      </c>
      <c r="T82" s="221">
        <v>78</v>
      </c>
      <c r="U82" s="221">
        <v>8</v>
      </c>
      <c r="V82" s="221">
        <v>22</v>
      </c>
      <c r="W82" s="18">
        <f t="shared" si="23"/>
        <v>609</v>
      </c>
      <c r="X82" s="81">
        <f t="shared" si="18"/>
        <v>3.8447422413911886E-2</v>
      </c>
      <c r="Y82" s="82">
        <f t="shared" si="19"/>
        <v>3.3843745831976871E-2</v>
      </c>
      <c r="Z82" s="83">
        <v>11665</v>
      </c>
      <c r="AA82" s="74">
        <f>IF(M82&gt;N82,1,0)</f>
        <v>0</v>
      </c>
      <c r="AB82" s="74">
        <f>IF(W82=0,1,0)</f>
        <v>0</v>
      </c>
      <c r="AC82" s="157">
        <f>IF((T82+V82)=100,0,1)</f>
        <v>0</v>
      </c>
      <c r="AD82" s="157">
        <f>IF(J82=0,1,0)</f>
        <v>0</v>
      </c>
      <c r="AE82" s="157">
        <f>IF(M82=0,1,0)</f>
        <v>0</v>
      </c>
      <c r="AF82" s="225">
        <f t="shared" si="20"/>
        <v>2.055458352128366E-3</v>
      </c>
      <c r="AG82" s="225">
        <f t="shared" si="21"/>
        <v>5.0918188914834579E-3</v>
      </c>
      <c r="AH82" s="225">
        <f t="shared" si="22"/>
        <v>0</v>
      </c>
      <c r="AJ82" s="376"/>
    </row>
    <row r="83" spans="1:36" s="5" customFormat="1" x14ac:dyDescent="1.25">
      <c r="A83" s="80">
        <v>283</v>
      </c>
      <c r="B83" s="65">
        <v>11673</v>
      </c>
      <c r="C83" s="80">
        <v>283</v>
      </c>
      <c r="D83" s="16">
        <v>79</v>
      </c>
      <c r="E83" s="65" t="s">
        <v>492</v>
      </c>
      <c r="F83" s="10" t="s">
        <v>414</v>
      </c>
      <c r="G83" s="10" t="s">
        <v>294</v>
      </c>
      <c r="H83" s="11">
        <v>18</v>
      </c>
      <c r="I83" s="12">
        <v>1020145.76957</v>
      </c>
      <c r="J83" s="12">
        <v>999956.65388799994</v>
      </c>
      <c r="K83" s="12" t="s">
        <v>416</v>
      </c>
      <c r="L83" s="176">
        <v>6</v>
      </c>
      <c r="M83" s="51">
        <v>99999990</v>
      </c>
      <c r="N83" s="51">
        <v>100000000</v>
      </c>
      <c r="O83" s="51">
        <v>10000</v>
      </c>
      <c r="P83" s="209">
        <v>5.0199999999999996</v>
      </c>
      <c r="Q83" s="209">
        <v>10.58</v>
      </c>
      <c r="R83" s="209">
        <v>0</v>
      </c>
      <c r="S83" s="50">
        <v>467</v>
      </c>
      <c r="T83" s="50">
        <v>3.0870498</v>
      </c>
      <c r="U83" s="50">
        <v>37</v>
      </c>
      <c r="V83" s="50">
        <v>96.912950199999997</v>
      </c>
      <c r="W83" s="12">
        <f t="shared" si="23"/>
        <v>504</v>
      </c>
      <c r="X83" s="81">
        <f t="shared" si="18"/>
        <v>1.527587125456415E-3</v>
      </c>
      <c r="Y83" s="82">
        <f t="shared" si="19"/>
        <v>1.3446745494033461E-3</v>
      </c>
      <c r="Z83" s="83"/>
      <c r="AA83" s="74">
        <f>IF(M83&gt;N83,1,0)</f>
        <v>0</v>
      </c>
      <c r="AB83" s="74"/>
      <c r="AC83" s="157"/>
      <c r="AD83" s="157"/>
      <c r="AE83" s="157"/>
      <c r="AF83" s="225">
        <f t="shared" si="20"/>
        <v>2.4840828190692624E-3</v>
      </c>
      <c r="AG83" s="225">
        <f t="shared" si="21"/>
        <v>5.2353777342137049E-3</v>
      </c>
      <c r="AH83" s="225">
        <f t="shared" si="22"/>
        <v>0</v>
      </c>
      <c r="AJ83" s="376"/>
    </row>
    <row r="84" spans="1:36" s="8" customFormat="1" x14ac:dyDescent="1.25">
      <c r="A84" s="219">
        <v>300</v>
      </c>
      <c r="B84" s="65">
        <v>11692</v>
      </c>
      <c r="C84" s="219">
        <v>300</v>
      </c>
      <c r="D84" s="19">
        <v>80</v>
      </c>
      <c r="E84" s="66" t="s">
        <v>591</v>
      </c>
      <c r="F84" s="20" t="s">
        <v>583</v>
      </c>
      <c r="G84" s="20" t="s">
        <v>294</v>
      </c>
      <c r="H84" s="21"/>
      <c r="I84" s="18">
        <v>433189</v>
      </c>
      <c r="J84" s="18">
        <v>442810.04617599997</v>
      </c>
      <c r="K84" s="18" t="s">
        <v>586</v>
      </c>
      <c r="L84" s="177">
        <v>2</v>
      </c>
      <c r="M84" s="53">
        <v>43118332</v>
      </c>
      <c r="N84" s="52">
        <v>100000000</v>
      </c>
      <c r="O84" s="53">
        <v>10270</v>
      </c>
      <c r="P84" s="220">
        <v>3.79</v>
      </c>
      <c r="Q84" s="220">
        <v>0</v>
      </c>
      <c r="R84" s="220">
        <v>0</v>
      </c>
      <c r="S84" s="221">
        <v>542</v>
      </c>
      <c r="T84" s="221">
        <v>39.695523000000001</v>
      </c>
      <c r="U84" s="221">
        <v>22</v>
      </c>
      <c r="V84" s="221">
        <v>60.304476999999999</v>
      </c>
      <c r="W84" s="18">
        <f t="shared" si="23"/>
        <v>564</v>
      </c>
      <c r="X84" s="81">
        <f t="shared" si="18"/>
        <v>8.698415980377747E-3</v>
      </c>
      <c r="Y84" s="82"/>
      <c r="Z84" s="83"/>
      <c r="AA84" s="74"/>
      <c r="AB84" s="74"/>
      <c r="AC84" s="157"/>
      <c r="AD84" s="157"/>
      <c r="AE84" s="157"/>
      <c r="AF84" s="225">
        <f t="shared" si="20"/>
        <v>8.3049659191117493E-4</v>
      </c>
      <c r="AG84" s="225">
        <f t="shared" si="21"/>
        <v>0</v>
      </c>
      <c r="AH84" s="225">
        <f t="shared" si="22"/>
        <v>0</v>
      </c>
      <c r="AJ84" s="376"/>
    </row>
    <row r="85" spans="1:36" s="5" customFormat="1" x14ac:dyDescent="1.25">
      <c r="A85" s="80">
        <v>295</v>
      </c>
      <c r="B85" s="65">
        <v>11698</v>
      </c>
      <c r="C85" s="80">
        <v>295</v>
      </c>
      <c r="D85" s="16">
        <v>81</v>
      </c>
      <c r="E85" s="65" t="s">
        <v>606</v>
      </c>
      <c r="F85" s="10" t="s">
        <v>394</v>
      </c>
      <c r="G85" s="10" t="s">
        <v>294</v>
      </c>
      <c r="H85" s="11"/>
      <c r="I85" s="12">
        <v>0</v>
      </c>
      <c r="J85" s="12">
        <v>1081496</v>
      </c>
      <c r="K85" s="12" t="s">
        <v>600</v>
      </c>
      <c r="L85" s="176">
        <v>1</v>
      </c>
      <c r="M85" s="51">
        <v>106281065</v>
      </c>
      <c r="N85" s="51">
        <v>500000000</v>
      </c>
      <c r="O85" s="51">
        <v>10176</v>
      </c>
      <c r="P85" s="209">
        <v>3.05</v>
      </c>
      <c r="Q85" s="209">
        <v>0</v>
      </c>
      <c r="R85" s="209">
        <v>0</v>
      </c>
      <c r="S85" s="50">
        <v>1020</v>
      </c>
      <c r="T85" s="50">
        <v>8</v>
      </c>
      <c r="U85" s="50">
        <v>40</v>
      </c>
      <c r="V85" s="50">
        <v>92</v>
      </c>
      <c r="W85" s="12">
        <f t="shared" si="23"/>
        <v>1060</v>
      </c>
      <c r="X85" s="81"/>
      <c r="Y85" s="82"/>
      <c r="Z85" s="83"/>
      <c r="AA85" s="74"/>
      <c r="AB85" s="74"/>
      <c r="AC85" s="157"/>
      <c r="AD85" s="157"/>
      <c r="AE85" s="157"/>
      <c r="AF85" s="225">
        <f t="shared" si="20"/>
        <v>1.6323223841318709E-3</v>
      </c>
      <c r="AG85" s="225">
        <f t="shared" si="21"/>
        <v>0</v>
      </c>
      <c r="AH85" s="225">
        <f t="shared" si="22"/>
        <v>0</v>
      </c>
      <c r="AJ85" s="376"/>
    </row>
    <row r="86" spans="1:36" s="100" customFormat="1" ht="67.5" x14ac:dyDescent="1.25">
      <c r="A86" s="92"/>
      <c r="B86" s="65"/>
      <c r="C86" s="92"/>
      <c r="D86" s="16"/>
      <c r="E86" s="341" t="s">
        <v>339</v>
      </c>
      <c r="F86" s="334" t="s">
        <v>24</v>
      </c>
      <c r="G86" s="334" t="s">
        <v>24</v>
      </c>
      <c r="H86" s="335" t="s">
        <v>24</v>
      </c>
      <c r="I86" s="336">
        <f>SUM(I5:I85)</f>
        <v>1832835646.146915</v>
      </c>
      <c r="J86" s="337">
        <f>SUM(J5:J85)</f>
        <v>2020779003.011894</v>
      </c>
      <c r="K86" s="338" t="s">
        <v>24</v>
      </c>
      <c r="L86" s="338" t="s">
        <v>24</v>
      </c>
      <c r="M86" s="336">
        <f>SUM(M5:M85)</f>
        <v>16564329197</v>
      </c>
      <c r="N86" s="336" t="s">
        <v>24</v>
      </c>
      <c r="O86" s="336" t="s">
        <v>24</v>
      </c>
      <c r="P86" s="339">
        <f>AF86</f>
        <v>2.9682368906657537</v>
      </c>
      <c r="Q86" s="339">
        <f>AG86</f>
        <v>7.9772070501711099</v>
      </c>
      <c r="R86" s="339">
        <f>AH86</f>
        <v>24.458020648194569</v>
      </c>
      <c r="S86" s="340">
        <f>SUM(S5:S85)</f>
        <v>2726695</v>
      </c>
      <c r="T86" s="355">
        <f>X86</f>
        <v>78.649596928731469</v>
      </c>
      <c r="U86" s="355">
        <f>SUM(U5:U85)</f>
        <v>5819</v>
      </c>
      <c r="V86" s="355">
        <f>100-T86</f>
        <v>21.350403071268531</v>
      </c>
      <c r="W86" s="355">
        <f>SUM(W5:W85)</f>
        <v>2732514</v>
      </c>
      <c r="X86" s="81">
        <f>SUM(X5:X84)</f>
        <v>78.649596928731469</v>
      </c>
      <c r="Y86" s="82" t="s">
        <v>24</v>
      </c>
      <c r="Z86" s="83"/>
      <c r="AA86" s="74"/>
      <c r="AB86" s="74"/>
      <c r="AC86" s="157"/>
      <c r="AD86" s="157"/>
      <c r="AE86" s="157"/>
      <c r="AF86" s="228">
        <f>SUM(AF5:AF85)</f>
        <v>2.9682368906657537</v>
      </c>
      <c r="AG86" s="228">
        <f>SUM(AG5:AG85)</f>
        <v>7.9772070501711099</v>
      </c>
      <c r="AH86" s="228">
        <f>SUM(AH5:AH85)</f>
        <v>24.458020648194569</v>
      </c>
      <c r="AJ86" s="376"/>
    </row>
    <row r="87" spans="1:36" s="5" customFormat="1" x14ac:dyDescent="1.25">
      <c r="A87" s="80">
        <v>65</v>
      </c>
      <c r="B87" s="65">
        <v>10615</v>
      </c>
      <c r="C87" s="80">
        <v>65</v>
      </c>
      <c r="D87" s="16">
        <v>82</v>
      </c>
      <c r="E87" s="65" t="s">
        <v>30</v>
      </c>
      <c r="F87" s="10" t="s">
        <v>30</v>
      </c>
      <c r="G87" s="10" t="s">
        <v>25</v>
      </c>
      <c r="H87" s="11" t="s">
        <v>24</v>
      </c>
      <c r="I87" s="12">
        <v>482219.03378</v>
      </c>
      <c r="J87" s="12">
        <v>818322.35503800004</v>
      </c>
      <c r="K87" s="12" t="s">
        <v>120</v>
      </c>
      <c r="L87" s="176">
        <v>142.76666666666665</v>
      </c>
      <c r="M87" s="51">
        <v>14755</v>
      </c>
      <c r="N87" s="51">
        <v>50000</v>
      </c>
      <c r="O87" s="51">
        <v>55460681</v>
      </c>
      <c r="P87" s="209">
        <v>16.34</v>
      </c>
      <c r="Q87" s="209">
        <v>64.02</v>
      </c>
      <c r="R87" s="209">
        <v>190.55</v>
      </c>
      <c r="S87" s="50">
        <v>235</v>
      </c>
      <c r="T87" s="50">
        <v>31</v>
      </c>
      <c r="U87" s="50">
        <v>8</v>
      </c>
      <c r="V87" s="50">
        <v>69</v>
      </c>
      <c r="W87" s="12">
        <f t="shared" ref="W87:W106" si="34">S87+U87</f>
        <v>243</v>
      </c>
      <c r="X87" s="81">
        <f>T87*J87/$J$107</f>
        <v>1.057077790765923</v>
      </c>
      <c r="Y87" s="82">
        <f t="shared" ref="Y87:Y106" si="35">T87*J87/$J$176</f>
        <v>1.1050412351066545E-2</v>
      </c>
      <c r="Z87" s="83">
        <v>10615</v>
      </c>
      <c r="AA87" s="74">
        <f t="shared" si="24"/>
        <v>0</v>
      </c>
      <c r="AB87" s="74">
        <f t="shared" si="25"/>
        <v>0</v>
      </c>
      <c r="AC87" s="157">
        <f t="shared" si="26"/>
        <v>0</v>
      </c>
      <c r="AD87" s="157">
        <f t="shared" si="27"/>
        <v>0</v>
      </c>
      <c r="AE87" s="157">
        <f t="shared" si="28"/>
        <v>0</v>
      </c>
      <c r="AF87" s="225">
        <f t="shared" ref="AF87:AF106" si="36">$J87/$J$107*P87</f>
        <v>0.55718229358436067</v>
      </c>
      <c r="AG87" s="225">
        <f t="shared" ref="AG87:AG106" si="37">$J87/$J$107*Q87</f>
        <v>2.1830361343494964</v>
      </c>
      <c r="AH87" s="225">
        <f t="shared" ref="AH87:AH106" si="38">$J87/$J$107*R87</f>
        <v>6.4976184848531169</v>
      </c>
      <c r="AJ87" s="376"/>
    </row>
    <row r="88" spans="1:36" s="8" customFormat="1" x14ac:dyDescent="1.25">
      <c r="A88" s="219">
        <v>10</v>
      </c>
      <c r="B88" s="65">
        <v>10762</v>
      </c>
      <c r="C88" s="219">
        <v>10</v>
      </c>
      <c r="D88" s="19">
        <v>83</v>
      </c>
      <c r="E88" s="66" t="s">
        <v>493</v>
      </c>
      <c r="F88" s="20" t="s">
        <v>291</v>
      </c>
      <c r="G88" s="20" t="s">
        <v>25</v>
      </c>
      <c r="H88" s="21" t="s">
        <v>24</v>
      </c>
      <c r="I88" s="18">
        <v>1668410.686884</v>
      </c>
      <c r="J88" s="18">
        <v>2281233.5194199998</v>
      </c>
      <c r="K88" s="18" t="s">
        <v>108</v>
      </c>
      <c r="L88" s="177">
        <v>124.3</v>
      </c>
      <c r="M88" s="53">
        <v>19077049</v>
      </c>
      <c r="N88" s="52">
        <v>200000000</v>
      </c>
      <c r="O88" s="53">
        <v>119580</v>
      </c>
      <c r="P88" s="220">
        <v>28.93</v>
      </c>
      <c r="Q88" s="220">
        <v>64.97</v>
      </c>
      <c r="R88" s="220">
        <v>172.71</v>
      </c>
      <c r="S88" s="221">
        <v>1924</v>
      </c>
      <c r="T88" s="221">
        <v>81</v>
      </c>
      <c r="U88" s="221">
        <v>12</v>
      </c>
      <c r="V88" s="221">
        <v>19</v>
      </c>
      <c r="W88" s="18">
        <f t="shared" si="34"/>
        <v>1936</v>
      </c>
      <c r="X88" s="81">
        <f t="shared" ref="X88:X106" si="39">T88*J88/$J$107</f>
        <v>7.6997318769259318</v>
      </c>
      <c r="Y88" s="82">
        <f t="shared" si="35"/>
        <v>8.0490965732080338E-2</v>
      </c>
      <c r="Z88" s="83">
        <v>10762</v>
      </c>
      <c r="AA88" s="74">
        <f t="shared" si="24"/>
        <v>0</v>
      </c>
      <c r="AB88" s="74">
        <f t="shared" si="25"/>
        <v>0</v>
      </c>
      <c r="AC88" s="157">
        <f t="shared" si="26"/>
        <v>0</v>
      </c>
      <c r="AD88" s="157">
        <f t="shared" si="27"/>
        <v>0</v>
      </c>
      <c r="AE88" s="157">
        <f t="shared" si="28"/>
        <v>0</v>
      </c>
      <c r="AF88" s="225">
        <f t="shared" si="36"/>
        <v>2.750040039499595</v>
      </c>
      <c r="AG88" s="225">
        <f t="shared" si="37"/>
        <v>6.1759454326404661</v>
      </c>
      <c r="AH88" s="225">
        <f t="shared" si="38"/>
        <v>16.417539413134293</v>
      </c>
      <c r="AJ88" s="376"/>
    </row>
    <row r="89" spans="1:36" s="5" customFormat="1" x14ac:dyDescent="1.25">
      <c r="A89" s="80">
        <v>32</v>
      </c>
      <c r="B89" s="65">
        <v>10767</v>
      </c>
      <c r="C89" s="80">
        <v>32</v>
      </c>
      <c r="D89" s="16">
        <v>84</v>
      </c>
      <c r="E89" s="65" t="s">
        <v>494</v>
      </c>
      <c r="F89" s="10" t="s">
        <v>403</v>
      </c>
      <c r="G89" s="10" t="s">
        <v>25</v>
      </c>
      <c r="H89" s="11" t="s">
        <v>24</v>
      </c>
      <c r="I89" s="12">
        <v>225557.50727999999</v>
      </c>
      <c r="J89" s="12">
        <v>312150.68802</v>
      </c>
      <c r="K89" s="12" t="s">
        <v>99</v>
      </c>
      <c r="L89" s="176">
        <v>123.4</v>
      </c>
      <c r="M89" s="51">
        <v>8284</v>
      </c>
      <c r="N89" s="51">
        <v>200000</v>
      </c>
      <c r="O89" s="51">
        <v>37681155</v>
      </c>
      <c r="P89" s="209">
        <v>20.440000000000001</v>
      </c>
      <c r="Q89" s="209">
        <v>54.94</v>
      </c>
      <c r="R89" s="209">
        <v>165.31</v>
      </c>
      <c r="S89" s="50">
        <v>94</v>
      </c>
      <c r="T89" s="50">
        <v>76</v>
      </c>
      <c r="U89" s="50">
        <v>4</v>
      </c>
      <c r="V89" s="50">
        <v>24</v>
      </c>
      <c r="W89" s="12">
        <f t="shared" si="34"/>
        <v>98</v>
      </c>
      <c r="X89" s="81">
        <f t="shared" si="39"/>
        <v>0.98855019904173402</v>
      </c>
      <c r="Y89" s="82">
        <f t="shared" si="35"/>
        <v>1.0334042985828873E-2</v>
      </c>
      <c r="Z89" s="83">
        <v>10767</v>
      </c>
      <c r="AA89" s="74">
        <f t="shared" si="24"/>
        <v>0</v>
      </c>
      <c r="AB89" s="74">
        <f t="shared" si="25"/>
        <v>0</v>
      </c>
      <c r="AC89" s="157">
        <f t="shared" si="26"/>
        <v>0</v>
      </c>
      <c r="AD89" s="157">
        <f t="shared" si="27"/>
        <v>0</v>
      </c>
      <c r="AE89" s="157">
        <f t="shared" si="28"/>
        <v>0</v>
      </c>
      <c r="AF89" s="225">
        <f t="shared" si="36"/>
        <v>0.26586797458438222</v>
      </c>
      <c r="AG89" s="225">
        <f t="shared" si="37"/>
        <v>0.71461773599148515</v>
      </c>
      <c r="AH89" s="225">
        <f t="shared" si="38"/>
        <v>2.1502267553103827</v>
      </c>
      <c r="AJ89" s="376"/>
    </row>
    <row r="90" spans="1:36" s="8" customFormat="1" x14ac:dyDescent="1.25">
      <c r="A90" s="219">
        <v>37</v>
      </c>
      <c r="B90" s="65">
        <v>10763</v>
      </c>
      <c r="C90" s="219">
        <v>37</v>
      </c>
      <c r="D90" s="19">
        <v>85</v>
      </c>
      <c r="E90" s="66" t="s">
        <v>495</v>
      </c>
      <c r="F90" s="20" t="s">
        <v>36</v>
      </c>
      <c r="G90" s="20" t="s">
        <v>25</v>
      </c>
      <c r="H90" s="21" t="s">
        <v>24</v>
      </c>
      <c r="I90" s="18">
        <v>58410.467810000002</v>
      </c>
      <c r="J90" s="18">
        <v>138478.93719999999</v>
      </c>
      <c r="K90" s="18" t="s">
        <v>128</v>
      </c>
      <c r="L90" s="177">
        <v>121.76666666666667</v>
      </c>
      <c r="M90" s="53">
        <v>13852</v>
      </c>
      <c r="N90" s="52">
        <v>50000</v>
      </c>
      <c r="O90" s="53">
        <v>9997035</v>
      </c>
      <c r="P90" s="220">
        <v>0</v>
      </c>
      <c r="Q90" s="220">
        <v>0</v>
      </c>
      <c r="R90" s="220">
        <v>0</v>
      </c>
      <c r="S90" s="221">
        <v>94</v>
      </c>
      <c r="T90" s="221">
        <v>49</v>
      </c>
      <c r="U90" s="221">
        <v>8</v>
      </c>
      <c r="V90" s="221">
        <v>51</v>
      </c>
      <c r="W90" s="18">
        <f t="shared" si="34"/>
        <v>102</v>
      </c>
      <c r="X90" s="81">
        <f t="shared" si="39"/>
        <v>0.28274871565123966</v>
      </c>
      <c r="Y90" s="82">
        <f t="shared" si="35"/>
        <v>2.9557804798989872E-3</v>
      </c>
      <c r="Z90" s="83">
        <v>10763</v>
      </c>
      <c r="AA90" s="74">
        <f t="shared" si="24"/>
        <v>0</v>
      </c>
      <c r="AB90" s="74">
        <f>IF(W90=0,1,0)</f>
        <v>0</v>
      </c>
      <c r="AC90" s="157">
        <f>IF((T90+V90)=100,0,1)</f>
        <v>0</v>
      </c>
      <c r="AD90" s="157">
        <f t="shared" si="27"/>
        <v>0</v>
      </c>
      <c r="AE90" s="157">
        <f t="shared" si="28"/>
        <v>0</v>
      </c>
      <c r="AF90" s="225">
        <f t="shared" si="36"/>
        <v>0</v>
      </c>
      <c r="AG90" s="225">
        <f t="shared" si="37"/>
        <v>0</v>
      </c>
      <c r="AH90" s="225">
        <f t="shared" si="38"/>
        <v>0</v>
      </c>
      <c r="AJ90" s="376"/>
    </row>
    <row r="91" spans="1:36" s="5" customFormat="1" x14ac:dyDescent="1.25">
      <c r="A91" s="80">
        <v>17</v>
      </c>
      <c r="B91" s="65">
        <v>10885</v>
      </c>
      <c r="C91" s="80">
        <v>17</v>
      </c>
      <c r="D91" s="16">
        <v>86</v>
      </c>
      <c r="E91" s="65" t="s">
        <v>496</v>
      </c>
      <c r="F91" s="10" t="s">
        <v>203</v>
      </c>
      <c r="G91" s="10" t="s">
        <v>25</v>
      </c>
      <c r="H91" s="11" t="s">
        <v>24</v>
      </c>
      <c r="I91" s="12">
        <v>3213924.8936910001</v>
      </c>
      <c r="J91" s="12">
        <v>5450900.7264949996</v>
      </c>
      <c r="K91" s="12" t="s">
        <v>100</v>
      </c>
      <c r="L91" s="176">
        <v>106.76666666666667</v>
      </c>
      <c r="M91" s="51">
        <v>289729</v>
      </c>
      <c r="N91" s="51">
        <v>5000000</v>
      </c>
      <c r="O91" s="51">
        <v>18813790</v>
      </c>
      <c r="P91" s="209">
        <v>17.260000000000002</v>
      </c>
      <c r="Q91" s="209">
        <v>77.87</v>
      </c>
      <c r="R91" s="209">
        <v>177.2</v>
      </c>
      <c r="S91" s="50">
        <v>253</v>
      </c>
      <c r="T91" s="50">
        <v>80</v>
      </c>
      <c r="U91" s="50">
        <v>4</v>
      </c>
      <c r="V91" s="50">
        <v>20</v>
      </c>
      <c r="W91" s="12">
        <f t="shared" si="34"/>
        <v>257</v>
      </c>
      <c r="X91" s="81">
        <f t="shared" si="39"/>
        <v>18.171011309391144</v>
      </c>
      <c r="Y91" s="82">
        <f t="shared" si="35"/>
        <v>0.18995495843231638</v>
      </c>
      <c r="Z91" s="83">
        <v>10885</v>
      </c>
      <c r="AA91" s="74">
        <f t="shared" si="24"/>
        <v>0</v>
      </c>
      <c r="AB91" s="74">
        <f t="shared" si="25"/>
        <v>0</v>
      </c>
      <c r="AC91" s="157">
        <f t="shared" si="26"/>
        <v>0</v>
      </c>
      <c r="AD91" s="157">
        <f t="shared" si="27"/>
        <v>0</v>
      </c>
      <c r="AE91" s="157">
        <f t="shared" si="28"/>
        <v>0</v>
      </c>
      <c r="AF91" s="225">
        <f t="shared" si="36"/>
        <v>3.9203956900011399</v>
      </c>
      <c r="AG91" s="225">
        <f t="shared" si="37"/>
        <v>17.687208133278606</v>
      </c>
      <c r="AH91" s="225">
        <f t="shared" si="38"/>
        <v>40.24879005030138</v>
      </c>
      <c r="AJ91" s="376"/>
    </row>
    <row r="92" spans="1:36" s="8" customFormat="1" x14ac:dyDescent="1.25">
      <c r="A92" s="219">
        <v>101</v>
      </c>
      <c r="B92" s="65">
        <v>10897</v>
      </c>
      <c r="C92" s="219">
        <v>101</v>
      </c>
      <c r="D92" s="19">
        <v>87</v>
      </c>
      <c r="E92" s="66" t="s">
        <v>497</v>
      </c>
      <c r="F92" s="20" t="s">
        <v>225</v>
      </c>
      <c r="G92" s="20" t="s">
        <v>25</v>
      </c>
      <c r="H92" s="21" t="s">
        <v>24</v>
      </c>
      <c r="I92" s="18">
        <v>390504.50554699998</v>
      </c>
      <c r="J92" s="18">
        <v>826904.24367700005</v>
      </c>
      <c r="K92" s="18" t="s">
        <v>80</v>
      </c>
      <c r="L92" s="177">
        <v>106.4</v>
      </c>
      <c r="M92" s="53">
        <v>126637</v>
      </c>
      <c r="N92" s="52">
        <v>200000</v>
      </c>
      <c r="O92" s="53">
        <v>6529720</v>
      </c>
      <c r="P92" s="220">
        <v>11.05</v>
      </c>
      <c r="Q92" s="220">
        <v>53.93</v>
      </c>
      <c r="R92" s="220">
        <v>168.71</v>
      </c>
      <c r="S92" s="221">
        <v>229</v>
      </c>
      <c r="T92" s="221">
        <v>20</v>
      </c>
      <c r="U92" s="221">
        <v>11</v>
      </c>
      <c r="V92" s="221">
        <v>80</v>
      </c>
      <c r="W92" s="18">
        <f t="shared" si="34"/>
        <v>240</v>
      </c>
      <c r="X92" s="81">
        <f t="shared" si="39"/>
        <v>0.68913777362535145</v>
      </c>
      <c r="Y92" s="82">
        <f t="shared" si="35"/>
        <v>7.2040644801914955E-3</v>
      </c>
      <c r="Z92" s="83">
        <v>10897</v>
      </c>
      <c r="AA92" s="74">
        <f t="shared" si="24"/>
        <v>0</v>
      </c>
      <c r="AB92" s="74">
        <f t="shared" si="25"/>
        <v>0</v>
      </c>
      <c r="AC92" s="157">
        <f t="shared" si="26"/>
        <v>0</v>
      </c>
      <c r="AD92" s="157">
        <f t="shared" si="27"/>
        <v>0</v>
      </c>
      <c r="AE92" s="157">
        <f t="shared" si="28"/>
        <v>0</v>
      </c>
      <c r="AF92" s="225">
        <f t="shared" si="36"/>
        <v>0.38074861992800674</v>
      </c>
      <c r="AG92" s="225">
        <f t="shared" si="37"/>
        <v>1.8582600065807604</v>
      </c>
      <c r="AH92" s="225">
        <f t="shared" si="38"/>
        <v>5.8132216894166531</v>
      </c>
      <c r="AJ92" s="376"/>
    </row>
    <row r="93" spans="1:36" s="5" customFormat="1" x14ac:dyDescent="1.25">
      <c r="A93" s="80">
        <v>111</v>
      </c>
      <c r="B93" s="65">
        <v>10934</v>
      </c>
      <c r="C93" s="80">
        <v>111</v>
      </c>
      <c r="D93" s="16">
        <v>88</v>
      </c>
      <c r="E93" s="65" t="s">
        <v>498</v>
      </c>
      <c r="F93" s="10" t="s">
        <v>394</v>
      </c>
      <c r="G93" s="10" t="s">
        <v>25</v>
      </c>
      <c r="H93" s="11" t="s">
        <v>24</v>
      </c>
      <c r="I93" s="12">
        <v>47778.207002000003</v>
      </c>
      <c r="J93" s="12">
        <v>90844.412450999997</v>
      </c>
      <c r="K93" s="12" t="s">
        <v>101</v>
      </c>
      <c r="L93" s="176">
        <v>102.83333333333334</v>
      </c>
      <c r="M93" s="51">
        <v>10621</v>
      </c>
      <c r="N93" s="51">
        <v>500000</v>
      </c>
      <c r="O93" s="51">
        <v>8553282</v>
      </c>
      <c r="P93" s="209">
        <v>30.38</v>
      </c>
      <c r="Q93" s="209">
        <v>102.73</v>
      </c>
      <c r="R93" s="209">
        <v>208.68</v>
      </c>
      <c r="S93" s="50">
        <v>582</v>
      </c>
      <c r="T93" s="50">
        <v>22</v>
      </c>
      <c r="U93" s="50">
        <v>44</v>
      </c>
      <c r="V93" s="50">
        <v>78</v>
      </c>
      <c r="W93" s="12">
        <f t="shared" si="34"/>
        <v>626</v>
      </c>
      <c r="X93" s="81">
        <f t="shared" si="39"/>
        <v>8.3280196327016706E-2</v>
      </c>
      <c r="Y93" s="82">
        <f t="shared" si="35"/>
        <v>8.7058920178855305E-4</v>
      </c>
      <c r="Z93" s="83">
        <v>10934</v>
      </c>
      <c r="AA93" s="74">
        <f t="shared" si="24"/>
        <v>0</v>
      </c>
      <c r="AB93" s="74">
        <f t="shared" si="25"/>
        <v>0</v>
      </c>
      <c r="AC93" s="157">
        <f t="shared" si="26"/>
        <v>0</v>
      </c>
      <c r="AD93" s="157">
        <f t="shared" si="27"/>
        <v>0</v>
      </c>
      <c r="AE93" s="157">
        <f t="shared" si="28"/>
        <v>0</v>
      </c>
      <c r="AF93" s="225">
        <f t="shared" si="36"/>
        <v>0.11500238020067124</v>
      </c>
      <c r="AG93" s="225">
        <f t="shared" si="37"/>
        <v>0.38888066221247392</v>
      </c>
      <c r="AH93" s="225">
        <f t="shared" si="38"/>
        <v>0.78995051679644757</v>
      </c>
      <c r="AJ93" s="376"/>
    </row>
    <row r="94" spans="1:36" s="8" customFormat="1" x14ac:dyDescent="1.25">
      <c r="A94" s="219">
        <v>112</v>
      </c>
      <c r="B94" s="65">
        <v>0</v>
      </c>
      <c r="C94" s="219">
        <v>112</v>
      </c>
      <c r="D94" s="19">
        <v>89</v>
      </c>
      <c r="E94" s="66" t="s">
        <v>499</v>
      </c>
      <c r="F94" s="20" t="s">
        <v>20</v>
      </c>
      <c r="G94" s="20" t="s">
        <v>25</v>
      </c>
      <c r="H94" s="21" t="s">
        <v>24</v>
      </c>
      <c r="I94" s="18">
        <v>0</v>
      </c>
      <c r="J94" s="18">
        <v>0</v>
      </c>
      <c r="K94" s="18" t="s">
        <v>102</v>
      </c>
      <c r="L94" s="177">
        <v>100.93333333333334</v>
      </c>
      <c r="M94" s="53">
        <v>0</v>
      </c>
      <c r="N94" s="52">
        <v>200000</v>
      </c>
      <c r="O94" s="53">
        <v>0</v>
      </c>
      <c r="P94" s="220">
        <v>0</v>
      </c>
      <c r="Q94" s="220">
        <v>0</v>
      </c>
      <c r="R94" s="220">
        <v>0</v>
      </c>
      <c r="S94" s="221">
        <v>0</v>
      </c>
      <c r="T94" s="221">
        <v>0</v>
      </c>
      <c r="U94" s="221">
        <v>0</v>
      </c>
      <c r="V94" s="221">
        <v>0</v>
      </c>
      <c r="W94" s="18">
        <f t="shared" si="34"/>
        <v>0</v>
      </c>
      <c r="X94" s="81">
        <f t="shared" si="39"/>
        <v>0</v>
      </c>
      <c r="Y94" s="82">
        <f t="shared" si="35"/>
        <v>0</v>
      </c>
      <c r="Z94" s="83">
        <v>0</v>
      </c>
      <c r="AA94" s="74">
        <f t="shared" si="24"/>
        <v>0</v>
      </c>
      <c r="AB94" s="74">
        <f t="shared" si="25"/>
        <v>1</v>
      </c>
      <c r="AC94" s="157">
        <f t="shared" si="26"/>
        <v>1</v>
      </c>
      <c r="AD94" s="157">
        <f t="shared" si="27"/>
        <v>1</v>
      </c>
      <c r="AE94" s="157">
        <f t="shared" si="28"/>
        <v>1</v>
      </c>
      <c r="AF94" s="225">
        <f t="shared" si="36"/>
        <v>0</v>
      </c>
      <c r="AG94" s="225">
        <f t="shared" si="37"/>
        <v>0</v>
      </c>
      <c r="AH94" s="225">
        <f t="shared" si="38"/>
        <v>0</v>
      </c>
      <c r="AJ94" s="376"/>
    </row>
    <row r="95" spans="1:36" s="5" customFormat="1" x14ac:dyDescent="1.25">
      <c r="A95" s="80">
        <v>128</v>
      </c>
      <c r="B95" s="65">
        <v>11131</v>
      </c>
      <c r="C95" s="80">
        <v>128</v>
      </c>
      <c r="D95" s="16">
        <v>90</v>
      </c>
      <c r="E95" s="65" t="s">
        <v>500</v>
      </c>
      <c r="F95" s="10" t="s">
        <v>31</v>
      </c>
      <c r="G95" s="10" t="s">
        <v>25</v>
      </c>
      <c r="H95" s="11" t="s">
        <v>24</v>
      </c>
      <c r="I95" s="12">
        <v>992954.47466599999</v>
      </c>
      <c r="J95" s="12">
        <v>2551701.9153100001</v>
      </c>
      <c r="K95" s="12" t="s">
        <v>104</v>
      </c>
      <c r="L95" s="176">
        <v>87.433333333333337</v>
      </c>
      <c r="M95" s="51">
        <v>417539</v>
      </c>
      <c r="N95" s="51">
        <v>500000</v>
      </c>
      <c r="O95" s="51">
        <v>6111290</v>
      </c>
      <c r="P95" s="209">
        <v>12.69</v>
      </c>
      <c r="Q95" s="209">
        <v>36.049999999999997</v>
      </c>
      <c r="R95" s="209">
        <v>186.88</v>
      </c>
      <c r="S95" s="50">
        <v>722</v>
      </c>
      <c r="T95" s="50">
        <v>30</v>
      </c>
      <c r="U95" s="50">
        <v>17</v>
      </c>
      <c r="V95" s="50">
        <v>70</v>
      </c>
      <c r="W95" s="12">
        <f t="shared" si="34"/>
        <v>739</v>
      </c>
      <c r="X95" s="81">
        <f t="shared" si="39"/>
        <v>3.1898630167615192</v>
      </c>
      <c r="Y95" s="82">
        <f t="shared" si="35"/>
        <v>3.3345986441633044E-2</v>
      </c>
      <c r="Z95" s="83">
        <v>11131</v>
      </c>
      <c r="AA95" s="74">
        <f t="shared" si="24"/>
        <v>0</v>
      </c>
      <c r="AB95" s="74">
        <f t="shared" si="25"/>
        <v>0</v>
      </c>
      <c r="AC95" s="157">
        <f t="shared" si="26"/>
        <v>0</v>
      </c>
      <c r="AD95" s="157">
        <f t="shared" si="27"/>
        <v>0</v>
      </c>
      <c r="AE95" s="157">
        <f t="shared" si="28"/>
        <v>0</v>
      </c>
      <c r="AF95" s="225">
        <f t="shared" si="36"/>
        <v>1.3493120560901226</v>
      </c>
      <c r="AG95" s="225">
        <f t="shared" si="37"/>
        <v>3.833152058475092</v>
      </c>
      <c r="AH95" s="225">
        <f t="shared" si="38"/>
        <v>19.870720019079759</v>
      </c>
      <c r="AJ95" s="376"/>
    </row>
    <row r="96" spans="1:36" s="8" customFormat="1" x14ac:dyDescent="1.25">
      <c r="A96" s="219">
        <v>135</v>
      </c>
      <c r="B96" s="65">
        <v>11157</v>
      </c>
      <c r="C96" s="219">
        <v>135</v>
      </c>
      <c r="D96" s="19">
        <v>91</v>
      </c>
      <c r="E96" s="66" t="s">
        <v>501</v>
      </c>
      <c r="F96" s="20" t="s">
        <v>47</v>
      </c>
      <c r="G96" s="20" t="s">
        <v>25</v>
      </c>
      <c r="H96" s="21" t="s">
        <v>24</v>
      </c>
      <c r="I96" s="18">
        <v>681488.67492000002</v>
      </c>
      <c r="J96" s="18">
        <v>947436.77616899996</v>
      </c>
      <c r="K96" s="18" t="s">
        <v>106</v>
      </c>
      <c r="L96" s="177">
        <v>83.2</v>
      </c>
      <c r="M96" s="53">
        <v>38903</v>
      </c>
      <c r="N96" s="52">
        <v>500000</v>
      </c>
      <c r="O96" s="53">
        <v>24353823</v>
      </c>
      <c r="P96" s="220">
        <v>24.26</v>
      </c>
      <c r="Q96" s="220">
        <v>59.24</v>
      </c>
      <c r="R96" s="220">
        <v>185.27</v>
      </c>
      <c r="S96" s="221">
        <v>391</v>
      </c>
      <c r="T96" s="221">
        <v>63</v>
      </c>
      <c r="U96" s="221">
        <v>6</v>
      </c>
      <c r="V96" s="221">
        <v>37</v>
      </c>
      <c r="W96" s="18">
        <f t="shared" si="34"/>
        <v>397</v>
      </c>
      <c r="X96" s="81">
        <f t="shared" si="39"/>
        <v>2.4872052575050092</v>
      </c>
      <c r="Y96" s="82">
        <f t="shared" si="35"/>
        <v>2.6000587598436396E-2</v>
      </c>
      <c r="Z96" s="83">
        <v>11157</v>
      </c>
      <c r="AA96" s="74">
        <f t="shared" si="24"/>
        <v>0</v>
      </c>
      <c r="AB96" s="74">
        <f t="shared" si="25"/>
        <v>0</v>
      </c>
      <c r="AC96" s="157">
        <f t="shared" si="26"/>
        <v>0</v>
      </c>
      <c r="AD96" s="157">
        <f t="shared" si="27"/>
        <v>0</v>
      </c>
      <c r="AE96" s="157">
        <f t="shared" si="28"/>
        <v>0</v>
      </c>
      <c r="AF96" s="225">
        <f t="shared" si="36"/>
        <v>0.95777142138208793</v>
      </c>
      <c r="AG96" s="225">
        <f t="shared" si="37"/>
        <v>2.3387625310253455</v>
      </c>
      <c r="AH96" s="225">
        <f t="shared" si="38"/>
        <v>7.3143574294913201</v>
      </c>
      <c r="AJ96" s="376"/>
    </row>
    <row r="97" spans="1:36" s="5" customFormat="1" x14ac:dyDescent="1.25">
      <c r="A97" s="80">
        <v>143</v>
      </c>
      <c r="B97" s="65">
        <v>11172</v>
      </c>
      <c r="C97" s="80">
        <v>143</v>
      </c>
      <c r="D97" s="16">
        <v>92</v>
      </c>
      <c r="E97" s="65" t="s">
        <v>502</v>
      </c>
      <c r="F97" s="10" t="s">
        <v>40</v>
      </c>
      <c r="G97" s="10" t="s">
        <v>45</v>
      </c>
      <c r="H97" s="11" t="s">
        <v>24</v>
      </c>
      <c r="I97" s="12">
        <v>305275.86044999998</v>
      </c>
      <c r="J97" s="12">
        <v>1160559.1230899999</v>
      </c>
      <c r="K97" s="12" t="s">
        <v>150</v>
      </c>
      <c r="L97" s="176">
        <v>81.099999999999994</v>
      </c>
      <c r="M97" s="51">
        <v>14682630</v>
      </c>
      <c r="N97" s="51">
        <v>50000000</v>
      </c>
      <c r="O97" s="51">
        <v>79043</v>
      </c>
      <c r="P97" s="209">
        <v>22.18</v>
      </c>
      <c r="Q97" s="209">
        <v>55.5</v>
      </c>
      <c r="R97" s="209">
        <v>144.32</v>
      </c>
      <c r="S97" s="50">
        <v>1038</v>
      </c>
      <c r="T97" s="50">
        <v>2.00834</v>
      </c>
      <c r="U97" s="50">
        <v>19</v>
      </c>
      <c r="V97" s="50">
        <v>97.991659999999996</v>
      </c>
      <c r="W97" s="12">
        <f t="shared" si="34"/>
        <v>1057</v>
      </c>
      <c r="X97" s="81">
        <f t="shared" si="39"/>
        <v>9.7123728700281242E-2</v>
      </c>
      <c r="Y97" s="82">
        <f t="shared" si="35"/>
        <v>1.0153058370790081E-3</v>
      </c>
      <c r="Z97" s="83">
        <v>11172</v>
      </c>
      <c r="AA97" s="74">
        <f t="shared" si="24"/>
        <v>0</v>
      </c>
      <c r="AB97" s="74">
        <f t="shared" si="25"/>
        <v>0</v>
      </c>
      <c r="AC97" s="157">
        <f t="shared" si="26"/>
        <v>0</v>
      </c>
      <c r="AD97" s="157">
        <f t="shared" si="27"/>
        <v>0</v>
      </c>
      <c r="AE97" s="157">
        <f t="shared" si="28"/>
        <v>0</v>
      </c>
      <c r="AF97" s="225">
        <f t="shared" si="36"/>
        <v>1.0726292871586673</v>
      </c>
      <c r="AG97" s="225">
        <f t="shared" si="37"/>
        <v>2.6839912280119944</v>
      </c>
      <c r="AH97" s="225">
        <f t="shared" si="38"/>
        <v>6.9793443968773161</v>
      </c>
      <c r="AJ97" s="376"/>
    </row>
    <row r="98" spans="1:36" s="8" customFormat="1" x14ac:dyDescent="1.25">
      <c r="A98" s="219">
        <v>145</v>
      </c>
      <c r="B98" s="65">
        <v>11188</v>
      </c>
      <c r="C98" s="219">
        <v>145</v>
      </c>
      <c r="D98" s="19">
        <v>93</v>
      </c>
      <c r="E98" s="66" t="s">
        <v>503</v>
      </c>
      <c r="F98" s="20" t="s">
        <v>310</v>
      </c>
      <c r="G98" s="20" t="s">
        <v>25</v>
      </c>
      <c r="H98" s="21" t="s">
        <v>24</v>
      </c>
      <c r="I98" s="18">
        <v>1107920.3126340001</v>
      </c>
      <c r="J98" s="18">
        <v>3285067.5955329998</v>
      </c>
      <c r="K98" s="18" t="s">
        <v>107</v>
      </c>
      <c r="L98" s="177">
        <v>79.133333333333326</v>
      </c>
      <c r="M98" s="53">
        <v>299881</v>
      </c>
      <c r="N98" s="52">
        <v>500000</v>
      </c>
      <c r="O98" s="53">
        <v>10954570</v>
      </c>
      <c r="P98" s="220">
        <v>26.31</v>
      </c>
      <c r="Q98" s="220">
        <v>68.209999999999994</v>
      </c>
      <c r="R98" s="220">
        <v>182.63</v>
      </c>
      <c r="S98" s="221">
        <v>6704</v>
      </c>
      <c r="T98" s="221">
        <v>66</v>
      </c>
      <c r="U98" s="221">
        <v>3</v>
      </c>
      <c r="V98" s="221">
        <v>34</v>
      </c>
      <c r="W98" s="18">
        <f t="shared" si="34"/>
        <v>6707</v>
      </c>
      <c r="X98" s="81">
        <f t="shared" si="39"/>
        <v>9.0346032382918686</v>
      </c>
      <c r="Y98" s="82">
        <f t="shared" si="35"/>
        <v>9.4445358783924876E-2</v>
      </c>
      <c r="Z98" s="83">
        <v>11188</v>
      </c>
      <c r="AA98" s="74">
        <f t="shared" si="24"/>
        <v>0</v>
      </c>
      <c r="AB98" s="74">
        <f t="shared" si="25"/>
        <v>0</v>
      </c>
      <c r="AC98" s="157">
        <f t="shared" si="26"/>
        <v>0</v>
      </c>
      <c r="AD98" s="157">
        <f t="shared" si="27"/>
        <v>0</v>
      </c>
      <c r="AE98" s="157">
        <f t="shared" si="28"/>
        <v>0</v>
      </c>
      <c r="AF98" s="225">
        <f t="shared" si="36"/>
        <v>3.6015213818099854</v>
      </c>
      <c r="AG98" s="225">
        <f t="shared" si="37"/>
        <v>9.3371255588467932</v>
      </c>
      <c r="AH98" s="225">
        <f t="shared" si="38"/>
        <v>24.999842263776422</v>
      </c>
      <c r="AJ98" s="376"/>
    </row>
    <row r="99" spans="1:36" s="5" customFormat="1" x14ac:dyDescent="1.25">
      <c r="A99" s="80">
        <v>151</v>
      </c>
      <c r="B99" s="65">
        <v>11196</v>
      </c>
      <c r="C99" s="80">
        <v>151</v>
      </c>
      <c r="D99" s="16">
        <v>94</v>
      </c>
      <c r="E99" s="65" t="s">
        <v>504</v>
      </c>
      <c r="F99" s="10" t="s">
        <v>17</v>
      </c>
      <c r="G99" s="10" t="s">
        <v>45</v>
      </c>
      <c r="H99" s="11" t="s">
        <v>24</v>
      </c>
      <c r="I99" s="12">
        <v>623502.83824199997</v>
      </c>
      <c r="J99" s="12">
        <v>746750.93947500002</v>
      </c>
      <c r="K99" s="12" t="s">
        <v>210</v>
      </c>
      <c r="L99" s="176">
        <v>76.333333333333343</v>
      </c>
      <c r="M99" s="51">
        <v>14457539</v>
      </c>
      <c r="N99" s="51">
        <v>100000000</v>
      </c>
      <c r="O99" s="51">
        <v>51652</v>
      </c>
      <c r="P99" s="209">
        <v>28.83</v>
      </c>
      <c r="Q99" s="209">
        <v>62.69</v>
      </c>
      <c r="R99" s="209">
        <v>165.44</v>
      </c>
      <c r="S99" s="50">
        <v>6607</v>
      </c>
      <c r="T99" s="50">
        <v>1.8471620000000002</v>
      </c>
      <c r="U99" s="50">
        <v>18</v>
      </c>
      <c r="V99" s="50">
        <v>98.152838000000003</v>
      </c>
      <c r="W99" s="12">
        <f t="shared" si="34"/>
        <v>6625</v>
      </c>
      <c r="X99" s="81">
        <f t="shared" si="39"/>
        <v>5.7477993959087571E-2</v>
      </c>
      <c r="Y99" s="82">
        <f t="shared" si="35"/>
        <v>6.0085978525744753E-4</v>
      </c>
      <c r="Z99" s="83">
        <v>11196</v>
      </c>
      <c r="AA99" s="74">
        <f t="shared" si="24"/>
        <v>0</v>
      </c>
      <c r="AB99" s="74">
        <f t="shared" si="25"/>
        <v>0</v>
      </c>
      <c r="AC99" s="157">
        <f t="shared" si="26"/>
        <v>0</v>
      </c>
      <c r="AD99" s="157">
        <f t="shared" si="27"/>
        <v>0</v>
      </c>
      <c r="AE99" s="157">
        <f t="shared" si="28"/>
        <v>0</v>
      </c>
      <c r="AF99" s="225">
        <f t="shared" si="36"/>
        <v>0.89710083135128071</v>
      </c>
      <c r="AG99" s="225">
        <f t="shared" si="37"/>
        <v>1.9507197751443561</v>
      </c>
      <c r="AH99" s="225">
        <f t="shared" si="38"/>
        <v>5.1479834040498051</v>
      </c>
      <c r="AJ99" s="376"/>
    </row>
    <row r="100" spans="1:36" s="8" customFormat="1" x14ac:dyDescent="1.25">
      <c r="A100" s="219">
        <v>153</v>
      </c>
      <c r="B100" s="65">
        <v>11222</v>
      </c>
      <c r="C100" s="219">
        <v>153</v>
      </c>
      <c r="D100" s="19">
        <v>95</v>
      </c>
      <c r="E100" s="66" t="s">
        <v>505</v>
      </c>
      <c r="F100" s="20" t="s">
        <v>70</v>
      </c>
      <c r="G100" s="20" t="s">
        <v>25</v>
      </c>
      <c r="H100" s="21" t="s">
        <v>24</v>
      </c>
      <c r="I100" s="18">
        <v>318421.39140000002</v>
      </c>
      <c r="J100" s="18">
        <v>435202.47527400003</v>
      </c>
      <c r="K100" s="18" t="s">
        <v>208</v>
      </c>
      <c r="L100" s="177">
        <v>76.266666666666666</v>
      </c>
      <c r="M100" s="53">
        <v>64554</v>
      </c>
      <c r="N100" s="52">
        <v>700000</v>
      </c>
      <c r="O100" s="53">
        <v>6741681</v>
      </c>
      <c r="P100" s="220">
        <v>21.96</v>
      </c>
      <c r="Q100" s="220">
        <v>55.12</v>
      </c>
      <c r="R100" s="220">
        <v>153.81</v>
      </c>
      <c r="S100" s="221">
        <v>110</v>
      </c>
      <c r="T100" s="221">
        <v>1</v>
      </c>
      <c r="U100" s="221">
        <v>5</v>
      </c>
      <c r="V100" s="221">
        <v>99</v>
      </c>
      <c r="W100" s="18">
        <f t="shared" si="34"/>
        <v>115</v>
      </c>
      <c r="X100" s="81">
        <f t="shared" si="39"/>
        <v>1.8134776014265871E-2</v>
      </c>
      <c r="Y100" s="82">
        <f t="shared" si="35"/>
        <v>1.8957616421651254E-4</v>
      </c>
      <c r="Z100" s="83">
        <v>11222</v>
      </c>
      <c r="AA100" s="74">
        <f t="shared" si="24"/>
        <v>0</v>
      </c>
      <c r="AB100" s="74">
        <f t="shared" si="25"/>
        <v>0</v>
      </c>
      <c r="AC100" s="157">
        <f t="shared" si="26"/>
        <v>0</v>
      </c>
      <c r="AD100" s="157">
        <f t="shared" si="27"/>
        <v>0</v>
      </c>
      <c r="AE100" s="157">
        <f t="shared" si="28"/>
        <v>0</v>
      </c>
      <c r="AF100" s="225">
        <f t="shared" si="36"/>
        <v>0.39823968127327858</v>
      </c>
      <c r="AG100" s="225">
        <f t="shared" si="37"/>
        <v>0.99958885390633478</v>
      </c>
      <c r="AH100" s="225">
        <f t="shared" si="38"/>
        <v>2.7893098987542335</v>
      </c>
      <c r="AJ100" s="376"/>
    </row>
    <row r="101" spans="1:36" s="5" customFormat="1" x14ac:dyDescent="1.25">
      <c r="A101" s="80">
        <v>166</v>
      </c>
      <c r="B101" s="65">
        <v>11258</v>
      </c>
      <c r="C101" s="80">
        <v>166</v>
      </c>
      <c r="D101" s="16">
        <v>96</v>
      </c>
      <c r="E101" s="65" t="s">
        <v>506</v>
      </c>
      <c r="F101" s="10" t="s">
        <v>155</v>
      </c>
      <c r="G101" s="10" t="s">
        <v>25</v>
      </c>
      <c r="H101" s="11" t="s">
        <v>24</v>
      </c>
      <c r="I101" s="12">
        <v>113557</v>
      </c>
      <c r="J101" s="12">
        <v>199292.416624</v>
      </c>
      <c r="K101" s="12" t="s">
        <v>167</v>
      </c>
      <c r="L101" s="176">
        <v>72.066666666666663</v>
      </c>
      <c r="M101" s="51">
        <v>40163</v>
      </c>
      <c r="N101" s="51">
        <v>200000</v>
      </c>
      <c r="O101" s="51">
        <v>4962089</v>
      </c>
      <c r="P101" s="209">
        <v>30.91</v>
      </c>
      <c r="Q101" s="209">
        <v>70.900000000000006</v>
      </c>
      <c r="R101" s="209">
        <v>156.83000000000001</v>
      </c>
      <c r="S101" s="50">
        <v>111</v>
      </c>
      <c r="T101" s="50">
        <v>11</v>
      </c>
      <c r="U101" s="50">
        <v>6</v>
      </c>
      <c r="V101" s="50">
        <v>89</v>
      </c>
      <c r="W101" s="12">
        <f t="shared" si="34"/>
        <v>117</v>
      </c>
      <c r="X101" s="81">
        <f t="shared" si="39"/>
        <v>9.1349105218136231E-2</v>
      </c>
      <c r="Y101" s="82">
        <f t="shared" si="35"/>
        <v>9.5493944663236166E-4</v>
      </c>
      <c r="Z101" s="83">
        <v>11258</v>
      </c>
      <c r="AA101" s="74">
        <f t="shared" si="24"/>
        <v>0</v>
      </c>
      <c r="AB101" s="74">
        <f t="shared" si="25"/>
        <v>0</v>
      </c>
      <c r="AC101" s="157">
        <f t="shared" si="26"/>
        <v>0</v>
      </c>
      <c r="AD101" s="157">
        <f t="shared" si="27"/>
        <v>0</v>
      </c>
      <c r="AE101" s="157">
        <f t="shared" si="28"/>
        <v>0</v>
      </c>
      <c r="AF101" s="225">
        <f t="shared" si="36"/>
        <v>0.25669098566296283</v>
      </c>
      <c r="AG101" s="225">
        <f t="shared" si="37"/>
        <v>0.58878650545144184</v>
      </c>
      <c r="AH101" s="225">
        <f t="shared" si="38"/>
        <v>1.3023891064873008</v>
      </c>
      <c r="AJ101" s="376"/>
    </row>
    <row r="102" spans="1:36" s="8" customFormat="1" x14ac:dyDescent="1.25">
      <c r="A102" s="219">
        <v>179</v>
      </c>
      <c r="B102" s="65">
        <v>11304</v>
      </c>
      <c r="C102" s="219">
        <v>179</v>
      </c>
      <c r="D102" s="19">
        <v>97</v>
      </c>
      <c r="E102" s="66" t="s">
        <v>507</v>
      </c>
      <c r="F102" s="20" t="s">
        <v>38</v>
      </c>
      <c r="G102" s="20" t="s">
        <v>25</v>
      </c>
      <c r="H102" s="21" t="s">
        <v>24</v>
      </c>
      <c r="I102" s="18">
        <v>465382.34104099998</v>
      </c>
      <c r="J102" s="18">
        <v>761767.55275799998</v>
      </c>
      <c r="K102" s="18" t="s">
        <v>170</v>
      </c>
      <c r="L102" s="177">
        <v>64.333333333333329</v>
      </c>
      <c r="M102" s="53">
        <v>185790</v>
      </c>
      <c r="N102" s="52">
        <v>300000</v>
      </c>
      <c r="O102" s="53">
        <v>4100153</v>
      </c>
      <c r="P102" s="220">
        <v>29.99</v>
      </c>
      <c r="Q102" s="220">
        <v>72.84</v>
      </c>
      <c r="R102" s="220">
        <v>186.78</v>
      </c>
      <c r="S102" s="221">
        <v>112</v>
      </c>
      <c r="T102" s="221">
        <v>0</v>
      </c>
      <c r="U102" s="221">
        <v>18</v>
      </c>
      <c r="V102" s="221">
        <v>100</v>
      </c>
      <c r="W102" s="18">
        <f t="shared" si="34"/>
        <v>130</v>
      </c>
      <c r="X102" s="81">
        <f t="shared" si="39"/>
        <v>0</v>
      </c>
      <c r="Y102" s="82">
        <f t="shared" si="35"/>
        <v>0</v>
      </c>
      <c r="Z102" s="83">
        <v>11304</v>
      </c>
      <c r="AA102" s="74">
        <f t="shared" si="24"/>
        <v>0</v>
      </c>
      <c r="AB102" s="74">
        <f t="shared" si="25"/>
        <v>0</v>
      </c>
      <c r="AC102" s="157">
        <f t="shared" si="26"/>
        <v>0</v>
      </c>
      <c r="AD102" s="157">
        <f t="shared" si="27"/>
        <v>0</v>
      </c>
      <c r="AE102" s="157">
        <f t="shared" si="28"/>
        <v>0</v>
      </c>
      <c r="AF102" s="225">
        <f t="shared" si="36"/>
        <v>0.95196235551227959</v>
      </c>
      <c r="AG102" s="225">
        <f t="shared" si="37"/>
        <v>2.3121353109541332</v>
      </c>
      <c r="AH102" s="225">
        <f t="shared" si="38"/>
        <v>5.9288939233939182</v>
      </c>
      <c r="AJ102" s="376"/>
    </row>
    <row r="103" spans="1:36" s="5" customFormat="1" x14ac:dyDescent="1.25">
      <c r="A103" s="80">
        <v>180</v>
      </c>
      <c r="B103" s="65">
        <v>11305</v>
      </c>
      <c r="C103" s="80">
        <v>180</v>
      </c>
      <c r="D103" s="16">
        <v>98</v>
      </c>
      <c r="E103" s="65" t="s">
        <v>508</v>
      </c>
      <c r="F103" s="10" t="s">
        <v>173</v>
      </c>
      <c r="G103" s="10" t="s">
        <v>25</v>
      </c>
      <c r="H103" s="11" t="s">
        <v>24</v>
      </c>
      <c r="I103" s="12">
        <v>179713.247699</v>
      </c>
      <c r="J103" s="12">
        <v>227861.94480999999</v>
      </c>
      <c r="K103" s="12" t="s">
        <v>174</v>
      </c>
      <c r="L103" s="176">
        <v>63.966666666666669</v>
      </c>
      <c r="M103" s="51">
        <v>26415</v>
      </c>
      <c r="N103" s="51">
        <v>200000</v>
      </c>
      <c r="O103" s="51">
        <v>8626233</v>
      </c>
      <c r="P103" s="209">
        <v>23.2</v>
      </c>
      <c r="Q103" s="209">
        <v>65.959999999999994</v>
      </c>
      <c r="R103" s="209">
        <v>192.01</v>
      </c>
      <c r="S103" s="50">
        <v>1083</v>
      </c>
      <c r="T103" s="50">
        <v>85</v>
      </c>
      <c r="U103" s="50">
        <v>3</v>
      </c>
      <c r="V103" s="50">
        <v>15</v>
      </c>
      <c r="W103" s="12">
        <f t="shared" si="34"/>
        <v>1086</v>
      </c>
      <c r="X103" s="81">
        <f t="shared" si="39"/>
        <v>0.80707066966871754</v>
      </c>
      <c r="Y103" s="82">
        <f t="shared" si="35"/>
        <v>8.436903862892366E-3</v>
      </c>
      <c r="Z103" s="83">
        <v>11305</v>
      </c>
      <c r="AA103" s="74">
        <f t="shared" si="24"/>
        <v>0</v>
      </c>
      <c r="AB103" s="74">
        <f t="shared" si="25"/>
        <v>0</v>
      </c>
      <c r="AC103" s="157">
        <f t="shared" si="26"/>
        <v>0</v>
      </c>
      <c r="AD103" s="157">
        <f t="shared" si="27"/>
        <v>0</v>
      </c>
      <c r="AE103" s="157">
        <f t="shared" si="28"/>
        <v>0</v>
      </c>
      <c r="AF103" s="225">
        <f t="shared" si="36"/>
        <v>0.22028281807428529</v>
      </c>
      <c r="AG103" s="225">
        <f t="shared" si="37"/>
        <v>0.62628683966292487</v>
      </c>
      <c r="AH103" s="225">
        <f t="shared" si="38"/>
        <v>1.8231251680363585</v>
      </c>
      <c r="AJ103" s="376"/>
    </row>
    <row r="104" spans="1:36" s="8" customFormat="1" x14ac:dyDescent="1.25">
      <c r="A104" s="219">
        <v>165</v>
      </c>
      <c r="B104" s="65">
        <v>11239</v>
      </c>
      <c r="C104" s="219">
        <v>165</v>
      </c>
      <c r="D104" s="19">
        <v>99</v>
      </c>
      <c r="E104" s="66" t="s">
        <v>509</v>
      </c>
      <c r="F104" s="20" t="s">
        <v>213</v>
      </c>
      <c r="G104" s="20" t="s">
        <v>25</v>
      </c>
      <c r="H104" s="21" t="s">
        <v>24</v>
      </c>
      <c r="I104" s="18">
        <v>240445.403296</v>
      </c>
      <c r="J104" s="18">
        <v>474029.33021500002</v>
      </c>
      <c r="K104" s="18" t="s">
        <v>154</v>
      </c>
      <c r="L104" s="177">
        <v>72.133333333333326</v>
      </c>
      <c r="M104" s="53">
        <v>179791</v>
      </c>
      <c r="N104" s="52">
        <v>500000</v>
      </c>
      <c r="O104" s="53">
        <v>2636557</v>
      </c>
      <c r="P104" s="220">
        <v>15.46</v>
      </c>
      <c r="Q104" s="220">
        <v>50.38</v>
      </c>
      <c r="R104" s="220">
        <v>161.61000000000001</v>
      </c>
      <c r="S104" s="221">
        <v>309</v>
      </c>
      <c r="T104" s="221">
        <v>26</v>
      </c>
      <c r="U104" s="221">
        <v>16</v>
      </c>
      <c r="V104" s="221">
        <v>74</v>
      </c>
      <c r="W104" s="18">
        <f t="shared" si="34"/>
        <v>325</v>
      </c>
      <c r="X104" s="81">
        <f t="shared" si="39"/>
        <v>0.51356970977235561</v>
      </c>
      <c r="Y104" s="82">
        <f t="shared" si="35"/>
        <v>5.3687222582645237E-3</v>
      </c>
      <c r="Z104" s="83">
        <v>11239</v>
      </c>
      <c r="AA104" s="74">
        <f t="shared" si="24"/>
        <v>0</v>
      </c>
      <c r="AB104" s="74">
        <f t="shared" si="25"/>
        <v>0</v>
      </c>
      <c r="AC104" s="157">
        <f t="shared" si="26"/>
        <v>0</v>
      </c>
      <c r="AD104" s="157">
        <f t="shared" si="27"/>
        <v>0</v>
      </c>
      <c r="AE104" s="157">
        <f t="shared" si="28"/>
        <v>0</v>
      </c>
      <c r="AF104" s="225">
        <f t="shared" si="36"/>
        <v>0.30537645050310069</v>
      </c>
      <c r="AG104" s="225">
        <f t="shared" si="37"/>
        <v>0.99514007608966448</v>
      </c>
      <c r="AH104" s="225">
        <f t="shared" si="38"/>
        <v>3.1922307998580921</v>
      </c>
      <c r="AJ104" s="376"/>
    </row>
    <row r="105" spans="1:36" s="5" customFormat="1" x14ac:dyDescent="1.25">
      <c r="A105" s="80">
        <v>204</v>
      </c>
      <c r="B105" s="65">
        <v>11327</v>
      </c>
      <c r="C105" s="80">
        <v>204</v>
      </c>
      <c r="D105" s="16">
        <v>100</v>
      </c>
      <c r="E105" s="65" t="s">
        <v>510</v>
      </c>
      <c r="F105" s="10" t="s">
        <v>39</v>
      </c>
      <c r="G105" s="10" t="s">
        <v>45</v>
      </c>
      <c r="H105" s="11" t="s">
        <v>24</v>
      </c>
      <c r="I105" s="12">
        <v>1507349.5040460001</v>
      </c>
      <c r="J105" s="12">
        <v>2341879.5719400002</v>
      </c>
      <c r="K105" s="12" t="s">
        <v>205</v>
      </c>
      <c r="L105" s="176">
        <v>57.2</v>
      </c>
      <c r="M105" s="51">
        <v>38060000</v>
      </c>
      <c r="N105" s="51">
        <v>50000000</v>
      </c>
      <c r="O105" s="51">
        <v>61532</v>
      </c>
      <c r="P105" s="209">
        <v>17.77</v>
      </c>
      <c r="Q105" s="209">
        <v>61.36</v>
      </c>
      <c r="R105" s="209">
        <v>157.05000000000001</v>
      </c>
      <c r="S105" s="50">
        <v>1220</v>
      </c>
      <c r="T105" s="50">
        <v>7.4872199999999998</v>
      </c>
      <c r="U105" s="50">
        <v>10</v>
      </c>
      <c r="V105" s="50">
        <v>92.512779999999992</v>
      </c>
      <c r="W105" s="12">
        <f t="shared" si="34"/>
        <v>1230</v>
      </c>
      <c r="X105" s="81">
        <f t="shared" si="39"/>
        <v>0.73064428517632618</v>
      </c>
      <c r="Y105" s="82">
        <f t="shared" si="35"/>
        <v>7.6379626018805774E-3</v>
      </c>
      <c r="Z105" s="83">
        <v>11327</v>
      </c>
      <c r="AA105" s="74">
        <f t="shared" si="24"/>
        <v>0</v>
      </c>
      <c r="AB105" s="74">
        <f t="shared" si="25"/>
        <v>0</v>
      </c>
      <c r="AC105" s="157">
        <f t="shared" si="26"/>
        <v>0</v>
      </c>
      <c r="AD105" s="157">
        <f t="shared" si="27"/>
        <v>0</v>
      </c>
      <c r="AE105" s="157">
        <f t="shared" si="28"/>
        <v>0</v>
      </c>
      <c r="AF105" s="225">
        <f t="shared" si="36"/>
        <v>1.7340947571439489</v>
      </c>
      <c r="AG105" s="225">
        <f t="shared" si="37"/>
        <v>5.9878477376675692</v>
      </c>
      <c r="AH105" s="225">
        <f t="shared" si="38"/>
        <v>15.325806505878289</v>
      </c>
      <c r="AJ105" s="376"/>
    </row>
    <row r="106" spans="1:36" s="8" customFormat="1" x14ac:dyDescent="1.25">
      <c r="A106" s="219">
        <v>213</v>
      </c>
      <c r="B106" s="65">
        <v>11381</v>
      </c>
      <c r="C106" s="219">
        <v>213</v>
      </c>
      <c r="D106" s="19">
        <v>101</v>
      </c>
      <c r="E106" s="66" t="s">
        <v>511</v>
      </c>
      <c r="F106" s="20" t="s">
        <v>234</v>
      </c>
      <c r="G106" s="20" t="s">
        <v>25</v>
      </c>
      <c r="H106" s="21" t="s">
        <v>24</v>
      </c>
      <c r="I106" s="18">
        <v>581263.06530200003</v>
      </c>
      <c r="J106" s="18">
        <v>947842.69097800006</v>
      </c>
      <c r="K106" s="18" t="s">
        <v>221</v>
      </c>
      <c r="L106" s="177">
        <v>53.3</v>
      </c>
      <c r="M106" s="53">
        <v>236215</v>
      </c>
      <c r="N106" s="52">
        <v>500000</v>
      </c>
      <c r="O106" s="53">
        <v>4012627</v>
      </c>
      <c r="P106" s="220">
        <v>28.61</v>
      </c>
      <c r="Q106" s="220">
        <v>78.3</v>
      </c>
      <c r="R106" s="220">
        <v>202.66</v>
      </c>
      <c r="S106" s="221">
        <v>99</v>
      </c>
      <c r="T106" s="221">
        <v>0</v>
      </c>
      <c r="U106" s="221">
        <v>11</v>
      </c>
      <c r="V106" s="221">
        <v>100</v>
      </c>
      <c r="W106" s="18">
        <f t="shared" si="34"/>
        <v>110</v>
      </c>
      <c r="X106" s="81">
        <f t="shared" si="39"/>
        <v>0</v>
      </c>
      <c r="Y106" s="82">
        <f t="shared" si="35"/>
        <v>0</v>
      </c>
      <c r="Z106" s="83">
        <v>11381</v>
      </c>
      <c r="AA106" s="74">
        <f>IF(M106&gt;N106,1,0)</f>
        <v>0</v>
      </c>
      <c r="AB106" s="74">
        <f>IF(W106=0,1,0)</f>
        <v>0</v>
      </c>
      <c r="AC106" s="157">
        <f>IF((T106+V106)=100,0,1)</f>
        <v>0</v>
      </c>
      <c r="AD106" s="157">
        <f>IF(J106=0,1,0)</f>
        <v>0</v>
      </c>
      <c r="AE106" s="157">
        <f>IF(M106=0,1,0)</f>
        <v>0</v>
      </c>
      <c r="AF106" s="225">
        <f t="shared" si="36"/>
        <v>1.1299909425193582</v>
      </c>
      <c r="AG106" s="225">
        <f t="shared" si="37"/>
        <v>3.0925652149341398</v>
      </c>
      <c r="AH106" s="225">
        <f t="shared" si="38"/>
        <v>8.0043329049623608</v>
      </c>
      <c r="AJ106" s="376"/>
    </row>
    <row r="107" spans="1:36" s="100" customFormat="1" x14ac:dyDescent="1.25">
      <c r="A107" s="104"/>
      <c r="B107" s="65"/>
      <c r="C107" s="104"/>
      <c r="D107" s="216"/>
      <c r="E107" s="105" t="s">
        <v>26</v>
      </c>
      <c r="F107" s="93"/>
      <c r="G107" s="94" t="s">
        <v>24</v>
      </c>
      <c r="H107" s="106" t="s">
        <v>22</v>
      </c>
      <c r="I107" s="99">
        <f>SUM(I87:I106)</f>
        <v>13204079.415690001</v>
      </c>
      <c r="J107" s="96">
        <f>SUM(J87:J106)</f>
        <v>23998227.214477003</v>
      </c>
      <c r="K107" s="107" t="s">
        <v>24</v>
      </c>
      <c r="L107" s="107" t="s">
        <v>24</v>
      </c>
      <c r="M107" s="99">
        <f>SUM(M87:M106)</f>
        <v>88230347</v>
      </c>
      <c r="N107" s="95" t="s">
        <v>24</v>
      </c>
      <c r="O107" s="95" t="s">
        <v>24</v>
      </c>
      <c r="P107" s="98">
        <f>AF107</f>
        <v>20.864209966279514</v>
      </c>
      <c r="Q107" s="98">
        <f>AG107</f>
        <v>63.754049795223082</v>
      </c>
      <c r="R107" s="98">
        <f>AH107</f>
        <v>174.59568273045747</v>
      </c>
      <c r="S107" s="99">
        <f>SUM(S87:S106)</f>
        <v>21917</v>
      </c>
      <c r="T107" s="99">
        <f>X107</f>
        <v>45.998579642795903</v>
      </c>
      <c r="U107" s="99">
        <f>SUM(U87:U106)</f>
        <v>223</v>
      </c>
      <c r="V107" s="99">
        <f>100-T107</f>
        <v>54.001420357204097</v>
      </c>
      <c r="W107" s="99">
        <f>SUM(W87:W106)</f>
        <v>22140</v>
      </c>
      <c r="X107" s="81">
        <f>SUM(X87:X106)</f>
        <v>45.998579642795903</v>
      </c>
      <c r="Y107" s="82" t="s">
        <v>24</v>
      </c>
      <c r="Z107" s="83">
        <v>0</v>
      </c>
      <c r="AA107" s="74">
        <f t="shared" ref="AA107" si="40">IF(M107&gt;N107,1,0)</f>
        <v>0</v>
      </c>
      <c r="AB107" s="74">
        <f t="shared" si="25"/>
        <v>0</v>
      </c>
      <c r="AC107" s="157">
        <f t="shared" si="26"/>
        <v>0</v>
      </c>
      <c r="AD107" s="157">
        <f t="shared" ref="AD107" si="41">IF(J107=0,1,0)</f>
        <v>0</v>
      </c>
      <c r="AE107" s="157">
        <f t="shared" ref="AE107" si="42">IF(M107=0,1,0)</f>
        <v>0</v>
      </c>
      <c r="AF107" s="227">
        <f>SUM(AF87:AF106)</f>
        <v>20.864209966279514</v>
      </c>
      <c r="AG107" s="227">
        <f>SUM(AG87:AG106)</f>
        <v>63.754049795223082</v>
      </c>
      <c r="AH107" s="227">
        <f>SUM(AH87:AH106)</f>
        <v>174.59568273045747</v>
      </c>
      <c r="AJ107" s="376"/>
    </row>
    <row r="108" spans="1:36" s="5" customFormat="1" x14ac:dyDescent="1.25">
      <c r="A108" s="80">
        <v>26</v>
      </c>
      <c r="B108" s="65">
        <v>10589</v>
      </c>
      <c r="C108" s="80">
        <v>26</v>
      </c>
      <c r="D108" s="16">
        <v>102</v>
      </c>
      <c r="E108" s="65" t="s">
        <v>512</v>
      </c>
      <c r="F108" s="10" t="s">
        <v>344</v>
      </c>
      <c r="G108" s="10" t="s">
        <v>229</v>
      </c>
      <c r="H108" s="11" t="s">
        <v>24</v>
      </c>
      <c r="I108" s="12">
        <v>776444.54888599995</v>
      </c>
      <c r="J108" s="12">
        <v>1542760.936189</v>
      </c>
      <c r="K108" s="12" t="s">
        <v>116</v>
      </c>
      <c r="L108" s="176">
        <v>147.43333333333334</v>
      </c>
      <c r="M108" s="51">
        <v>12007</v>
      </c>
      <c r="N108" s="51">
        <v>50000</v>
      </c>
      <c r="O108" s="51">
        <v>128488459</v>
      </c>
      <c r="P108" s="209">
        <v>43</v>
      </c>
      <c r="Q108" s="209">
        <v>107.41</v>
      </c>
      <c r="R108" s="209">
        <v>315.70999999999998</v>
      </c>
      <c r="S108" s="50">
        <v>79</v>
      </c>
      <c r="T108" s="50">
        <v>96</v>
      </c>
      <c r="U108" s="50">
        <v>5</v>
      </c>
      <c r="V108" s="50">
        <v>4</v>
      </c>
      <c r="W108" s="12">
        <f t="shared" ref="W108:W139" si="43">S108+U108</f>
        <v>84</v>
      </c>
      <c r="X108" s="81">
        <f t="shared" ref="X108:X139" si="44">T108*J108/$J$175</f>
        <v>0.59033495602963248</v>
      </c>
      <c r="Y108" s="82">
        <f t="shared" ref="Y108:Y139" si="45">T108*J108/$J$176</f>
        <v>6.4515228776119288E-2</v>
      </c>
      <c r="Z108" s="83">
        <v>10589</v>
      </c>
      <c r="AA108" s="74">
        <f t="shared" ref="AA108:AA139" si="46">IF(M108&gt;N108,1,0)</f>
        <v>0</v>
      </c>
      <c r="AB108" s="74">
        <f t="shared" ref="AB108:AB139" si="47">IF(W108=0,1,0)</f>
        <v>0</v>
      </c>
      <c r="AC108" s="157">
        <f t="shared" ref="AC108:AC139" si="48">IF((T108+V108)=100,0,1)</f>
        <v>0</v>
      </c>
      <c r="AD108" s="157">
        <f t="shared" ref="AD108:AD139" si="49">IF(J108=0,1,0)</f>
        <v>0</v>
      </c>
      <c r="AE108" s="157">
        <f t="shared" ref="AE108:AE139" si="50">IF(M108=0,1,0)</f>
        <v>0</v>
      </c>
      <c r="AF108" s="225">
        <f t="shared" ref="AF108:AF139" si="51">$J108/$J$175*P108</f>
        <v>0.26442086572160617</v>
      </c>
      <c r="AG108" s="225">
        <f t="shared" ref="AG108:AG139" si="52">$J108/$J$175*Q108</f>
        <v>0.66049872528273768</v>
      </c>
      <c r="AH108" s="225">
        <f t="shared" ref="AH108:AH139" si="53">$J108/$J$175*R108</f>
        <v>1.9414025934178669</v>
      </c>
      <c r="AJ108" s="376"/>
    </row>
    <row r="109" spans="1:36" s="8" customFormat="1" x14ac:dyDescent="1.25">
      <c r="A109" s="219">
        <v>44</v>
      </c>
      <c r="B109" s="65">
        <v>10591</v>
      </c>
      <c r="C109" s="219">
        <v>44</v>
      </c>
      <c r="D109" s="19">
        <v>103</v>
      </c>
      <c r="E109" s="66" t="s">
        <v>513</v>
      </c>
      <c r="F109" s="20" t="s">
        <v>321</v>
      </c>
      <c r="G109" s="20" t="s">
        <v>229</v>
      </c>
      <c r="H109" s="21" t="s">
        <v>24</v>
      </c>
      <c r="I109" s="18">
        <v>536553.15578799997</v>
      </c>
      <c r="J109" s="18">
        <v>1694973.4562890001</v>
      </c>
      <c r="K109" s="18" t="s">
        <v>116</v>
      </c>
      <c r="L109" s="177">
        <v>147.43333333333334</v>
      </c>
      <c r="M109" s="53">
        <v>186354</v>
      </c>
      <c r="N109" s="52">
        <v>500000</v>
      </c>
      <c r="O109" s="53">
        <v>9095449</v>
      </c>
      <c r="P109" s="220">
        <v>37.08</v>
      </c>
      <c r="Q109" s="220">
        <v>106.68</v>
      </c>
      <c r="R109" s="220">
        <v>50.17</v>
      </c>
      <c r="S109" s="221">
        <v>444</v>
      </c>
      <c r="T109" s="221">
        <v>23</v>
      </c>
      <c r="U109" s="221">
        <v>14</v>
      </c>
      <c r="V109" s="221">
        <v>77</v>
      </c>
      <c r="W109" s="18">
        <f t="shared" si="43"/>
        <v>458</v>
      </c>
      <c r="X109" s="81">
        <f t="shared" si="44"/>
        <v>0.15538867768331396</v>
      </c>
      <c r="Y109" s="82">
        <f t="shared" si="45"/>
        <v>1.6981776172262531E-2</v>
      </c>
      <c r="Z109" s="83">
        <v>10591</v>
      </c>
      <c r="AA109" s="74">
        <f t="shared" si="46"/>
        <v>0</v>
      </c>
      <c r="AB109" s="74">
        <f t="shared" si="47"/>
        <v>0</v>
      </c>
      <c r="AC109" s="157">
        <f t="shared" si="48"/>
        <v>0</v>
      </c>
      <c r="AD109" s="157">
        <f t="shared" si="49"/>
        <v>0</v>
      </c>
      <c r="AE109" s="157">
        <f t="shared" si="50"/>
        <v>0</v>
      </c>
      <c r="AF109" s="225">
        <f t="shared" si="51"/>
        <v>0.25051357254336004</v>
      </c>
      <c r="AG109" s="225">
        <f t="shared" si="52"/>
        <v>0.72073322327199718</v>
      </c>
      <c r="AH109" s="225">
        <f t="shared" si="53"/>
        <v>0.3389499982335592</v>
      </c>
      <c r="AJ109" s="376"/>
    </row>
    <row r="110" spans="1:36" s="5" customFormat="1" x14ac:dyDescent="1.25">
      <c r="A110" s="80">
        <v>36</v>
      </c>
      <c r="B110" s="65">
        <v>10596</v>
      </c>
      <c r="C110" s="80">
        <v>36</v>
      </c>
      <c r="D110" s="16">
        <v>104</v>
      </c>
      <c r="E110" s="65" t="s">
        <v>514</v>
      </c>
      <c r="F110" s="10" t="s">
        <v>44</v>
      </c>
      <c r="G110" s="10" t="s">
        <v>229</v>
      </c>
      <c r="H110" s="11" t="s">
        <v>24</v>
      </c>
      <c r="I110" s="12">
        <v>1513042.3271029999</v>
      </c>
      <c r="J110" s="12">
        <v>3883698.675729</v>
      </c>
      <c r="K110" s="12" t="s">
        <v>117</v>
      </c>
      <c r="L110" s="176">
        <v>145.86666666666667</v>
      </c>
      <c r="M110" s="51">
        <v>15738</v>
      </c>
      <c r="N110" s="51">
        <v>50000</v>
      </c>
      <c r="O110" s="51">
        <v>246772059</v>
      </c>
      <c r="P110" s="209">
        <v>28.91</v>
      </c>
      <c r="Q110" s="209">
        <v>108.34</v>
      </c>
      <c r="R110" s="209">
        <v>316.20999999999998</v>
      </c>
      <c r="S110" s="50">
        <v>885</v>
      </c>
      <c r="T110" s="50">
        <v>75</v>
      </c>
      <c r="U110" s="50">
        <v>7</v>
      </c>
      <c r="V110" s="50">
        <v>25</v>
      </c>
      <c r="W110" s="12">
        <f t="shared" si="43"/>
        <v>892</v>
      </c>
      <c r="X110" s="81">
        <f t="shared" si="44"/>
        <v>1.1610085656686349</v>
      </c>
      <c r="Y110" s="82">
        <f t="shared" si="45"/>
        <v>0.12688175155493631</v>
      </c>
      <c r="Z110" s="83">
        <v>10596</v>
      </c>
      <c r="AA110" s="74">
        <f t="shared" si="46"/>
        <v>0</v>
      </c>
      <c r="AB110" s="74">
        <f t="shared" si="47"/>
        <v>0</v>
      </c>
      <c r="AC110" s="157">
        <f t="shared" si="48"/>
        <v>0</v>
      </c>
      <c r="AD110" s="157">
        <f t="shared" si="49"/>
        <v>0</v>
      </c>
      <c r="AE110" s="157">
        <f t="shared" si="50"/>
        <v>0</v>
      </c>
      <c r="AF110" s="225">
        <f t="shared" si="51"/>
        <v>0.44753010177973646</v>
      </c>
      <c r="AG110" s="225">
        <f t="shared" si="52"/>
        <v>1.6771155733938654</v>
      </c>
      <c r="AH110" s="225">
        <f t="shared" si="53"/>
        <v>4.8949669140010537</v>
      </c>
      <c r="AJ110" s="376"/>
    </row>
    <row r="111" spans="1:36" s="8" customFormat="1" x14ac:dyDescent="1.25">
      <c r="A111" s="219">
        <v>20</v>
      </c>
      <c r="B111" s="65">
        <v>10600</v>
      </c>
      <c r="C111" s="219">
        <v>20</v>
      </c>
      <c r="D111" s="19">
        <v>105</v>
      </c>
      <c r="E111" s="66" t="s">
        <v>515</v>
      </c>
      <c r="F111" s="20" t="s">
        <v>291</v>
      </c>
      <c r="G111" s="20" t="s">
        <v>229</v>
      </c>
      <c r="H111" s="21" t="s">
        <v>24</v>
      </c>
      <c r="I111" s="18">
        <v>7585980.252084</v>
      </c>
      <c r="J111" s="18">
        <v>12593990.408156</v>
      </c>
      <c r="K111" s="18" t="s">
        <v>118</v>
      </c>
      <c r="L111" s="177">
        <v>145.76666666666665</v>
      </c>
      <c r="M111" s="53">
        <v>75521</v>
      </c>
      <c r="N111" s="52">
        <v>500000</v>
      </c>
      <c r="O111" s="53">
        <v>166761436</v>
      </c>
      <c r="P111" s="220">
        <v>33.46</v>
      </c>
      <c r="Q111" s="220">
        <v>86.7</v>
      </c>
      <c r="R111" s="220">
        <v>275.60000000000002</v>
      </c>
      <c r="S111" s="221">
        <v>2628</v>
      </c>
      <c r="T111" s="221">
        <v>56.999999999999993</v>
      </c>
      <c r="U111" s="221">
        <v>12</v>
      </c>
      <c r="V111" s="221">
        <v>43</v>
      </c>
      <c r="W111" s="18">
        <f t="shared" si="43"/>
        <v>2640</v>
      </c>
      <c r="X111" s="81">
        <f t="shared" si="44"/>
        <v>2.8613227467178768</v>
      </c>
      <c r="Y111" s="82">
        <f t="shared" si="45"/>
        <v>0.31270194949721342</v>
      </c>
      <c r="Z111" s="83">
        <v>10600</v>
      </c>
      <c r="AA111" s="74">
        <f t="shared" si="46"/>
        <v>0</v>
      </c>
      <c r="AB111" s="74">
        <f t="shared" si="47"/>
        <v>0</v>
      </c>
      <c r="AC111" s="157">
        <f t="shared" si="48"/>
        <v>0</v>
      </c>
      <c r="AD111" s="157">
        <f t="shared" si="49"/>
        <v>0</v>
      </c>
      <c r="AE111" s="157">
        <f t="shared" si="50"/>
        <v>0</v>
      </c>
      <c r="AF111" s="225">
        <f t="shared" si="51"/>
        <v>1.6796466509680734</v>
      </c>
      <c r="AG111" s="225">
        <f t="shared" si="52"/>
        <v>4.3522224936919294</v>
      </c>
      <c r="AH111" s="225">
        <f t="shared" si="53"/>
        <v>13.834746473604335</v>
      </c>
      <c r="AJ111" s="376"/>
    </row>
    <row r="112" spans="1:36" s="5" customFormat="1" x14ac:dyDescent="1.25">
      <c r="A112" s="80">
        <v>25</v>
      </c>
      <c r="B112" s="65">
        <v>10616</v>
      </c>
      <c r="C112" s="80">
        <v>25</v>
      </c>
      <c r="D112" s="16">
        <v>106</v>
      </c>
      <c r="E112" s="65" t="s">
        <v>516</v>
      </c>
      <c r="F112" s="10" t="s">
        <v>394</v>
      </c>
      <c r="G112" s="10" t="s">
        <v>229</v>
      </c>
      <c r="H112" s="11" t="s">
        <v>24</v>
      </c>
      <c r="I112" s="12">
        <v>3754388.2463830002</v>
      </c>
      <c r="J112" s="12">
        <v>10789118.837158</v>
      </c>
      <c r="K112" s="12" t="s">
        <v>119</v>
      </c>
      <c r="L112" s="176">
        <v>142.93333333333334</v>
      </c>
      <c r="M112" s="51">
        <v>42898</v>
      </c>
      <c r="N112" s="51">
        <v>50000</v>
      </c>
      <c r="O112" s="51">
        <v>251506336</v>
      </c>
      <c r="P112" s="209">
        <v>32.32</v>
      </c>
      <c r="Q112" s="209">
        <v>96.84</v>
      </c>
      <c r="R112" s="209">
        <v>342.57</v>
      </c>
      <c r="S112" s="50">
        <v>4328</v>
      </c>
      <c r="T112" s="50">
        <v>94</v>
      </c>
      <c r="U112" s="50">
        <v>8</v>
      </c>
      <c r="V112" s="50">
        <v>6</v>
      </c>
      <c r="W112" s="12">
        <f t="shared" si="43"/>
        <v>4336</v>
      </c>
      <c r="X112" s="81">
        <f t="shared" si="44"/>
        <v>4.0424295861348805</v>
      </c>
      <c r="Y112" s="82">
        <f t="shared" si="45"/>
        <v>0.44178015700590489</v>
      </c>
      <c r="Z112" s="83">
        <v>10616</v>
      </c>
      <c r="AA112" s="74">
        <f t="shared" si="46"/>
        <v>0</v>
      </c>
      <c r="AB112" s="74">
        <f t="shared" si="47"/>
        <v>0</v>
      </c>
      <c r="AC112" s="157">
        <f t="shared" si="48"/>
        <v>0</v>
      </c>
      <c r="AD112" s="157">
        <f t="shared" si="49"/>
        <v>0</v>
      </c>
      <c r="AE112" s="157">
        <f t="shared" si="50"/>
        <v>0</v>
      </c>
      <c r="AF112" s="225">
        <f t="shared" si="51"/>
        <v>1.3899077045093546</v>
      </c>
      <c r="AG112" s="225">
        <f t="shared" si="52"/>
        <v>4.1645625651202325</v>
      </c>
      <c r="AH112" s="225">
        <f t="shared" si="53"/>
        <v>14.732075567257723</v>
      </c>
      <c r="AJ112" s="376"/>
    </row>
    <row r="113" spans="1:36" s="8" customFormat="1" x14ac:dyDescent="1.25">
      <c r="A113" s="219">
        <v>19</v>
      </c>
      <c r="B113" s="65">
        <v>10630</v>
      </c>
      <c r="C113" s="219">
        <v>19</v>
      </c>
      <c r="D113" s="19">
        <v>107</v>
      </c>
      <c r="E113" s="66" t="s">
        <v>517</v>
      </c>
      <c r="F113" s="20" t="s">
        <v>388</v>
      </c>
      <c r="G113" s="20" t="s">
        <v>229</v>
      </c>
      <c r="H113" s="21" t="s">
        <v>24</v>
      </c>
      <c r="I113" s="18">
        <v>274777.51949999999</v>
      </c>
      <c r="J113" s="18">
        <v>539523.08209799998</v>
      </c>
      <c r="K113" s="18" t="s">
        <v>121</v>
      </c>
      <c r="L113" s="177">
        <v>138.33333333333331</v>
      </c>
      <c r="M113" s="53">
        <v>144914</v>
      </c>
      <c r="N113" s="52">
        <v>500000</v>
      </c>
      <c r="O113" s="53">
        <v>3723057</v>
      </c>
      <c r="P113" s="220">
        <v>30.94</v>
      </c>
      <c r="Q113" s="220">
        <v>105.61</v>
      </c>
      <c r="R113" s="220">
        <v>352.99</v>
      </c>
      <c r="S113" s="221">
        <v>279</v>
      </c>
      <c r="T113" s="221">
        <v>35</v>
      </c>
      <c r="U113" s="221">
        <v>18</v>
      </c>
      <c r="V113" s="221">
        <v>65</v>
      </c>
      <c r="W113" s="18">
        <f t="shared" si="43"/>
        <v>297</v>
      </c>
      <c r="X113" s="81">
        <f t="shared" si="44"/>
        <v>7.5267364162316941E-2</v>
      </c>
      <c r="Y113" s="82">
        <f t="shared" si="45"/>
        <v>8.2256542132727994E-3</v>
      </c>
      <c r="Z113" s="83">
        <v>10630</v>
      </c>
      <c r="AA113" s="74">
        <f t="shared" si="46"/>
        <v>0</v>
      </c>
      <c r="AB113" s="74">
        <f t="shared" si="47"/>
        <v>0</v>
      </c>
      <c r="AC113" s="157">
        <f t="shared" si="48"/>
        <v>0</v>
      </c>
      <c r="AD113" s="157">
        <f t="shared" si="49"/>
        <v>0</v>
      </c>
      <c r="AE113" s="157">
        <f t="shared" si="50"/>
        <v>0</v>
      </c>
      <c r="AF113" s="225">
        <f t="shared" si="51"/>
        <v>6.6536349919488175E-2</v>
      </c>
      <c r="AG113" s="225">
        <f t="shared" si="52"/>
        <v>0.22711389511949406</v>
      </c>
      <c r="AH113" s="225">
        <f t="shared" si="53"/>
        <v>0.75910362501875028</v>
      </c>
      <c r="AJ113" s="376"/>
    </row>
    <row r="114" spans="1:36" s="5" customFormat="1" x14ac:dyDescent="1.25">
      <c r="A114" s="80">
        <v>27</v>
      </c>
      <c r="B114" s="65">
        <v>10706</v>
      </c>
      <c r="C114" s="80">
        <v>27</v>
      </c>
      <c r="D114" s="16">
        <v>108</v>
      </c>
      <c r="E114" s="65" t="s">
        <v>518</v>
      </c>
      <c r="F114" s="10" t="s">
        <v>349</v>
      </c>
      <c r="G114" s="10" t="s">
        <v>229</v>
      </c>
      <c r="H114" s="11" t="s">
        <v>24</v>
      </c>
      <c r="I114" s="12">
        <v>8127050.134451</v>
      </c>
      <c r="J114" s="12">
        <v>20681681.452002998</v>
      </c>
      <c r="K114" s="12" t="s">
        <v>122</v>
      </c>
      <c r="L114" s="176">
        <v>133.5</v>
      </c>
      <c r="M114" s="51">
        <v>196784</v>
      </c>
      <c r="N114" s="51">
        <v>200000</v>
      </c>
      <c r="O114" s="51">
        <v>105098389</v>
      </c>
      <c r="P114" s="209">
        <v>38.54</v>
      </c>
      <c r="Q114" s="209">
        <v>136.28</v>
      </c>
      <c r="R114" s="209">
        <v>629.83000000000004</v>
      </c>
      <c r="S114" s="50">
        <v>3290</v>
      </c>
      <c r="T114" s="50">
        <v>69</v>
      </c>
      <c r="U114" s="50">
        <v>18</v>
      </c>
      <c r="V114" s="50">
        <v>31</v>
      </c>
      <c r="W114" s="12">
        <f t="shared" si="43"/>
        <v>3308</v>
      </c>
      <c r="X114" s="81">
        <f t="shared" si="44"/>
        <v>5.6880521423569439</v>
      </c>
      <c r="Y114" s="82">
        <f t="shared" si="45"/>
        <v>0.62162333689796501</v>
      </c>
      <c r="Z114" s="83">
        <v>10706</v>
      </c>
      <c r="AA114" s="74">
        <f t="shared" si="46"/>
        <v>0</v>
      </c>
      <c r="AB114" s="74">
        <f t="shared" si="47"/>
        <v>0</v>
      </c>
      <c r="AC114" s="157">
        <f t="shared" si="48"/>
        <v>0</v>
      </c>
      <c r="AD114" s="157">
        <f t="shared" si="49"/>
        <v>0</v>
      </c>
      <c r="AE114" s="157">
        <f t="shared" si="50"/>
        <v>0</v>
      </c>
      <c r="AF114" s="225">
        <f t="shared" si="51"/>
        <v>3.1770656458903859</v>
      </c>
      <c r="AG114" s="225">
        <f t="shared" si="52"/>
        <v>11.234315158846439</v>
      </c>
      <c r="AH114" s="225">
        <f t="shared" si="53"/>
        <v>51.920375084357595</v>
      </c>
      <c r="AJ114" s="376"/>
    </row>
    <row r="115" spans="1:36" s="8" customFormat="1" x14ac:dyDescent="1.25">
      <c r="A115" s="219">
        <v>22</v>
      </c>
      <c r="B115" s="65">
        <v>10719</v>
      </c>
      <c r="C115" s="219">
        <v>22</v>
      </c>
      <c r="D115" s="19">
        <v>109</v>
      </c>
      <c r="E115" s="66" t="s">
        <v>519</v>
      </c>
      <c r="F115" s="20" t="s">
        <v>32</v>
      </c>
      <c r="G115" s="20" t="s">
        <v>229</v>
      </c>
      <c r="H115" s="21" t="s">
        <v>24</v>
      </c>
      <c r="I115" s="18">
        <v>7637573.8909750003</v>
      </c>
      <c r="J115" s="18">
        <v>14997750.216364</v>
      </c>
      <c r="K115" s="18" t="s">
        <v>124</v>
      </c>
      <c r="L115" s="177">
        <v>131.4</v>
      </c>
      <c r="M115" s="53">
        <v>69725</v>
      </c>
      <c r="N115" s="52">
        <v>100000</v>
      </c>
      <c r="O115" s="53">
        <v>215098604</v>
      </c>
      <c r="P115" s="220">
        <v>36.340000000000003</v>
      </c>
      <c r="Q115" s="220">
        <v>105.75</v>
      </c>
      <c r="R115" s="220">
        <v>493.25</v>
      </c>
      <c r="S115" s="221">
        <v>607</v>
      </c>
      <c r="T115" s="221">
        <v>95</v>
      </c>
      <c r="U115" s="221">
        <v>12</v>
      </c>
      <c r="V115" s="221">
        <v>5</v>
      </c>
      <c r="W115" s="18">
        <f t="shared" si="43"/>
        <v>619</v>
      </c>
      <c r="X115" s="81">
        <f t="shared" si="44"/>
        <v>5.6790848191483603</v>
      </c>
      <c r="Y115" s="82">
        <f t="shared" si="45"/>
        <v>0.62064333579452013</v>
      </c>
      <c r="Z115" s="83">
        <v>10719</v>
      </c>
      <c r="AA115" s="74">
        <f t="shared" si="46"/>
        <v>0</v>
      </c>
      <c r="AB115" s="74">
        <f t="shared" si="47"/>
        <v>0</v>
      </c>
      <c r="AC115" s="157">
        <f t="shared" si="48"/>
        <v>0</v>
      </c>
      <c r="AD115" s="157">
        <f t="shared" si="49"/>
        <v>0</v>
      </c>
      <c r="AE115" s="157">
        <f t="shared" si="50"/>
        <v>0</v>
      </c>
      <c r="AF115" s="225">
        <f t="shared" si="51"/>
        <v>2.1723993929247518</v>
      </c>
      <c r="AG115" s="225">
        <f t="shared" si="52"/>
        <v>6.321718101315148</v>
      </c>
      <c r="AH115" s="225">
        <f t="shared" si="53"/>
        <v>29.4864061794203</v>
      </c>
      <c r="AJ115" s="376"/>
    </row>
    <row r="116" spans="1:36" s="5" customFormat="1" x14ac:dyDescent="1.25">
      <c r="A116" s="80">
        <v>21</v>
      </c>
      <c r="B116" s="65">
        <v>10743</v>
      </c>
      <c r="C116" s="80">
        <v>21</v>
      </c>
      <c r="D116" s="16">
        <v>110</v>
      </c>
      <c r="E116" s="65" t="s">
        <v>520</v>
      </c>
      <c r="F116" s="10" t="s">
        <v>33</v>
      </c>
      <c r="G116" s="10" t="s">
        <v>229</v>
      </c>
      <c r="H116" s="11" t="s">
        <v>24</v>
      </c>
      <c r="I116" s="12">
        <v>2251128.0405120002</v>
      </c>
      <c r="J116" s="12">
        <v>4885751.3341579996</v>
      </c>
      <c r="K116" s="12" t="s">
        <v>125</v>
      </c>
      <c r="L116" s="176">
        <v>127.13333333333334</v>
      </c>
      <c r="M116" s="51">
        <v>55019</v>
      </c>
      <c r="N116" s="51">
        <v>100000</v>
      </c>
      <c r="O116" s="51">
        <v>88801165</v>
      </c>
      <c r="P116" s="209">
        <v>25.85</v>
      </c>
      <c r="Q116" s="209">
        <v>86.58</v>
      </c>
      <c r="R116" s="209">
        <v>284.61</v>
      </c>
      <c r="S116" s="50">
        <v>1625</v>
      </c>
      <c r="T116" s="50">
        <v>83</v>
      </c>
      <c r="U116" s="50">
        <v>9</v>
      </c>
      <c r="V116" s="50">
        <v>17</v>
      </c>
      <c r="W116" s="12">
        <f t="shared" si="43"/>
        <v>1634</v>
      </c>
      <c r="X116" s="81">
        <f t="shared" si="44"/>
        <v>1.6163599655936425</v>
      </c>
      <c r="Y116" s="82">
        <f t="shared" si="45"/>
        <v>0.17664519422359887</v>
      </c>
      <c r="Z116" s="83">
        <v>10743</v>
      </c>
      <c r="AA116" s="74">
        <f t="shared" si="46"/>
        <v>0</v>
      </c>
      <c r="AB116" s="74">
        <f t="shared" si="47"/>
        <v>0</v>
      </c>
      <c r="AC116" s="157">
        <f t="shared" si="48"/>
        <v>0</v>
      </c>
      <c r="AD116" s="157">
        <f t="shared" si="49"/>
        <v>0</v>
      </c>
      <c r="AE116" s="157">
        <f t="shared" si="50"/>
        <v>0</v>
      </c>
      <c r="AF116" s="225">
        <f t="shared" si="51"/>
        <v>0.5034084953083815</v>
      </c>
      <c r="AG116" s="225">
        <f t="shared" si="52"/>
        <v>1.6860776604951515</v>
      </c>
      <c r="AH116" s="225">
        <f t="shared" si="53"/>
        <v>5.5425567446699588</v>
      </c>
      <c r="AJ116" s="376"/>
    </row>
    <row r="117" spans="1:36" s="8" customFormat="1" x14ac:dyDescent="1.25">
      <c r="A117" s="219">
        <v>60</v>
      </c>
      <c r="B117" s="65">
        <v>10753</v>
      </c>
      <c r="C117" s="219">
        <v>60</v>
      </c>
      <c r="D117" s="19">
        <v>111</v>
      </c>
      <c r="E117" s="66" t="s">
        <v>521</v>
      </c>
      <c r="F117" s="20" t="s">
        <v>351</v>
      </c>
      <c r="G117" s="20" t="s">
        <v>229</v>
      </c>
      <c r="H117" s="21" t="s">
        <v>24</v>
      </c>
      <c r="I117" s="18">
        <v>436671.95871600002</v>
      </c>
      <c r="J117" s="18">
        <v>1057758.7183350001</v>
      </c>
      <c r="K117" s="18" t="s">
        <v>126</v>
      </c>
      <c r="L117" s="177">
        <v>124.26666666666667</v>
      </c>
      <c r="M117" s="53">
        <v>38315</v>
      </c>
      <c r="N117" s="52">
        <v>100000</v>
      </c>
      <c r="O117" s="53">
        <v>27606909</v>
      </c>
      <c r="P117" s="220">
        <v>37.64</v>
      </c>
      <c r="Q117" s="220">
        <v>115.74</v>
      </c>
      <c r="R117" s="220">
        <v>630.58000000000004</v>
      </c>
      <c r="S117" s="221">
        <v>513</v>
      </c>
      <c r="T117" s="221">
        <v>73</v>
      </c>
      <c r="U117" s="221">
        <v>6</v>
      </c>
      <c r="V117" s="221">
        <v>27</v>
      </c>
      <c r="W117" s="18">
        <f t="shared" si="43"/>
        <v>519</v>
      </c>
      <c r="X117" s="81">
        <f t="shared" si="44"/>
        <v>0.30777837846615086</v>
      </c>
      <c r="Y117" s="82">
        <f t="shared" si="45"/>
        <v>3.3635806750515439E-2</v>
      </c>
      <c r="Z117" s="83">
        <v>10753</v>
      </c>
      <c r="AA117" s="74">
        <f t="shared" si="46"/>
        <v>0</v>
      </c>
      <c r="AB117" s="74">
        <f t="shared" si="47"/>
        <v>0</v>
      </c>
      <c r="AC117" s="157">
        <f t="shared" si="48"/>
        <v>0</v>
      </c>
      <c r="AD117" s="157">
        <f t="shared" si="49"/>
        <v>0</v>
      </c>
      <c r="AE117" s="157">
        <f t="shared" si="50"/>
        <v>0</v>
      </c>
      <c r="AF117" s="225">
        <f t="shared" si="51"/>
        <v>0.15869559130775229</v>
      </c>
      <c r="AG117" s="225">
        <f t="shared" si="52"/>
        <v>0.48797629484482596</v>
      </c>
      <c r="AH117" s="225">
        <f t="shared" si="53"/>
        <v>2.6586149300436359</v>
      </c>
      <c r="AJ117" s="376"/>
    </row>
    <row r="118" spans="1:36" s="5" customFormat="1" x14ac:dyDescent="1.25">
      <c r="A118" s="80">
        <v>45</v>
      </c>
      <c r="B118" s="65">
        <v>10782</v>
      </c>
      <c r="C118" s="80">
        <v>45</v>
      </c>
      <c r="D118" s="16">
        <v>112</v>
      </c>
      <c r="E118" s="65" t="s">
        <v>522</v>
      </c>
      <c r="F118" s="10" t="s">
        <v>18</v>
      </c>
      <c r="G118" s="10" t="s">
        <v>229</v>
      </c>
      <c r="H118" s="11" t="s">
        <v>24</v>
      </c>
      <c r="I118" s="12">
        <v>460272.94515500002</v>
      </c>
      <c r="J118" s="12">
        <v>920496.00043899997</v>
      </c>
      <c r="K118" s="12" t="s">
        <v>127</v>
      </c>
      <c r="L118" s="176">
        <v>123.66666666666667</v>
      </c>
      <c r="M118" s="51">
        <v>26345</v>
      </c>
      <c r="N118" s="51">
        <v>50000</v>
      </c>
      <c r="O118" s="51">
        <v>34940064</v>
      </c>
      <c r="P118" s="209">
        <v>42.62</v>
      </c>
      <c r="Q118" s="209">
        <v>114.83</v>
      </c>
      <c r="R118" s="209">
        <v>337.77</v>
      </c>
      <c r="S118" s="50">
        <v>141</v>
      </c>
      <c r="T118" s="50">
        <v>10</v>
      </c>
      <c r="U118" s="50">
        <v>11</v>
      </c>
      <c r="V118" s="50">
        <v>90</v>
      </c>
      <c r="W118" s="12">
        <f t="shared" si="43"/>
        <v>152</v>
      </c>
      <c r="X118" s="81">
        <f t="shared" si="44"/>
        <v>3.669023888154916E-2</v>
      </c>
      <c r="Y118" s="82">
        <f t="shared" si="45"/>
        <v>4.0097221604725583E-3</v>
      </c>
      <c r="Z118" s="83">
        <v>10782</v>
      </c>
      <c r="AA118" s="74">
        <f t="shared" si="46"/>
        <v>0</v>
      </c>
      <c r="AB118" s="74">
        <f t="shared" si="47"/>
        <v>0</v>
      </c>
      <c r="AC118" s="157">
        <f t="shared" si="48"/>
        <v>0</v>
      </c>
      <c r="AD118" s="157">
        <f t="shared" si="49"/>
        <v>0</v>
      </c>
      <c r="AE118" s="157">
        <f t="shared" si="50"/>
        <v>0</v>
      </c>
      <c r="AF118" s="225">
        <f t="shared" si="51"/>
        <v>0.15637379811316252</v>
      </c>
      <c r="AG118" s="225">
        <f t="shared" si="52"/>
        <v>0.42131401307682897</v>
      </c>
      <c r="AH118" s="225">
        <f t="shared" si="53"/>
        <v>1.2392861987020858</v>
      </c>
      <c r="AJ118" s="376"/>
    </row>
    <row r="119" spans="1:36" s="8" customFormat="1" x14ac:dyDescent="1.25">
      <c r="A119" s="219">
        <v>33</v>
      </c>
      <c r="B119" s="65">
        <v>10764</v>
      </c>
      <c r="C119" s="219">
        <v>33</v>
      </c>
      <c r="D119" s="19">
        <v>113</v>
      </c>
      <c r="E119" s="66" t="s">
        <v>523</v>
      </c>
      <c r="F119" s="20" t="s">
        <v>215</v>
      </c>
      <c r="G119" s="20" t="s">
        <v>229</v>
      </c>
      <c r="H119" s="21" t="s">
        <v>24</v>
      </c>
      <c r="I119" s="18">
        <v>722285.73456000001</v>
      </c>
      <c r="J119" s="18">
        <v>889617.47206599999</v>
      </c>
      <c r="K119" s="18" t="s">
        <v>99</v>
      </c>
      <c r="L119" s="177">
        <v>123.4</v>
      </c>
      <c r="M119" s="53">
        <v>29203</v>
      </c>
      <c r="N119" s="52">
        <v>100000</v>
      </c>
      <c r="O119" s="53">
        <v>30463222</v>
      </c>
      <c r="P119" s="220">
        <v>33.04</v>
      </c>
      <c r="Q119" s="220">
        <v>99.48</v>
      </c>
      <c r="R119" s="220">
        <v>341.83</v>
      </c>
      <c r="S119" s="221">
        <v>117</v>
      </c>
      <c r="T119" s="221">
        <v>12</v>
      </c>
      <c r="U119" s="221">
        <v>6</v>
      </c>
      <c r="V119" s="221">
        <v>88</v>
      </c>
      <c r="W119" s="18">
        <f t="shared" si="43"/>
        <v>123</v>
      </c>
      <c r="X119" s="81">
        <f t="shared" si="44"/>
        <v>4.2551334342877833E-2</v>
      </c>
      <c r="Y119" s="82">
        <f t="shared" si="45"/>
        <v>4.6502566751647784E-3</v>
      </c>
      <c r="Z119" s="83">
        <v>10764</v>
      </c>
      <c r="AA119" s="74">
        <f t="shared" si="46"/>
        <v>0</v>
      </c>
      <c r="AB119" s="74">
        <f t="shared" si="47"/>
        <v>0</v>
      </c>
      <c r="AC119" s="157">
        <f t="shared" si="48"/>
        <v>0</v>
      </c>
      <c r="AD119" s="157">
        <f t="shared" si="49"/>
        <v>0</v>
      </c>
      <c r="AE119" s="157">
        <f t="shared" si="50"/>
        <v>0</v>
      </c>
      <c r="AF119" s="225">
        <f t="shared" si="51"/>
        <v>0.11715800722405696</v>
      </c>
      <c r="AG119" s="225">
        <f t="shared" si="52"/>
        <v>0.35275056170245728</v>
      </c>
      <c r="AH119" s="225">
        <f t="shared" si="53"/>
        <v>1.2121102182021608</v>
      </c>
      <c r="AJ119" s="376"/>
    </row>
    <row r="120" spans="1:36" s="5" customFormat="1" x14ac:dyDescent="1.25">
      <c r="A120" s="80">
        <v>49</v>
      </c>
      <c r="B120" s="65">
        <v>10771</v>
      </c>
      <c r="C120" s="80">
        <v>49</v>
      </c>
      <c r="D120" s="16">
        <v>114</v>
      </c>
      <c r="E120" s="65" t="s">
        <v>524</v>
      </c>
      <c r="F120" s="10" t="s">
        <v>35</v>
      </c>
      <c r="G120" s="10" t="s">
        <v>229</v>
      </c>
      <c r="H120" s="11" t="s">
        <v>24</v>
      </c>
      <c r="I120" s="12">
        <v>174807.125902</v>
      </c>
      <c r="J120" s="12">
        <v>683020.61367999995</v>
      </c>
      <c r="K120" s="12" t="s">
        <v>75</v>
      </c>
      <c r="L120" s="176">
        <v>123.33333333333333</v>
      </c>
      <c r="M120" s="51">
        <v>12901</v>
      </c>
      <c r="N120" s="51">
        <v>50000</v>
      </c>
      <c r="O120" s="51">
        <v>52943230</v>
      </c>
      <c r="P120" s="209">
        <v>38.9</v>
      </c>
      <c r="Q120" s="209">
        <v>100.88</v>
      </c>
      <c r="R120" s="209">
        <v>268.76</v>
      </c>
      <c r="S120" s="50">
        <v>142</v>
      </c>
      <c r="T120" s="50">
        <v>26</v>
      </c>
      <c r="U120" s="50">
        <v>3</v>
      </c>
      <c r="V120" s="50">
        <v>74</v>
      </c>
      <c r="W120" s="12">
        <f t="shared" si="43"/>
        <v>145</v>
      </c>
      <c r="X120" s="81">
        <f t="shared" si="44"/>
        <v>7.0784112705512756E-2</v>
      </c>
      <c r="Y120" s="82">
        <f t="shared" si="45"/>
        <v>7.7356984848472015E-3</v>
      </c>
      <c r="Z120" s="83">
        <v>10771</v>
      </c>
      <c r="AA120" s="74">
        <f t="shared" si="46"/>
        <v>0</v>
      </c>
      <c r="AB120" s="74">
        <f t="shared" si="47"/>
        <v>0</v>
      </c>
      <c r="AC120" s="157">
        <f t="shared" si="48"/>
        <v>0</v>
      </c>
      <c r="AD120" s="157">
        <f t="shared" si="49"/>
        <v>0</v>
      </c>
      <c r="AE120" s="157">
        <f t="shared" si="50"/>
        <v>0</v>
      </c>
      <c r="AF120" s="225">
        <f t="shared" si="51"/>
        <v>0.10590392247094026</v>
      </c>
      <c r="AG120" s="225">
        <f t="shared" si="52"/>
        <v>0.27464235729738956</v>
      </c>
      <c r="AH120" s="225">
        <f t="shared" si="53"/>
        <v>0.73168992810513889</v>
      </c>
      <c r="AJ120" s="376"/>
    </row>
    <row r="121" spans="1:36" s="8" customFormat="1" x14ac:dyDescent="1.25">
      <c r="A121" s="219">
        <v>51</v>
      </c>
      <c r="B121" s="65">
        <v>10781</v>
      </c>
      <c r="C121" s="219">
        <v>51</v>
      </c>
      <c r="D121" s="19">
        <v>115</v>
      </c>
      <c r="E121" s="66" t="s">
        <v>525</v>
      </c>
      <c r="F121" s="20" t="s">
        <v>37</v>
      </c>
      <c r="G121" s="20" t="s">
        <v>229</v>
      </c>
      <c r="H121" s="21" t="s">
        <v>24</v>
      </c>
      <c r="I121" s="18">
        <v>2876994.8205180001</v>
      </c>
      <c r="J121" s="18">
        <v>8619024.4511559997</v>
      </c>
      <c r="K121" s="18" t="s">
        <v>129</v>
      </c>
      <c r="L121" s="177">
        <v>119.6</v>
      </c>
      <c r="M121" s="53">
        <v>157948</v>
      </c>
      <c r="N121" s="52">
        <v>200000</v>
      </c>
      <c r="O121" s="53">
        <v>54568747</v>
      </c>
      <c r="P121" s="220">
        <v>37.28</v>
      </c>
      <c r="Q121" s="220">
        <v>105.76</v>
      </c>
      <c r="R121" s="220">
        <v>439.18</v>
      </c>
      <c r="S121" s="221">
        <v>4449</v>
      </c>
      <c r="T121" s="221">
        <v>77</v>
      </c>
      <c r="U121" s="221">
        <v>10</v>
      </c>
      <c r="V121" s="221">
        <v>23</v>
      </c>
      <c r="W121" s="18">
        <f t="shared" si="43"/>
        <v>4459</v>
      </c>
      <c r="X121" s="81">
        <f t="shared" si="44"/>
        <v>2.6453154683319346</v>
      </c>
      <c r="Y121" s="82">
        <f t="shared" si="45"/>
        <v>0.28909542096618668</v>
      </c>
      <c r="Z121" s="83">
        <v>10781</v>
      </c>
      <c r="AA121" s="74">
        <f t="shared" si="46"/>
        <v>0</v>
      </c>
      <c r="AB121" s="74">
        <f t="shared" si="47"/>
        <v>0</v>
      </c>
      <c r="AC121" s="157">
        <f t="shared" si="48"/>
        <v>0</v>
      </c>
      <c r="AD121" s="157">
        <f t="shared" si="49"/>
        <v>0</v>
      </c>
      <c r="AE121" s="157">
        <f t="shared" si="50"/>
        <v>0</v>
      </c>
      <c r="AF121" s="225">
        <f t="shared" si="51"/>
        <v>1.2807449436287601</v>
      </c>
      <c r="AG121" s="225">
        <f t="shared" si="52"/>
        <v>3.6333579731270835</v>
      </c>
      <c r="AH121" s="225">
        <f t="shared" si="53"/>
        <v>15.08791749846778</v>
      </c>
      <c r="AJ121" s="376"/>
    </row>
    <row r="122" spans="1:36" s="5" customFormat="1" x14ac:dyDescent="1.25">
      <c r="A122" s="80">
        <v>43</v>
      </c>
      <c r="B122" s="65">
        <v>10789</v>
      </c>
      <c r="C122" s="80">
        <v>43</v>
      </c>
      <c r="D122" s="16">
        <v>116</v>
      </c>
      <c r="E122" s="65" t="s">
        <v>526</v>
      </c>
      <c r="F122" s="10" t="s">
        <v>601</v>
      </c>
      <c r="G122" s="10" t="s">
        <v>229</v>
      </c>
      <c r="H122" s="11" t="s">
        <v>24</v>
      </c>
      <c r="I122" s="12">
        <v>1433785.5007839999</v>
      </c>
      <c r="J122" s="12">
        <v>1230032.288896</v>
      </c>
      <c r="K122" s="12" t="s">
        <v>131</v>
      </c>
      <c r="L122" s="176">
        <v>118.3</v>
      </c>
      <c r="M122" s="51">
        <v>20926</v>
      </c>
      <c r="N122" s="51">
        <v>200000</v>
      </c>
      <c r="O122" s="51">
        <v>58780096</v>
      </c>
      <c r="P122" s="209">
        <v>29.16</v>
      </c>
      <c r="Q122" s="209">
        <v>80.349999999999994</v>
      </c>
      <c r="R122" s="209">
        <v>261.93</v>
      </c>
      <c r="S122" s="50">
        <v>254</v>
      </c>
      <c r="T122" s="50">
        <v>85</v>
      </c>
      <c r="U122" s="50">
        <v>7</v>
      </c>
      <c r="V122" s="50">
        <v>15</v>
      </c>
      <c r="W122" s="12">
        <f t="shared" si="43"/>
        <v>261</v>
      </c>
      <c r="X122" s="81">
        <f t="shared" si="44"/>
        <v>0.41673892897498904</v>
      </c>
      <c r="Y122" s="82">
        <f t="shared" si="45"/>
        <v>4.554364783607151E-2</v>
      </c>
      <c r="Z122" s="83">
        <v>10789</v>
      </c>
      <c r="AA122" s="74">
        <f t="shared" si="46"/>
        <v>0</v>
      </c>
      <c r="AB122" s="74">
        <f t="shared" si="47"/>
        <v>0</v>
      </c>
      <c r="AC122" s="157">
        <f t="shared" si="48"/>
        <v>0</v>
      </c>
      <c r="AD122" s="157">
        <f t="shared" si="49"/>
        <v>0</v>
      </c>
      <c r="AE122" s="157">
        <f t="shared" si="50"/>
        <v>0</v>
      </c>
      <c r="AF122" s="225">
        <f t="shared" si="51"/>
        <v>0.14296596669306683</v>
      </c>
      <c r="AG122" s="225">
        <f t="shared" si="52"/>
        <v>0.39394085815459251</v>
      </c>
      <c r="AH122" s="225">
        <f t="shared" si="53"/>
        <v>1.2841932666637514</v>
      </c>
      <c r="AJ122" s="376"/>
    </row>
    <row r="123" spans="1:36" s="8" customFormat="1" x14ac:dyDescent="1.25">
      <c r="A123" s="219">
        <v>54</v>
      </c>
      <c r="B123" s="65">
        <v>10787</v>
      </c>
      <c r="C123" s="219">
        <v>54</v>
      </c>
      <c r="D123" s="19">
        <v>117</v>
      </c>
      <c r="E123" s="66" t="s">
        <v>527</v>
      </c>
      <c r="F123" s="20" t="s">
        <v>295</v>
      </c>
      <c r="G123" s="20" t="s">
        <v>229</v>
      </c>
      <c r="H123" s="21" t="s">
        <v>24</v>
      </c>
      <c r="I123" s="18">
        <v>787351.47187200002</v>
      </c>
      <c r="J123" s="18">
        <v>3136172.2265249998</v>
      </c>
      <c r="K123" s="18" t="s">
        <v>132</v>
      </c>
      <c r="L123" s="177">
        <v>116.36666666666666</v>
      </c>
      <c r="M123" s="53">
        <v>46945</v>
      </c>
      <c r="N123" s="52">
        <v>50000</v>
      </c>
      <c r="O123" s="53">
        <v>66805245</v>
      </c>
      <c r="P123" s="220">
        <v>46.52</v>
      </c>
      <c r="Q123" s="220">
        <v>144.05000000000001</v>
      </c>
      <c r="R123" s="220">
        <v>490.1</v>
      </c>
      <c r="S123" s="221">
        <v>1017</v>
      </c>
      <c r="T123" s="221">
        <v>68</v>
      </c>
      <c r="U123" s="221">
        <v>8</v>
      </c>
      <c r="V123" s="221">
        <v>32</v>
      </c>
      <c r="W123" s="18">
        <f t="shared" si="43"/>
        <v>1025</v>
      </c>
      <c r="X123" s="81">
        <f t="shared" si="44"/>
        <v>0.85003625778714165</v>
      </c>
      <c r="Y123" s="82">
        <f t="shared" si="45"/>
        <v>9.2896893668585293E-2</v>
      </c>
      <c r="Z123" s="83">
        <v>10787</v>
      </c>
      <c r="AA123" s="74">
        <f t="shared" si="46"/>
        <v>0</v>
      </c>
      <c r="AB123" s="74">
        <f t="shared" si="47"/>
        <v>0</v>
      </c>
      <c r="AC123" s="157">
        <f t="shared" si="48"/>
        <v>0</v>
      </c>
      <c r="AD123" s="157">
        <f t="shared" si="49"/>
        <v>0</v>
      </c>
      <c r="AE123" s="157">
        <f t="shared" si="50"/>
        <v>0</v>
      </c>
      <c r="AF123" s="225">
        <f t="shared" si="51"/>
        <v>0.58152480459202693</v>
      </c>
      <c r="AG123" s="225">
        <f t="shared" si="52"/>
        <v>1.8007018078564376</v>
      </c>
      <c r="AH123" s="225">
        <f t="shared" si="53"/>
        <v>6.1265113226687955</v>
      </c>
      <c r="AJ123" s="376"/>
    </row>
    <row r="124" spans="1:36" s="5" customFormat="1" x14ac:dyDescent="1.25">
      <c r="A124" s="80">
        <v>46</v>
      </c>
      <c r="B124" s="65">
        <v>10801</v>
      </c>
      <c r="C124" s="80">
        <v>46</v>
      </c>
      <c r="D124" s="16">
        <v>118</v>
      </c>
      <c r="E124" s="65" t="s">
        <v>528</v>
      </c>
      <c r="F124" s="10" t="s">
        <v>38</v>
      </c>
      <c r="G124" s="10" t="s">
        <v>229</v>
      </c>
      <c r="H124" s="11" t="s">
        <v>24</v>
      </c>
      <c r="I124" s="12">
        <v>291788.74998399999</v>
      </c>
      <c r="J124" s="12">
        <v>872297.25038400001</v>
      </c>
      <c r="K124" s="12" t="s">
        <v>133</v>
      </c>
      <c r="L124" s="176">
        <v>114.73333333333333</v>
      </c>
      <c r="M124" s="51">
        <v>19263</v>
      </c>
      <c r="N124" s="51">
        <v>100000</v>
      </c>
      <c r="O124" s="51">
        <v>45283561</v>
      </c>
      <c r="P124" s="209">
        <v>33.6</v>
      </c>
      <c r="Q124" s="209">
        <v>111.11</v>
      </c>
      <c r="R124" s="209">
        <v>323.47000000000003</v>
      </c>
      <c r="S124" s="50">
        <v>346</v>
      </c>
      <c r="T124" s="50">
        <v>42</v>
      </c>
      <c r="U124" s="50">
        <v>7</v>
      </c>
      <c r="V124" s="50">
        <v>58</v>
      </c>
      <c r="W124" s="12">
        <f t="shared" si="43"/>
        <v>353</v>
      </c>
      <c r="X124" s="81">
        <f t="shared" si="44"/>
        <v>0.14603011507229161</v>
      </c>
      <c r="Y124" s="82">
        <f t="shared" si="45"/>
        <v>1.5959018157174841E-2</v>
      </c>
      <c r="Z124" s="83">
        <v>10801</v>
      </c>
      <c r="AA124" s="74">
        <f t="shared" si="46"/>
        <v>0</v>
      </c>
      <c r="AB124" s="74">
        <f t="shared" si="47"/>
        <v>0</v>
      </c>
      <c r="AC124" s="157">
        <f t="shared" si="48"/>
        <v>0</v>
      </c>
      <c r="AD124" s="157">
        <f t="shared" si="49"/>
        <v>0</v>
      </c>
      <c r="AE124" s="157">
        <f t="shared" si="50"/>
        <v>0</v>
      </c>
      <c r="AF124" s="225">
        <f t="shared" si="51"/>
        <v>0.11682409205783327</v>
      </c>
      <c r="AG124" s="225">
        <f t="shared" si="52"/>
        <v>0.38631919251624564</v>
      </c>
      <c r="AH124" s="225">
        <f t="shared" si="53"/>
        <v>1.1246752695817657</v>
      </c>
      <c r="AJ124" s="376"/>
    </row>
    <row r="125" spans="1:36" s="8" customFormat="1" x14ac:dyDescent="1.25">
      <c r="A125" s="219">
        <v>61</v>
      </c>
      <c r="B125" s="65">
        <v>10825</v>
      </c>
      <c r="C125" s="219">
        <v>61</v>
      </c>
      <c r="D125" s="19">
        <v>119</v>
      </c>
      <c r="E125" s="66" t="s">
        <v>529</v>
      </c>
      <c r="F125" s="20" t="s">
        <v>71</v>
      </c>
      <c r="G125" s="20" t="s">
        <v>229</v>
      </c>
      <c r="H125" s="21" t="s">
        <v>24</v>
      </c>
      <c r="I125" s="18">
        <v>137914.406387</v>
      </c>
      <c r="J125" s="18">
        <v>240733.97318500001</v>
      </c>
      <c r="K125" s="18" t="s">
        <v>134</v>
      </c>
      <c r="L125" s="177">
        <v>112.66666666666667</v>
      </c>
      <c r="M125" s="53">
        <v>5109</v>
      </c>
      <c r="N125" s="52">
        <v>150000</v>
      </c>
      <c r="O125" s="53">
        <v>47119587</v>
      </c>
      <c r="P125" s="220">
        <v>30.78</v>
      </c>
      <c r="Q125" s="220">
        <v>85.13</v>
      </c>
      <c r="R125" s="220">
        <v>238.96</v>
      </c>
      <c r="S125" s="221">
        <v>44</v>
      </c>
      <c r="T125" s="221">
        <v>24</v>
      </c>
      <c r="U125" s="221">
        <v>5</v>
      </c>
      <c r="V125" s="221">
        <v>76</v>
      </c>
      <c r="W125" s="18">
        <f t="shared" si="43"/>
        <v>49</v>
      </c>
      <c r="X125" s="81">
        <f t="shared" si="44"/>
        <v>2.302911555209285E-2</v>
      </c>
      <c r="Y125" s="82">
        <f t="shared" si="45"/>
        <v>2.5167553491112914E-3</v>
      </c>
      <c r="Z125" s="83">
        <v>10825</v>
      </c>
      <c r="AA125" s="74">
        <f t="shared" si="46"/>
        <v>0</v>
      </c>
      <c r="AB125" s="74">
        <f t="shared" si="47"/>
        <v>0</v>
      </c>
      <c r="AC125" s="157">
        <f t="shared" si="48"/>
        <v>0</v>
      </c>
      <c r="AD125" s="157">
        <f t="shared" si="49"/>
        <v>0</v>
      </c>
      <c r="AE125" s="157">
        <f t="shared" si="50"/>
        <v>0</v>
      </c>
      <c r="AF125" s="225">
        <f t="shared" si="51"/>
        <v>2.9534840695559079E-2</v>
      </c>
      <c r="AG125" s="225">
        <f t="shared" si="52"/>
        <v>8.1686191956235998E-2</v>
      </c>
      <c r="AH125" s="225">
        <f t="shared" si="53"/>
        <v>0.22929322718033779</v>
      </c>
      <c r="AJ125" s="376"/>
    </row>
    <row r="126" spans="1:36" s="5" customFormat="1" x14ac:dyDescent="1.25">
      <c r="A126" s="80">
        <v>38</v>
      </c>
      <c r="B126" s="65">
        <v>10830</v>
      </c>
      <c r="C126" s="80">
        <v>38</v>
      </c>
      <c r="D126" s="16">
        <v>120</v>
      </c>
      <c r="E126" s="65" t="s">
        <v>530</v>
      </c>
      <c r="F126" s="10" t="s">
        <v>394</v>
      </c>
      <c r="G126" s="10" t="s">
        <v>229</v>
      </c>
      <c r="H126" s="11" t="s">
        <v>24</v>
      </c>
      <c r="I126" s="12">
        <v>485104.52480100002</v>
      </c>
      <c r="J126" s="12">
        <v>1412825.699978</v>
      </c>
      <c r="K126" s="12" t="s">
        <v>135</v>
      </c>
      <c r="L126" s="176">
        <v>111.83333333333333</v>
      </c>
      <c r="M126" s="51">
        <v>25345</v>
      </c>
      <c r="N126" s="51">
        <v>100000</v>
      </c>
      <c r="O126" s="51">
        <v>55743764</v>
      </c>
      <c r="P126" s="209">
        <v>30.35</v>
      </c>
      <c r="Q126" s="209">
        <v>93.53</v>
      </c>
      <c r="R126" s="209">
        <v>327.27999999999997</v>
      </c>
      <c r="S126" s="50">
        <v>1403</v>
      </c>
      <c r="T126" s="50">
        <v>92</v>
      </c>
      <c r="U126" s="50">
        <v>5</v>
      </c>
      <c r="V126" s="50">
        <v>8</v>
      </c>
      <c r="W126" s="12">
        <f t="shared" si="43"/>
        <v>1408</v>
      </c>
      <c r="X126" s="81">
        <f t="shared" si="44"/>
        <v>0.5180898060722241</v>
      </c>
      <c r="Y126" s="82">
        <f t="shared" si="45"/>
        <v>5.6619859664293747E-2</v>
      </c>
      <c r="Z126" s="83">
        <v>10830</v>
      </c>
      <c r="AA126" s="74">
        <f t="shared" si="46"/>
        <v>0</v>
      </c>
      <c r="AB126" s="74">
        <f t="shared" si="47"/>
        <v>0</v>
      </c>
      <c r="AC126" s="157">
        <f t="shared" si="48"/>
        <v>0</v>
      </c>
      <c r="AD126" s="157">
        <f t="shared" si="49"/>
        <v>0</v>
      </c>
      <c r="AE126" s="157">
        <f t="shared" si="50"/>
        <v>0</v>
      </c>
      <c r="AF126" s="225">
        <f t="shared" si="51"/>
        <v>0.1709133218944783</v>
      </c>
      <c r="AG126" s="225">
        <f t="shared" si="52"/>
        <v>0.52670586480364268</v>
      </c>
      <c r="AH126" s="225">
        <f t="shared" si="53"/>
        <v>1.8430481709925814</v>
      </c>
      <c r="AJ126" s="376"/>
    </row>
    <row r="127" spans="1:36" s="8" customFormat="1" x14ac:dyDescent="1.25">
      <c r="A127" s="219">
        <v>18</v>
      </c>
      <c r="B127" s="65">
        <v>10835</v>
      </c>
      <c r="C127" s="219">
        <v>18</v>
      </c>
      <c r="D127" s="19">
        <v>121</v>
      </c>
      <c r="E127" s="66" t="s">
        <v>531</v>
      </c>
      <c r="F127" s="20" t="s">
        <v>15</v>
      </c>
      <c r="G127" s="20" t="s">
        <v>229</v>
      </c>
      <c r="H127" s="21"/>
      <c r="I127" s="18">
        <v>420798.53274699999</v>
      </c>
      <c r="J127" s="18">
        <v>1308741.1608500001</v>
      </c>
      <c r="K127" s="18" t="s">
        <v>115</v>
      </c>
      <c r="L127" s="177">
        <v>111.23333333333333</v>
      </c>
      <c r="M127" s="53">
        <v>53912</v>
      </c>
      <c r="N127" s="52">
        <v>500000</v>
      </c>
      <c r="O127" s="53">
        <v>24275507</v>
      </c>
      <c r="P127" s="220">
        <v>44.09</v>
      </c>
      <c r="Q127" s="220">
        <v>111.84</v>
      </c>
      <c r="R127" s="220">
        <v>319.02</v>
      </c>
      <c r="S127" s="221">
        <v>114</v>
      </c>
      <c r="T127" s="221">
        <v>23</v>
      </c>
      <c r="U127" s="221">
        <v>5</v>
      </c>
      <c r="V127" s="221">
        <v>77</v>
      </c>
      <c r="W127" s="18">
        <f t="shared" si="43"/>
        <v>119</v>
      </c>
      <c r="X127" s="81">
        <f t="shared" si="44"/>
        <v>0.11998037943287561</v>
      </c>
      <c r="Y127" s="82">
        <f t="shared" si="45"/>
        <v>1.3112151921034168E-2</v>
      </c>
      <c r="Z127" s="83">
        <v>10835</v>
      </c>
      <c r="AA127" s="74">
        <f t="shared" si="46"/>
        <v>0</v>
      </c>
      <c r="AB127" s="74">
        <f t="shared" si="47"/>
        <v>0</v>
      </c>
      <c r="AC127" s="157">
        <f t="shared" si="48"/>
        <v>0</v>
      </c>
      <c r="AD127" s="157">
        <f t="shared" si="49"/>
        <v>0</v>
      </c>
      <c r="AE127" s="157">
        <f t="shared" si="50"/>
        <v>0</v>
      </c>
      <c r="AF127" s="225">
        <f t="shared" si="51"/>
        <v>0.22999717083458635</v>
      </c>
      <c r="AG127" s="225">
        <f t="shared" si="52"/>
        <v>0.58341763633794819</v>
      </c>
      <c r="AH127" s="225">
        <f t="shared" si="53"/>
        <v>1.6641800281163466</v>
      </c>
      <c r="AJ127" s="376"/>
    </row>
    <row r="128" spans="1:36" s="5" customFormat="1" x14ac:dyDescent="1.25">
      <c r="A128" s="80">
        <v>4</v>
      </c>
      <c r="B128" s="65">
        <v>10843</v>
      </c>
      <c r="C128" s="80">
        <v>4</v>
      </c>
      <c r="D128" s="16">
        <v>122</v>
      </c>
      <c r="E128" s="65" t="s">
        <v>532</v>
      </c>
      <c r="F128" s="10" t="s">
        <v>19</v>
      </c>
      <c r="G128" s="10" t="s">
        <v>229</v>
      </c>
      <c r="H128" s="11" t="s">
        <v>24</v>
      </c>
      <c r="I128" s="12">
        <v>744959.24018199998</v>
      </c>
      <c r="J128" s="12">
        <v>2068475.6973290001</v>
      </c>
      <c r="K128" s="12" t="s">
        <v>136</v>
      </c>
      <c r="L128" s="176">
        <v>110.13333333333334</v>
      </c>
      <c r="M128" s="51">
        <v>94842</v>
      </c>
      <c r="N128" s="51">
        <v>100000</v>
      </c>
      <c r="O128" s="51">
        <v>21809701</v>
      </c>
      <c r="P128" s="209">
        <v>34.58</v>
      </c>
      <c r="Q128" s="209">
        <v>106.78</v>
      </c>
      <c r="R128" s="209">
        <v>376.01</v>
      </c>
      <c r="S128" s="50">
        <v>1061</v>
      </c>
      <c r="T128" s="50">
        <v>54</v>
      </c>
      <c r="U128" s="50">
        <v>8</v>
      </c>
      <c r="V128" s="50">
        <v>46</v>
      </c>
      <c r="W128" s="12">
        <f t="shared" si="43"/>
        <v>1069</v>
      </c>
      <c r="X128" s="81">
        <f t="shared" si="44"/>
        <v>0.44521810422339825</v>
      </c>
      <c r="Y128" s="82">
        <f t="shared" si="45"/>
        <v>4.8656017326883245E-2</v>
      </c>
      <c r="Z128" s="83">
        <v>10843</v>
      </c>
      <c r="AA128" s="74">
        <f t="shared" si="46"/>
        <v>0</v>
      </c>
      <c r="AB128" s="74">
        <f t="shared" si="47"/>
        <v>0</v>
      </c>
      <c r="AC128" s="157">
        <f t="shared" si="48"/>
        <v>0</v>
      </c>
      <c r="AD128" s="157">
        <f t="shared" si="49"/>
        <v>0</v>
      </c>
      <c r="AE128" s="157">
        <f t="shared" si="50"/>
        <v>0</v>
      </c>
      <c r="AF128" s="225">
        <f t="shared" si="51"/>
        <v>0.2851044822971317</v>
      </c>
      <c r="AG128" s="225">
        <f t="shared" si="52"/>
        <v>0.88037757720323084</v>
      </c>
      <c r="AH128" s="225">
        <f t="shared" si="53"/>
        <v>3.1001196179451846</v>
      </c>
      <c r="AJ128" s="376"/>
    </row>
    <row r="129" spans="1:36" s="8" customFormat="1" x14ac:dyDescent="1.25">
      <c r="A129" s="219">
        <v>9</v>
      </c>
      <c r="B129" s="65">
        <v>10851</v>
      </c>
      <c r="C129" s="219">
        <v>9</v>
      </c>
      <c r="D129" s="19">
        <v>123</v>
      </c>
      <c r="E129" s="66" t="s">
        <v>533</v>
      </c>
      <c r="F129" s="20" t="s">
        <v>291</v>
      </c>
      <c r="G129" s="20" t="s">
        <v>229</v>
      </c>
      <c r="H129" s="21" t="s">
        <v>22</v>
      </c>
      <c r="I129" s="18">
        <v>12571043.928719999</v>
      </c>
      <c r="J129" s="18">
        <v>23804653.909446001</v>
      </c>
      <c r="K129" s="18" t="s">
        <v>110</v>
      </c>
      <c r="L129" s="177">
        <v>110.03333333333333</v>
      </c>
      <c r="M129" s="53">
        <v>59756937</v>
      </c>
      <c r="N129" s="52">
        <v>300000000</v>
      </c>
      <c r="O129" s="53">
        <v>398358</v>
      </c>
      <c r="P129" s="220">
        <v>26.97</v>
      </c>
      <c r="Q129" s="220">
        <v>79.19</v>
      </c>
      <c r="R129" s="220">
        <v>277.54000000000002</v>
      </c>
      <c r="S129" s="221">
        <v>11587</v>
      </c>
      <c r="T129" s="221">
        <v>71</v>
      </c>
      <c r="U129" s="221">
        <v>16</v>
      </c>
      <c r="V129" s="221">
        <v>28.999999999999996</v>
      </c>
      <c r="W129" s="18">
        <f t="shared" si="43"/>
        <v>11603</v>
      </c>
      <c r="X129" s="81">
        <f t="shared" si="44"/>
        <v>6.7367255369896588</v>
      </c>
      <c r="Y129" s="82">
        <f t="shared" si="45"/>
        <v>0.7362284492585538</v>
      </c>
      <c r="Z129" s="83">
        <v>10851</v>
      </c>
      <c r="AA129" s="74">
        <f t="shared" si="46"/>
        <v>0</v>
      </c>
      <c r="AB129" s="74">
        <f t="shared" si="47"/>
        <v>0</v>
      </c>
      <c r="AC129" s="157">
        <f t="shared" si="48"/>
        <v>0</v>
      </c>
      <c r="AD129" s="157">
        <f t="shared" si="49"/>
        <v>0</v>
      </c>
      <c r="AE129" s="157">
        <f t="shared" si="50"/>
        <v>0</v>
      </c>
      <c r="AF129" s="225">
        <f t="shared" si="51"/>
        <v>2.5590068694733956</v>
      </c>
      <c r="AG129" s="225">
        <f t="shared" si="52"/>
        <v>7.5138210602001561</v>
      </c>
      <c r="AH129" s="225">
        <f t="shared" si="53"/>
        <v>26.333955007550848</v>
      </c>
      <c r="AJ129" s="376"/>
    </row>
    <row r="130" spans="1:36" s="5" customFormat="1" x14ac:dyDescent="1.25">
      <c r="A130" s="80">
        <v>8</v>
      </c>
      <c r="B130" s="65">
        <v>10855</v>
      </c>
      <c r="C130" s="80">
        <v>8</v>
      </c>
      <c r="D130" s="16">
        <v>124</v>
      </c>
      <c r="E130" s="65" t="s">
        <v>534</v>
      </c>
      <c r="F130" s="10" t="s">
        <v>27</v>
      </c>
      <c r="G130" s="10" t="s">
        <v>229</v>
      </c>
      <c r="H130" s="11" t="s">
        <v>22</v>
      </c>
      <c r="I130" s="12">
        <v>1192464.950674</v>
      </c>
      <c r="J130" s="12">
        <v>4974811.7332830001</v>
      </c>
      <c r="K130" s="12" t="s">
        <v>109</v>
      </c>
      <c r="L130" s="176">
        <v>109.6</v>
      </c>
      <c r="M130" s="51">
        <v>234411</v>
      </c>
      <c r="N130" s="51">
        <v>1500000</v>
      </c>
      <c r="O130" s="51">
        <v>21222603</v>
      </c>
      <c r="P130" s="209">
        <v>47.27</v>
      </c>
      <c r="Q130" s="209">
        <v>136.63999999999999</v>
      </c>
      <c r="R130" s="209">
        <v>419.75</v>
      </c>
      <c r="S130" s="50">
        <v>2434</v>
      </c>
      <c r="T130" s="50">
        <v>57</v>
      </c>
      <c r="U130" s="50">
        <v>6</v>
      </c>
      <c r="V130" s="50">
        <v>43</v>
      </c>
      <c r="W130" s="12">
        <f t="shared" si="43"/>
        <v>2440</v>
      </c>
      <c r="X130" s="81">
        <f t="shared" si="44"/>
        <v>1.130264635096371</v>
      </c>
      <c r="Y130" s="82">
        <f t="shared" si="45"/>
        <v>0.12352187646353623</v>
      </c>
      <c r="Z130" s="83">
        <v>10855</v>
      </c>
      <c r="AA130" s="74">
        <f t="shared" si="46"/>
        <v>0</v>
      </c>
      <c r="AB130" s="74">
        <f t="shared" si="47"/>
        <v>0</v>
      </c>
      <c r="AC130" s="157">
        <f t="shared" si="48"/>
        <v>0</v>
      </c>
      <c r="AD130" s="157">
        <f t="shared" si="49"/>
        <v>0</v>
      </c>
      <c r="AE130" s="157">
        <f t="shared" si="50"/>
        <v>0</v>
      </c>
      <c r="AF130" s="225">
        <f t="shared" si="51"/>
        <v>0.93732647896500809</v>
      </c>
      <c r="AG130" s="225">
        <f t="shared" si="52"/>
        <v>2.7094624515713708</v>
      </c>
      <c r="AH130" s="225">
        <f t="shared" si="53"/>
        <v>8.3233084312579262</v>
      </c>
      <c r="AJ130" s="376"/>
    </row>
    <row r="131" spans="1:36" s="8" customFormat="1" x14ac:dyDescent="1.25">
      <c r="A131" s="219">
        <v>64</v>
      </c>
      <c r="B131" s="65">
        <v>10864</v>
      </c>
      <c r="C131" s="219">
        <v>64</v>
      </c>
      <c r="D131" s="19">
        <v>125</v>
      </c>
      <c r="E131" s="66" t="s">
        <v>535</v>
      </c>
      <c r="F131" s="20" t="s">
        <v>173</v>
      </c>
      <c r="G131" s="20" t="s">
        <v>229</v>
      </c>
      <c r="H131" s="21" t="s">
        <v>24</v>
      </c>
      <c r="I131" s="18">
        <v>228688.45160199999</v>
      </c>
      <c r="J131" s="18">
        <v>348400.02060799999</v>
      </c>
      <c r="K131" s="18" t="s">
        <v>137</v>
      </c>
      <c r="L131" s="177">
        <v>109.23333333333333</v>
      </c>
      <c r="M131" s="53">
        <v>8476</v>
      </c>
      <c r="N131" s="52">
        <v>50000</v>
      </c>
      <c r="O131" s="53">
        <v>41104296</v>
      </c>
      <c r="P131" s="220">
        <v>30.24</v>
      </c>
      <c r="Q131" s="220">
        <v>99.24</v>
      </c>
      <c r="R131" s="220">
        <v>343.89</v>
      </c>
      <c r="S131" s="221">
        <v>164</v>
      </c>
      <c r="T131" s="221">
        <v>83</v>
      </c>
      <c r="U131" s="221">
        <v>3</v>
      </c>
      <c r="V131" s="221">
        <v>17</v>
      </c>
      <c r="W131" s="18">
        <f t="shared" si="43"/>
        <v>167</v>
      </c>
      <c r="X131" s="81">
        <f t="shared" si="44"/>
        <v>0.115261667409404</v>
      </c>
      <c r="Y131" s="82">
        <f t="shared" si="45"/>
        <v>1.2596463695877441E-2</v>
      </c>
      <c r="Z131" s="83">
        <v>10864</v>
      </c>
      <c r="AA131" s="74">
        <f t="shared" si="46"/>
        <v>0</v>
      </c>
      <c r="AB131" s="74">
        <f t="shared" si="47"/>
        <v>0</v>
      </c>
      <c r="AC131" s="157">
        <f t="shared" si="48"/>
        <v>0</v>
      </c>
      <c r="AD131" s="157">
        <f t="shared" si="49"/>
        <v>0</v>
      </c>
      <c r="AE131" s="157">
        <f t="shared" si="50"/>
        <v>0</v>
      </c>
      <c r="AF131" s="225">
        <f t="shared" si="51"/>
        <v>4.1994130391088874E-2</v>
      </c>
      <c r="AG131" s="225">
        <f t="shared" si="52"/>
        <v>0.13781407076758134</v>
      </c>
      <c r="AH131" s="225">
        <f t="shared" si="53"/>
        <v>0.47755825066771013</v>
      </c>
      <c r="AJ131" s="376"/>
    </row>
    <row r="132" spans="1:36" s="5" customFormat="1" x14ac:dyDescent="1.25">
      <c r="A132" s="219">
        <v>12</v>
      </c>
      <c r="B132" s="65">
        <v>10869</v>
      </c>
      <c r="C132" s="219">
        <v>12</v>
      </c>
      <c r="D132" s="19">
        <v>127</v>
      </c>
      <c r="E132" s="66" t="s">
        <v>537</v>
      </c>
      <c r="F132" s="20" t="s">
        <v>43</v>
      </c>
      <c r="G132" s="20" t="s">
        <v>229</v>
      </c>
      <c r="H132" s="21" t="s">
        <v>22</v>
      </c>
      <c r="I132" s="18">
        <v>620930.44273899996</v>
      </c>
      <c r="J132" s="18">
        <v>1220310.6415579999</v>
      </c>
      <c r="K132" s="18" t="s">
        <v>111</v>
      </c>
      <c r="L132" s="177">
        <v>108.23333333333333</v>
      </c>
      <c r="M132" s="53">
        <v>56918</v>
      </c>
      <c r="N132" s="52">
        <v>500000</v>
      </c>
      <c r="O132" s="53">
        <v>21439801</v>
      </c>
      <c r="P132" s="220">
        <v>27.08</v>
      </c>
      <c r="Q132" s="220">
        <v>89.8</v>
      </c>
      <c r="R132" s="220">
        <v>243.42</v>
      </c>
      <c r="S132" s="221">
        <v>180</v>
      </c>
      <c r="T132" s="221">
        <v>11</v>
      </c>
      <c r="U132" s="221">
        <v>3</v>
      </c>
      <c r="V132" s="221">
        <v>89</v>
      </c>
      <c r="W132" s="18">
        <f t="shared" si="43"/>
        <v>183</v>
      </c>
      <c r="X132" s="81">
        <f t="shared" si="44"/>
        <v>5.3504673371548524E-2</v>
      </c>
      <c r="Y132" s="82">
        <f t="shared" si="45"/>
        <v>5.8473011091413679E-3</v>
      </c>
      <c r="Z132" s="83">
        <v>10869</v>
      </c>
      <c r="AA132" s="74">
        <f t="shared" si="46"/>
        <v>0</v>
      </c>
      <c r="AB132" s="74">
        <f t="shared" si="47"/>
        <v>0</v>
      </c>
      <c r="AC132" s="157">
        <f t="shared" si="48"/>
        <v>0</v>
      </c>
      <c r="AD132" s="157">
        <f t="shared" si="49"/>
        <v>0</v>
      </c>
      <c r="AE132" s="157">
        <f t="shared" si="50"/>
        <v>0</v>
      </c>
      <c r="AF132" s="225">
        <f t="shared" si="51"/>
        <v>0.13171877771832127</v>
      </c>
      <c r="AG132" s="225">
        <f t="shared" si="52"/>
        <v>0.43679269716045976</v>
      </c>
      <c r="AH132" s="225">
        <f t="shared" si="53"/>
        <v>1.1840097811002128</v>
      </c>
      <c r="AJ132" s="376"/>
    </row>
    <row r="133" spans="1:36" s="8" customFormat="1" x14ac:dyDescent="1.25">
      <c r="A133" s="80">
        <v>15</v>
      </c>
      <c r="B133" s="65">
        <v>10872</v>
      </c>
      <c r="C133" s="80">
        <v>15</v>
      </c>
      <c r="D133" s="16">
        <v>126</v>
      </c>
      <c r="E133" s="65" t="s">
        <v>536</v>
      </c>
      <c r="F133" s="10" t="s">
        <v>28</v>
      </c>
      <c r="G133" s="10" t="s">
        <v>229</v>
      </c>
      <c r="H133" s="11" t="s">
        <v>22</v>
      </c>
      <c r="I133" s="12">
        <v>596406.153391</v>
      </c>
      <c r="J133" s="12">
        <v>3580538.9685450001</v>
      </c>
      <c r="K133" s="12" t="s">
        <v>112</v>
      </c>
      <c r="L133" s="176">
        <v>107.96666666666667</v>
      </c>
      <c r="M133" s="51">
        <v>158323</v>
      </c>
      <c r="N133" s="51">
        <v>500000</v>
      </c>
      <c r="O133" s="51">
        <v>22615406</v>
      </c>
      <c r="P133" s="209">
        <v>26.34</v>
      </c>
      <c r="Q133" s="209">
        <v>110.53</v>
      </c>
      <c r="R133" s="209">
        <v>370.16</v>
      </c>
      <c r="S133" s="50">
        <v>2950</v>
      </c>
      <c r="T133" s="50">
        <v>76</v>
      </c>
      <c r="U133" s="50">
        <v>7</v>
      </c>
      <c r="V133" s="50">
        <v>24</v>
      </c>
      <c r="W133" s="12">
        <f t="shared" si="43"/>
        <v>2957</v>
      </c>
      <c r="X133" s="81">
        <f t="shared" si="44"/>
        <v>1.0846525222667849</v>
      </c>
      <c r="Y133" s="82">
        <f t="shared" si="45"/>
        <v>0.11853712015848149</v>
      </c>
      <c r="Z133" s="83">
        <v>10872</v>
      </c>
      <c r="AA133" s="74">
        <f t="shared" si="46"/>
        <v>0</v>
      </c>
      <c r="AB133" s="74">
        <f t="shared" si="47"/>
        <v>0</v>
      </c>
      <c r="AC133" s="157">
        <f t="shared" si="48"/>
        <v>0</v>
      </c>
      <c r="AD133" s="157">
        <f t="shared" si="49"/>
        <v>0</v>
      </c>
      <c r="AE133" s="157">
        <f t="shared" si="50"/>
        <v>0</v>
      </c>
      <c r="AF133" s="225">
        <f t="shared" si="51"/>
        <v>0.37591772942772517</v>
      </c>
      <c r="AG133" s="225">
        <f t="shared" si="52"/>
        <v>1.5774558327124701</v>
      </c>
      <c r="AH133" s="225">
        <f t="shared" si="53"/>
        <v>5.2828286531878037</v>
      </c>
      <c r="AJ133" s="376"/>
    </row>
    <row r="134" spans="1:36" s="5" customFormat="1" x14ac:dyDescent="1.25">
      <c r="A134" s="80">
        <v>103</v>
      </c>
      <c r="B134" s="65">
        <v>10896</v>
      </c>
      <c r="C134" s="80">
        <v>103</v>
      </c>
      <c r="D134" s="16">
        <v>128</v>
      </c>
      <c r="E134" s="65" t="s">
        <v>538</v>
      </c>
      <c r="F134" s="10" t="s">
        <v>334</v>
      </c>
      <c r="G134" s="10" t="s">
        <v>229</v>
      </c>
      <c r="H134" s="11" t="s">
        <v>24</v>
      </c>
      <c r="I134" s="12">
        <v>779952.85832</v>
      </c>
      <c r="J134" s="12">
        <v>2066526.284891</v>
      </c>
      <c r="K134" s="12" t="s">
        <v>138</v>
      </c>
      <c r="L134" s="176">
        <v>106.13333333333334</v>
      </c>
      <c r="M134" s="51">
        <v>53824</v>
      </c>
      <c r="N134" s="51">
        <v>100000</v>
      </c>
      <c r="O134" s="51">
        <v>38394141</v>
      </c>
      <c r="P134" s="209">
        <v>31.6</v>
      </c>
      <c r="Q134" s="209">
        <v>105.54</v>
      </c>
      <c r="R134" s="209">
        <v>331.63</v>
      </c>
      <c r="S134" s="50">
        <v>573</v>
      </c>
      <c r="T134" s="50">
        <v>28</v>
      </c>
      <c r="U134" s="50">
        <v>13</v>
      </c>
      <c r="V134" s="50">
        <v>72</v>
      </c>
      <c r="W134" s="12">
        <f t="shared" si="43"/>
        <v>586</v>
      </c>
      <c r="X134" s="81">
        <f t="shared" si="44"/>
        <v>0.23063626613496829</v>
      </c>
      <c r="Y134" s="82">
        <f t="shared" si="45"/>
        <v>2.5205269181146909E-2</v>
      </c>
      <c r="Z134" s="83">
        <v>10896</v>
      </c>
      <c r="AA134" s="74">
        <f t="shared" si="46"/>
        <v>0</v>
      </c>
      <c r="AB134" s="74">
        <f t="shared" si="47"/>
        <v>0</v>
      </c>
      <c r="AC134" s="157">
        <f t="shared" si="48"/>
        <v>0</v>
      </c>
      <c r="AD134" s="157">
        <f t="shared" si="49"/>
        <v>0</v>
      </c>
      <c r="AE134" s="157">
        <f t="shared" si="50"/>
        <v>0</v>
      </c>
      <c r="AF134" s="225">
        <f t="shared" si="51"/>
        <v>0.2602895003523214</v>
      </c>
      <c r="AG134" s="225">
        <f t="shared" si="52"/>
        <v>0.86933398313873411</v>
      </c>
      <c r="AH134" s="225">
        <f t="shared" si="53"/>
        <v>2.7316394620835549</v>
      </c>
      <c r="AJ134" s="376"/>
    </row>
    <row r="135" spans="1:36" s="8" customFormat="1" x14ac:dyDescent="1.25">
      <c r="A135" s="219">
        <v>116</v>
      </c>
      <c r="B135" s="65">
        <v>11055</v>
      </c>
      <c r="C135" s="219">
        <v>116</v>
      </c>
      <c r="D135" s="19">
        <v>129</v>
      </c>
      <c r="E135" s="66" t="s">
        <v>539</v>
      </c>
      <c r="F135" s="20" t="s">
        <v>37</v>
      </c>
      <c r="G135" s="20" t="s">
        <v>229</v>
      </c>
      <c r="H135" s="21" t="s">
        <v>24</v>
      </c>
      <c r="I135" s="18">
        <v>2855481.8418279998</v>
      </c>
      <c r="J135" s="18">
        <v>6501384.4128869995</v>
      </c>
      <c r="K135" s="18" t="s">
        <v>139</v>
      </c>
      <c r="L135" s="177">
        <v>96.733333333333334</v>
      </c>
      <c r="M135" s="53">
        <v>146783</v>
      </c>
      <c r="N135" s="52">
        <v>200000</v>
      </c>
      <c r="O135" s="53">
        <v>44292489</v>
      </c>
      <c r="P135" s="220">
        <v>37.67</v>
      </c>
      <c r="Q135" s="220">
        <v>103.6</v>
      </c>
      <c r="R135" s="220">
        <v>432.48</v>
      </c>
      <c r="S135" s="221">
        <v>2807</v>
      </c>
      <c r="T135" s="221">
        <v>69</v>
      </c>
      <c r="U135" s="221">
        <v>11</v>
      </c>
      <c r="V135" s="221">
        <v>31</v>
      </c>
      <c r="W135" s="18">
        <f t="shared" si="43"/>
        <v>2818</v>
      </c>
      <c r="X135" s="81">
        <f t="shared" si="44"/>
        <v>1.7880661020637876</v>
      </c>
      <c r="Y135" s="82">
        <f t="shared" si="45"/>
        <v>0.19541023695652307</v>
      </c>
      <c r="Z135" s="83">
        <v>11055</v>
      </c>
      <c r="AA135" s="74">
        <f t="shared" si="46"/>
        <v>0</v>
      </c>
      <c r="AB135" s="74">
        <f t="shared" si="47"/>
        <v>0</v>
      </c>
      <c r="AC135" s="157">
        <f t="shared" si="48"/>
        <v>0</v>
      </c>
      <c r="AD135" s="157">
        <f t="shared" si="49"/>
        <v>0</v>
      </c>
      <c r="AE135" s="157">
        <f t="shared" si="50"/>
        <v>0</v>
      </c>
      <c r="AF135" s="225">
        <f t="shared" si="51"/>
        <v>0.9761804357209114</v>
      </c>
      <c r="AG135" s="225">
        <f t="shared" si="52"/>
        <v>2.6846905532436001</v>
      </c>
      <c r="AH135" s="225">
        <f t="shared" si="53"/>
        <v>11.207287359718071</v>
      </c>
      <c r="AJ135" s="376"/>
    </row>
    <row r="136" spans="1:36" s="5" customFormat="1" x14ac:dyDescent="1.25">
      <c r="A136" s="80">
        <v>119</v>
      </c>
      <c r="B136" s="65">
        <v>11087</v>
      </c>
      <c r="C136" s="80">
        <v>119</v>
      </c>
      <c r="D136" s="16">
        <v>130</v>
      </c>
      <c r="E136" s="65" t="s">
        <v>540</v>
      </c>
      <c r="F136" s="10" t="s">
        <v>47</v>
      </c>
      <c r="G136" s="10" t="s">
        <v>229</v>
      </c>
      <c r="H136" s="11" t="s">
        <v>24</v>
      </c>
      <c r="I136" s="12">
        <v>421247.38339199999</v>
      </c>
      <c r="J136" s="12">
        <v>708399.562255</v>
      </c>
      <c r="K136" s="12" t="s">
        <v>140</v>
      </c>
      <c r="L136" s="176">
        <v>93.3</v>
      </c>
      <c r="M136" s="51">
        <v>14245</v>
      </c>
      <c r="N136" s="51">
        <v>500000</v>
      </c>
      <c r="O136" s="51">
        <v>49729699</v>
      </c>
      <c r="P136" s="209">
        <v>31.56</v>
      </c>
      <c r="Q136" s="209">
        <v>90.18</v>
      </c>
      <c r="R136" s="209">
        <v>334.73</v>
      </c>
      <c r="S136" s="50">
        <v>412</v>
      </c>
      <c r="T136" s="50">
        <v>94</v>
      </c>
      <c r="U136" s="50">
        <v>2</v>
      </c>
      <c r="V136" s="50">
        <v>6</v>
      </c>
      <c r="W136" s="12">
        <f t="shared" si="43"/>
        <v>414</v>
      </c>
      <c r="X136" s="81">
        <f t="shared" si="44"/>
        <v>0.26542068842564864</v>
      </c>
      <c r="Y136" s="82">
        <f t="shared" si="45"/>
        <v>2.9006712648126258E-2</v>
      </c>
      <c r="Z136" s="83">
        <v>11087</v>
      </c>
      <c r="AA136" s="74">
        <f t="shared" si="46"/>
        <v>0</v>
      </c>
      <c r="AB136" s="74">
        <f t="shared" si="47"/>
        <v>0</v>
      </c>
      <c r="AC136" s="157">
        <f t="shared" si="48"/>
        <v>0</v>
      </c>
      <c r="AD136" s="157">
        <f t="shared" si="49"/>
        <v>0</v>
      </c>
      <c r="AE136" s="157">
        <f t="shared" si="50"/>
        <v>0</v>
      </c>
      <c r="AF136" s="225">
        <f t="shared" si="51"/>
        <v>8.9113584326739062E-2</v>
      </c>
      <c r="AG136" s="225">
        <f t="shared" si="52"/>
        <v>0.25463444342792552</v>
      </c>
      <c r="AH136" s="225">
        <f t="shared" si="53"/>
        <v>0.94515177698635511</v>
      </c>
      <c r="AJ136" s="376"/>
    </row>
    <row r="137" spans="1:36" s="8" customFormat="1" x14ac:dyDescent="1.25">
      <c r="A137" s="219">
        <v>122</v>
      </c>
      <c r="B137" s="65">
        <v>11095</v>
      </c>
      <c r="C137" s="219">
        <v>122</v>
      </c>
      <c r="D137" s="19">
        <v>131</v>
      </c>
      <c r="E137" s="66" t="s">
        <v>541</v>
      </c>
      <c r="F137" s="20" t="s">
        <v>41</v>
      </c>
      <c r="G137" s="20" t="s">
        <v>229</v>
      </c>
      <c r="H137" s="21" t="s">
        <v>24</v>
      </c>
      <c r="I137" s="18">
        <v>524922.25014999998</v>
      </c>
      <c r="J137" s="18">
        <v>1748038.601267</v>
      </c>
      <c r="K137" s="18" t="s">
        <v>141</v>
      </c>
      <c r="L137" s="177">
        <v>92.1</v>
      </c>
      <c r="M137" s="53">
        <v>46437</v>
      </c>
      <c r="N137" s="52">
        <v>100000</v>
      </c>
      <c r="O137" s="53">
        <v>37643228</v>
      </c>
      <c r="P137" s="220">
        <v>36.630000000000003</v>
      </c>
      <c r="Q137" s="220">
        <v>111.81</v>
      </c>
      <c r="R137" s="220">
        <v>342.74</v>
      </c>
      <c r="S137" s="221">
        <v>762</v>
      </c>
      <c r="T137" s="221">
        <v>81</v>
      </c>
      <c r="U137" s="221">
        <v>7</v>
      </c>
      <c r="V137" s="221">
        <v>19</v>
      </c>
      <c r="W137" s="18">
        <f t="shared" si="43"/>
        <v>769</v>
      </c>
      <c r="X137" s="81">
        <f t="shared" si="44"/>
        <v>0.56437097605524522</v>
      </c>
      <c r="Y137" s="82">
        <f t="shared" si="45"/>
        <v>6.1677734416557606E-2</v>
      </c>
      <c r="Z137" s="83">
        <v>11095</v>
      </c>
      <c r="AA137" s="74">
        <f t="shared" si="46"/>
        <v>0</v>
      </c>
      <c r="AB137" s="74">
        <f t="shared" si="47"/>
        <v>0</v>
      </c>
      <c r="AC137" s="157">
        <f t="shared" si="48"/>
        <v>0</v>
      </c>
      <c r="AD137" s="157">
        <f t="shared" si="49"/>
        <v>0</v>
      </c>
      <c r="AE137" s="157">
        <f t="shared" si="50"/>
        <v>0</v>
      </c>
      <c r="AF137" s="225">
        <f t="shared" si="51"/>
        <v>0.25522109694942757</v>
      </c>
      <c r="AG137" s="225">
        <f t="shared" si="52"/>
        <v>0.77904097324366628</v>
      </c>
      <c r="AH137" s="225">
        <f t="shared" si="53"/>
        <v>2.388055658434256</v>
      </c>
      <c r="AJ137" s="376"/>
    </row>
    <row r="138" spans="1:36" s="5" customFormat="1" x14ac:dyDescent="1.25">
      <c r="A138" s="80">
        <v>124</v>
      </c>
      <c r="B138" s="65">
        <v>11099</v>
      </c>
      <c r="C138" s="80">
        <v>124</v>
      </c>
      <c r="D138" s="16">
        <v>132</v>
      </c>
      <c r="E138" s="65" t="s">
        <v>542</v>
      </c>
      <c r="F138" s="10" t="s">
        <v>310</v>
      </c>
      <c r="G138" s="10" t="s">
        <v>229</v>
      </c>
      <c r="H138" s="11" t="s">
        <v>24</v>
      </c>
      <c r="I138" s="12">
        <v>3303761.7867680001</v>
      </c>
      <c r="J138" s="12">
        <v>12072111.810749</v>
      </c>
      <c r="K138" s="12" t="s">
        <v>142</v>
      </c>
      <c r="L138" s="176">
        <v>91.666666666666657</v>
      </c>
      <c r="M138" s="51">
        <v>312729</v>
      </c>
      <c r="N138" s="51">
        <v>500000</v>
      </c>
      <c r="O138" s="51">
        <v>38602469</v>
      </c>
      <c r="P138" s="209">
        <v>43.52</v>
      </c>
      <c r="Q138" s="209">
        <v>118.98</v>
      </c>
      <c r="R138" s="209">
        <v>355.42</v>
      </c>
      <c r="S138" s="50">
        <v>12242</v>
      </c>
      <c r="T138" s="50">
        <v>95</v>
      </c>
      <c r="U138" s="50">
        <v>9</v>
      </c>
      <c r="V138" s="50">
        <v>5</v>
      </c>
      <c r="W138" s="12">
        <f t="shared" si="43"/>
        <v>12251</v>
      </c>
      <c r="X138" s="81">
        <f t="shared" si="44"/>
        <v>4.5712554170079613</v>
      </c>
      <c r="Y138" s="82">
        <f t="shared" si="45"/>
        <v>0.49957331174462855</v>
      </c>
      <c r="Z138" s="83">
        <v>11099</v>
      </c>
      <c r="AA138" s="74">
        <f t="shared" si="46"/>
        <v>0</v>
      </c>
      <c r="AB138" s="74">
        <f t="shared" si="47"/>
        <v>0</v>
      </c>
      <c r="AC138" s="157">
        <f t="shared" si="48"/>
        <v>0</v>
      </c>
      <c r="AD138" s="157">
        <f t="shared" si="49"/>
        <v>0</v>
      </c>
      <c r="AE138" s="157">
        <f t="shared" si="50"/>
        <v>0</v>
      </c>
      <c r="AF138" s="225">
        <f t="shared" si="51"/>
        <v>2.0941161657703842</v>
      </c>
      <c r="AG138" s="225">
        <f t="shared" si="52"/>
        <v>5.7251365212169194</v>
      </c>
      <c r="AH138" s="225">
        <f t="shared" si="53"/>
        <v>17.102269476978631</v>
      </c>
      <c r="AJ138" s="376"/>
    </row>
    <row r="139" spans="1:36" s="8" customFormat="1" x14ac:dyDescent="1.25">
      <c r="A139" s="219">
        <v>126</v>
      </c>
      <c r="B139" s="65">
        <v>11132</v>
      </c>
      <c r="C139" s="219">
        <v>126</v>
      </c>
      <c r="D139" s="19">
        <v>133</v>
      </c>
      <c r="E139" s="66" t="s">
        <v>543</v>
      </c>
      <c r="F139" s="20" t="s">
        <v>291</v>
      </c>
      <c r="G139" s="20" t="s">
        <v>229</v>
      </c>
      <c r="H139" s="21" t="s">
        <v>24</v>
      </c>
      <c r="I139" s="18">
        <v>4746588.654747</v>
      </c>
      <c r="J139" s="18">
        <v>12435059.070778999</v>
      </c>
      <c r="K139" s="18" t="s">
        <v>143</v>
      </c>
      <c r="L139" s="177">
        <v>87.3</v>
      </c>
      <c r="M139" s="53">
        <v>76209691</v>
      </c>
      <c r="N139" s="52">
        <v>100000000</v>
      </c>
      <c r="O139" s="53">
        <v>163169</v>
      </c>
      <c r="P139" s="220">
        <v>32.61</v>
      </c>
      <c r="Q139" s="220">
        <v>92.48</v>
      </c>
      <c r="R139" s="220">
        <v>285.32</v>
      </c>
      <c r="S139" s="221">
        <v>6241</v>
      </c>
      <c r="T139" s="221">
        <v>78</v>
      </c>
      <c r="U139" s="221">
        <v>12</v>
      </c>
      <c r="V139" s="221">
        <v>22</v>
      </c>
      <c r="W139" s="18">
        <f t="shared" si="43"/>
        <v>6253</v>
      </c>
      <c r="X139" s="81">
        <f t="shared" si="44"/>
        <v>3.8660822461418936</v>
      </c>
      <c r="Y139" s="82">
        <f t="shared" si="45"/>
        <v>0.42250789662643218</v>
      </c>
      <c r="Z139" s="83">
        <v>11132</v>
      </c>
      <c r="AA139" s="74">
        <f t="shared" si="46"/>
        <v>0</v>
      </c>
      <c r="AB139" s="74">
        <f t="shared" si="47"/>
        <v>0</v>
      </c>
      <c r="AC139" s="157">
        <f t="shared" si="48"/>
        <v>0</v>
      </c>
      <c r="AD139" s="157">
        <f t="shared" si="49"/>
        <v>0</v>
      </c>
      <c r="AE139" s="157">
        <f t="shared" si="50"/>
        <v>0</v>
      </c>
      <c r="AF139" s="225">
        <f t="shared" si="51"/>
        <v>1.6163197698293224</v>
      </c>
      <c r="AG139" s="225">
        <f t="shared" si="52"/>
        <v>4.583785719528235</v>
      </c>
      <c r="AH139" s="225">
        <f t="shared" si="53"/>
        <v>14.141930595759039</v>
      </c>
      <c r="AJ139" s="376"/>
    </row>
    <row r="140" spans="1:36" s="5" customFormat="1" x14ac:dyDescent="1.25">
      <c r="A140" s="80">
        <v>129</v>
      </c>
      <c r="B140" s="65">
        <v>11141</v>
      </c>
      <c r="C140" s="80">
        <v>129</v>
      </c>
      <c r="D140" s="16">
        <v>134</v>
      </c>
      <c r="E140" s="65" t="s">
        <v>544</v>
      </c>
      <c r="F140" s="10" t="s">
        <v>292</v>
      </c>
      <c r="G140" s="10" t="s">
        <v>229</v>
      </c>
      <c r="H140" s="11" t="s">
        <v>24</v>
      </c>
      <c r="I140" s="12">
        <v>276676.73103999998</v>
      </c>
      <c r="J140" s="12">
        <v>634483.20103999996</v>
      </c>
      <c r="K140" s="12" t="s">
        <v>105</v>
      </c>
      <c r="L140" s="176">
        <v>86.933333333333337</v>
      </c>
      <c r="M140" s="51">
        <v>40592</v>
      </c>
      <c r="N140" s="51">
        <v>100000</v>
      </c>
      <c r="O140" s="51">
        <v>15630745</v>
      </c>
      <c r="P140" s="209">
        <v>19.989999999999998</v>
      </c>
      <c r="Q140" s="209">
        <v>93.66</v>
      </c>
      <c r="R140" s="209">
        <v>321.82</v>
      </c>
      <c r="S140" s="50">
        <v>461</v>
      </c>
      <c r="T140" s="50">
        <v>75</v>
      </c>
      <c r="U140" s="50">
        <v>3</v>
      </c>
      <c r="V140" s="50">
        <v>25</v>
      </c>
      <c r="W140" s="12">
        <f t="shared" ref="W140:W174" si="54">S140+U140</f>
        <v>464</v>
      </c>
      <c r="X140" s="81">
        <f t="shared" ref="X140:X174" si="55">T140*J140/$J$175</f>
        <v>0.18967497035336331</v>
      </c>
      <c r="Y140" s="82">
        <f t="shared" ref="Y140:Y174" si="56">T140*J140/$J$176</f>
        <v>2.0728781144440024E-2</v>
      </c>
      <c r="Z140" s="83">
        <v>11141</v>
      </c>
      <c r="AA140" s="74">
        <f t="shared" ref="AA140:AA173" si="57">IF(M140&gt;N140,1,0)</f>
        <v>0</v>
      </c>
      <c r="AB140" s="74">
        <f t="shared" ref="AB140:AB173" si="58">IF(W140=0,1,0)</f>
        <v>0</v>
      </c>
      <c r="AC140" s="157">
        <f t="shared" ref="AC140:AC173" si="59">IF((T140+V140)=100,0,1)</f>
        <v>0</v>
      </c>
      <c r="AD140" s="157">
        <f t="shared" ref="AD140:AD173" si="60">IF(J140=0,1,0)</f>
        <v>0</v>
      </c>
      <c r="AE140" s="157">
        <f t="shared" ref="AE140:AE173" si="61">IF(M140=0,1,0)</f>
        <v>0</v>
      </c>
      <c r="AF140" s="225">
        <f t="shared" ref="AF140:AF173" si="62">$J140/$J$175*P140</f>
        <v>5.0554702098183101E-2</v>
      </c>
      <c r="AG140" s="225">
        <f t="shared" ref="AG140:AG173" si="63">$J140/$J$175*Q140</f>
        <v>0.23686610297728011</v>
      </c>
      <c r="AH140" s="225">
        <f t="shared" ref="AH140:AH173" si="64">$J140/$J$175*R140</f>
        <v>0.81388265278825844</v>
      </c>
      <c r="AJ140" s="376"/>
    </row>
    <row r="141" spans="1:36" s="8" customFormat="1" x14ac:dyDescent="1.25">
      <c r="A141" s="219">
        <v>133</v>
      </c>
      <c r="B141" s="65">
        <v>11149</v>
      </c>
      <c r="C141" s="219">
        <v>133</v>
      </c>
      <c r="D141" s="19">
        <v>135</v>
      </c>
      <c r="E141" s="66" t="s">
        <v>545</v>
      </c>
      <c r="F141" s="20" t="s">
        <v>40</v>
      </c>
      <c r="G141" s="20" t="s">
        <v>229</v>
      </c>
      <c r="H141" s="21" t="s">
        <v>24</v>
      </c>
      <c r="I141" s="18">
        <v>105297.141466</v>
      </c>
      <c r="J141" s="18">
        <v>1185635.4796</v>
      </c>
      <c r="K141" s="18" t="s">
        <v>145</v>
      </c>
      <c r="L141" s="177">
        <v>83.966666666666669</v>
      </c>
      <c r="M141" s="53">
        <v>76400</v>
      </c>
      <c r="N141" s="52">
        <v>200000</v>
      </c>
      <c r="O141" s="53">
        <v>15518789</v>
      </c>
      <c r="P141" s="220">
        <v>41.41</v>
      </c>
      <c r="Q141" s="220">
        <v>117.66</v>
      </c>
      <c r="R141" s="220">
        <v>262.69</v>
      </c>
      <c r="S141" s="221">
        <v>522</v>
      </c>
      <c r="T141" s="221">
        <v>59</v>
      </c>
      <c r="U141" s="221">
        <v>7</v>
      </c>
      <c r="V141" s="221">
        <v>41</v>
      </c>
      <c r="W141" s="18">
        <f t="shared" si="54"/>
        <v>529</v>
      </c>
      <c r="X141" s="81">
        <f t="shared" si="55"/>
        <v>0.27882507780379706</v>
      </c>
      <c r="Y141" s="82">
        <f t="shared" si="56"/>
        <v>3.0471622083867039E-2</v>
      </c>
      <c r="Z141" s="83">
        <v>11149</v>
      </c>
      <c r="AA141" s="74">
        <f t="shared" si="57"/>
        <v>0</v>
      </c>
      <c r="AB141" s="74">
        <f t="shared" si="58"/>
        <v>0</v>
      </c>
      <c r="AC141" s="157">
        <f t="shared" si="59"/>
        <v>0</v>
      </c>
      <c r="AD141" s="157">
        <f t="shared" si="60"/>
        <v>0</v>
      </c>
      <c r="AE141" s="157">
        <f t="shared" si="61"/>
        <v>0</v>
      </c>
      <c r="AF141" s="225">
        <f t="shared" si="62"/>
        <v>0.19569739782805487</v>
      </c>
      <c r="AG141" s="225">
        <f t="shared" si="63"/>
        <v>0.5560433670236401</v>
      </c>
      <c r="AH141" s="225">
        <f t="shared" si="64"/>
        <v>1.241433215055584</v>
      </c>
      <c r="AJ141" s="376"/>
    </row>
    <row r="142" spans="1:36" s="5" customFormat="1" x14ac:dyDescent="1.25">
      <c r="A142" s="80">
        <v>140</v>
      </c>
      <c r="B142" s="65">
        <v>11173</v>
      </c>
      <c r="C142" s="80">
        <v>140</v>
      </c>
      <c r="D142" s="16">
        <v>136</v>
      </c>
      <c r="E142" s="65" t="s">
        <v>546</v>
      </c>
      <c r="F142" s="10" t="s">
        <v>16</v>
      </c>
      <c r="G142" s="10" t="s">
        <v>229</v>
      </c>
      <c r="H142" s="11" t="s">
        <v>24</v>
      </c>
      <c r="I142" s="12">
        <v>480429.77759999997</v>
      </c>
      <c r="J142" s="12">
        <v>763786.06075199996</v>
      </c>
      <c r="K142" s="12" t="s">
        <v>146</v>
      </c>
      <c r="L142" s="176">
        <v>82.766666666666666</v>
      </c>
      <c r="M142" s="51">
        <v>55666</v>
      </c>
      <c r="N142" s="51">
        <v>200000</v>
      </c>
      <c r="O142" s="51">
        <v>13720872</v>
      </c>
      <c r="P142" s="209">
        <v>34.26</v>
      </c>
      <c r="Q142" s="209">
        <v>89.21</v>
      </c>
      <c r="R142" s="209">
        <v>282.37</v>
      </c>
      <c r="S142" s="50">
        <v>71</v>
      </c>
      <c r="T142" s="50">
        <v>6</v>
      </c>
      <c r="U142" s="50">
        <v>6</v>
      </c>
      <c r="V142" s="50">
        <v>94</v>
      </c>
      <c r="W142" s="12">
        <f t="shared" si="54"/>
        <v>77</v>
      </c>
      <c r="X142" s="81">
        <f t="shared" si="55"/>
        <v>1.826634315196813E-2</v>
      </c>
      <c r="Y142" s="82">
        <f t="shared" si="56"/>
        <v>1.9962519503811489E-3</v>
      </c>
      <c r="Z142" s="83">
        <v>11173</v>
      </c>
      <c r="AA142" s="74">
        <f t="shared" si="57"/>
        <v>0</v>
      </c>
      <c r="AB142" s="74">
        <f t="shared" si="58"/>
        <v>0</v>
      </c>
      <c r="AC142" s="157">
        <f t="shared" si="59"/>
        <v>0</v>
      </c>
      <c r="AD142" s="157">
        <f t="shared" si="60"/>
        <v>0</v>
      </c>
      <c r="AE142" s="157">
        <f t="shared" si="61"/>
        <v>0</v>
      </c>
      <c r="AF142" s="225">
        <f t="shared" si="62"/>
        <v>0.104300819397738</v>
      </c>
      <c r="AG142" s="225">
        <f t="shared" si="63"/>
        <v>0.27159007876451274</v>
      </c>
      <c r="AH142" s="225">
        <f t="shared" si="64"/>
        <v>0.85964455263687334</v>
      </c>
      <c r="AJ142" s="376"/>
    </row>
    <row r="143" spans="1:36" s="8" customFormat="1" x14ac:dyDescent="1.25">
      <c r="A143" s="219">
        <v>141</v>
      </c>
      <c r="B143" s="65">
        <v>11182</v>
      </c>
      <c r="C143" s="219">
        <v>141</v>
      </c>
      <c r="D143" s="19">
        <v>137</v>
      </c>
      <c r="E143" s="66" t="s">
        <v>547</v>
      </c>
      <c r="F143" s="20" t="s">
        <v>44</v>
      </c>
      <c r="G143" s="20" t="s">
        <v>229</v>
      </c>
      <c r="H143" s="21" t="s">
        <v>24</v>
      </c>
      <c r="I143" s="18">
        <v>1681110.6301829999</v>
      </c>
      <c r="J143" s="18">
        <v>5945163.8744670004</v>
      </c>
      <c r="K143" s="18" t="s">
        <v>113</v>
      </c>
      <c r="L143" s="177">
        <v>79.599999999999994</v>
      </c>
      <c r="M143" s="53">
        <v>346044</v>
      </c>
      <c r="N143" s="52">
        <v>750000</v>
      </c>
      <c r="O143" s="53">
        <v>17180369</v>
      </c>
      <c r="P143" s="220">
        <v>30.79</v>
      </c>
      <c r="Q143" s="220">
        <v>115.81</v>
      </c>
      <c r="R143" s="220">
        <v>376.56</v>
      </c>
      <c r="S143" s="221">
        <v>2518</v>
      </c>
      <c r="T143" s="221">
        <v>76</v>
      </c>
      <c r="U143" s="221">
        <v>10</v>
      </c>
      <c r="V143" s="221">
        <v>24</v>
      </c>
      <c r="W143" s="18">
        <f t="shared" si="54"/>
        <v>2528</v>
      </c>
      <c r="X143" s="81">
        <f t="shared" si="55"/>
        <v>1.8009682476240194</v>
      </c>
      <c r="Y143" s="82">
        <f t="shared" si="56"/>
        <v>0.19682025827411442</v>
      </c>
      <c r="Z143" s="83">
        <v>11182</v>
      </c>
      <c r="AA143" s="74">
        <f t="shared" si="57"/>
        <v>0</v>
      </c>
      <c r="AB143" s="74">
        <f t="shared" si="58"/>
        <v>0</v>
      </c>
      <c r="AC143" s="157">
        <f t="shared" si="59"/>
        <v>0</v>
      </c>
      <c r="AD143" s="157">
        <f t="shared" si="60"/>
        <v>0</v>
      </c>
      <c r="AE143" s="157">
        <f t="shared" si="61"/>
        <v>0</v>
      </c>
      <c r="AF143" s="225">
        <f t="shared" si="62"/>
        <v>0.7296291097939942</v>
      </c>
      <c r="AG143" s="225">
        <f t="shared" si="63"/>
        <v>2.7443438520702328</v>
      </c>
      <c r="AH143" s="225">
        <f t="shared" si="64"/>
        <v>8.9233237279644833</v>
      </c>
      <c r="AJ143" s="376"/>
    </row>
    <row r="144" spans="1:36" s="5" customFormat="1" x14ac:dyDescent="1.25">
      <c r="A144" s="80">
        <v>144</v>
      </c>
      <c r="B144" s="65">
        <v>11183</v>
      </c>
      <c r="C144" s="80">
        <v>144</v>
      </c>
      <c r="D144" s="16">
        <v>138</v>
      </c>
      <c r="E144" s="65" t="s">
        <v>548</v>
      </c>
      <c r="F144" s="10" t="s">
        <v>41</v>
      </c>
      <c r="G144" s="10" t="s">
        <v>46</v>
      </c>
      <c r="H144" s="11" t="s">
        <v>24</v>
      </c>
      <c r="I144" s="12">
        <v>1536154.1139710001</v>
      </c>
      <c r="J144" s="12">
        <v>2485121.3672259999</v>
      </c>
      <c r="K144" s="12" t="s">
        <v>113</v>
      </c>
      <c r="L144" s="176">
        <v>79.599999999999994</v>
      </c>
      <c r="M144" s="51">
        <v>25704985</v>
      </c>
      <c r="N144" s="51">
        <v>200000000</v>
      </c>
      <c r="O144" s="51">
        <v>96679</v>
      </c>
      <c r="P144" s="209">
        <v>29.41</v>
      </c>
      <c r="Q144" s="209">
        <v>108.62</v>
      </c>
      <c r="R144" s="209">
        <v>342.64</v>
      </c>
      <c r="S144" s="50">
        <v>8777</v>
      </c>
      <c r="T144" s="50">
        <v>8.0607679999999995</v>
      </c>
      <c r="U144" s="50">
        <v>90</v>
      </c>
      <c r="V144" s="50">
        <v>91.939232000000004</v>
      </c>
      <c r="W144" s="12">
        <f t="shared" si="54"/>
        <v>8867</v>
      </c>
      <c r="X144" s="81">
        <f t="shared" si="55"/>
        <v>7.984590702823012E-2</v>
      </c>
      <c r="Y144" s="82">
        <f t="shared" si="56"/>
        <v>8.7260239397113446E-3</v>
      </c>
      <c r="Z144" s="83">
        <v>11183</v>
      </c>
      <c r="AA144" s="74">
        <f t="shared" si="57"/>
        <v>0</v>
      </c>
      <c r="AB144" s="74">
        <f t="shared" si="58"/>
        <v>0</v>
      </c>
      <c r="AC144" s="157">
        <f t="shared" si="59"/>
        <v>0</v>
      </c>
      <c r="AD144" s="157">
        <f t="shared" si="60"/>
        <v>0</v>
      </c>
      <c r="AE144" s="157">
        <f t="shared" si="61"/>
        <v>0</v>
      </c>
      <c r="AF144" s="225">
        <f t="shared" si="62"/>
        <v>0.29132064409994779</v>
      </c>
      <c r="AG144" s="225">
        <f t="shared" si="63"/>
        <v>1.07593500041266</v>
      </c>
      <c r="AH144" s="225">
        <f t="shared" si="64"/>
        <v>3.3940192279634851</v>
      </c>
      <c r="AJ144" s="376"/>
    </row>
    <row r="145" spans="1:36" s="8" customFormat="1" x14ac:dyDescent="1.25">
      <c r="A145" s="219">
        <v>142</v>
      </c>
      <c r="B145" s="65">
        <v>11186</v>
      </c>
      <c r="C145" s="219">
        <v>142</v>
      </c>
      <c r="D145" s="19">
        <v>139</v>
      </c>
      <c r="E145" s="66" t="s">
        <v>549</v>
      </c>
      <c r="F145" s="20" t="s">
        <v>32</v>
      </c>
      <c r="G145" s="20" t="s">
        <v>229</v>
      </c>
      <c r="H145" s="21" t="s">
        <v>24</v>
      </c>
      <c r="I145" s="18">
        <v>464832</v>
      </c>
      <c r="J145" s="18">
        <v>1292581</v>
      </c>
      <c r="K145" s="18" t="s">
        <v>147</v>
      </c>
      <c r="L145" s="177">
        <v>79.566666666666663</v>
      </c>
      <c r="M145" s="53">
        <v>73072</v>
      </c>
      <c r="N145" s="52">
        <v>100000</v>
      </c>
      <c r="O145" s="53">
        <v>6361290</v>
      </c>
      <c r="P145" s="220">
        <v>35.49</v>
      </c>
      <c r="Q145" s="220">
        <v>73.959999999999994</v>
      </c>
      <c r="R145" s="220">
        <v>344.94</v>
      </c>
      <c r="S145" s="221">
        <v>67</v>
      </c>
      <c r="T145" s="221">
        <v>83</v>
      </c>
      <c r="U145" s="221">
        <v>3</v>
      </c>
      <c r="V145" s="221">
        <v>17</v>
      </c>
      <c r="W145" s="18">
        <f t="shared" si="54"/>
        <v>70</v>
      </c>
      <c r="X145" s="81">
        <f t="shared" si="55"/>
        <v>0.42762638492878957</v>
      </c>
      <c r="Y145" s="82">
        <f t="shared" si="56"/>
        <v>4.6733492185410883E-2</v>
      </c>
      <c r="Z145" s="83">
        <v>11186</v>
      </c>
      <c r="AA145" s="74">
        <f t="shared" si="57"/>
        <v>0</v>
      </c>
      <c r="AB145" s="74">
        <f t="shared" si="58"/>
        <v>0</v>
      </c>
      <c r="AC145" s="157">
        <f t="shared" si="59"/>
        <v>0</v>
      </c>
      <c r="AD145" s="157">
        <f t="shared" si="60"/>
        <v>0</v>
      </c>
      <c r="AE145" s="157">
        <f t="shared" si="61"/>
        <v>0</v>
      </c>
      <c r="AF145" s="225">
        <f t="shared" si="62"/>
        <v>0.18284892049545473</v>
      </c>
      <c r="AG145" s="225">
        <f t="shared" si="63"/>
        <v>0.38105117384738885</v>
      </c>
      <c r="AH145" s="225">
        <f t="shared" si="64"/>
        <v>1.7771740387630925</v>
      </c>
      <c r="AJ145" s="376"/>
    </row>
    <row r="146" spans="1:36" s="5" customFormat="1" x14ac:dyDescent="1.25">
      <c r="A146" s="80">
        <v>147</v>
      </c>
      <c r="B146" s="65">
        <v>11197</v>
      </c>
      <c r="C146" s="80">
        <v>147</v>
      </c>
      <c r="D146" s="16">
        <v>140</v>
      </c>
      <c r="E146" s="65" t="s">
        <v>550</v>
      </c>
      <c r="F146" s="10" t="s">
        <v>190</v>
      </c>
      <c r="G146" s="10" t="s">
        <v>46</v>
      </c>
      <c r="H146" s="11" t="s">
        <v>24</v>
      </c>
      <c r="I146" s="12">
        <v>1057576.094785</v>
      </c>
      <c r="J146" s="12">
        <v>1660251.824853</v>
      </c>
      <c r="K146" s="12" t="s">
        <v>148</v>
      </c>
      <c r="L146" s="176">
        <v>77.866666666666674</v>
      </c>
      <c r="M146" s="51">
        <v>29048400</v>
      </c>
      <c r="N146" s="51">
        <v>700000000</v>
      </c>
      <c r="O146" s="51">
        <v>57155</v>
      </c>
      <c r="P146" s="209">
        <v>35.729999999999997</v>
      </c>
      <c r="Q146" s="209">
        <v>111.73</v>
      </c>
      <c r="R146" s="209">
        <v>0</v>
      </c>
      <c r="S146" s="50">
        <v>5281</v>
      </c>
      <c r="T146" s="50">
        <v>1.5380934285714287</v>
      </c>
      <c r="U146" s="50">
        <v>49</v>
      </c>
      <c r="V146" s="50">
        <v>98.461906571428571</v>
      </c>
      <c r="W146" s="12">
        <f t="shared" si="54"/>
        <v>5330</v>
      </c>
      <c r="X146" s="81">
        <f t="shared" si="55"/>
        <v>1.0178535986725737E-2</v>
      </c>
      <c r="Y146" s="82">
        <f t="shared" si="56"/>
        <v>1.1123694625947435E-3</v>
      </c>
      <c r="Z146" s="83">
        <v>11197</v>
      </c>
      <c r="AA146" s="74">
        <f t="shared" si="57"/>
        <v>0</v>
      </c>
      <c r="AB146" s="74">
        <f t="shared" si="58"/>
        <v>0</v>
      </c>
      <c r="AC146" s="157">
        <f t="shared" si="59"/>
        <v>0</v>
      </c>
      <c r="AD146" s="157">
        <f t="shared" si="60"/>
        <v>0</v>
      </c>
      <c r="AE146" s="157">
        <f t="shared" si="61"/>
        <v>0</v>
      </c>
      <c r="AF146" s="225">
        <f t="shared" si="62"/>
        <v>0.23644798427069111</v>
      </c>
      <c r="AG146" s="225">
        <f t="shared" si="63"/>
        <v>0.73938800119127679</v>
      </c>
      <c r="AH146" s="225">
        <f t="shared" si="64"/>
        <v>0</v>
      </c>
      <c r="AJ146" s="376"/>
    </row>
    <row r="147" spans="1:36" s="8" customFormat="1" x14ac:dyDescent="1.25">
      <c r="A147" s="219">
        <v>148</v>
      </c>
      <c r="B147" s="65">
        <v>11195</v>
      </c>
      <c r="C147" s="219">
        <v>148</v>
      </c>
      <c r="D147" s="19">
        <v>141</v>
      </c>
      <c r="E147" s="66" t="s">
        <v>551</v>
      </c>
      <c r="F147" s="20" t="s">
        <v>47</v>
      </c>
      <c r="G147" s="20" t="s">
        <v>46</v>
      </c>
      <c r="H147" s="21" t="s">
        <v>24</v>
      </c>
      <c r="I147" s="18">
        <v>568078.71472799999</v>
      </c>
      <c r="J147" s="18">
        <v>2002992.924968</v>
      </c>
      <c r="K147" s="18" t="s">
        <v>151</v>
      </c>
      <c r="L147" s="177">
        <v>77.733333333333334</v>
      </c>
      <c r="M147" s="53">
        <v>20690152</v>
      </c>
      <c r="N147" s="52">
        <v>50000000</v>
      </c>
      <c r="O147" s="53">
        <v>96809</v>
      </c>
      <c r="P147" s="220">
        <v>27.31</v>
      </c>
      <c r="Q147" s="220">
        <v>94.27</v>
      </c>
      <c r="R147" s="220">
        <v>329.12</v>
      </c>
      <c r="S147" s="221">
        <v>4589</v>
      </c>
      <c r="T147" s="221">
        <v>14.070614000000001</v>
      </c>
      <c r="U147" s="221">
        <v>265</v>
      </c>
      <c r="V147" s="221">
        <v>85.929385999999994</v>
      </c>
      <c r="W147" s="18">
        <f t="shared" si="54"/>
        <v>4854</v>
      </c>
      <c r="X147" s="81">
        <f t="shared" si="55"/>
        <v>0.11233655412937006</v>
      </c>
      <c r="Y147" s="82">
        <f t="shared" si="56"/>
        <v>1.2276790346823753E-2</v>
      </c>
      <c r="Z147" s="83">
        <v>11195</v>
      </c>
      <c r="AA147" s="74">
        <f t="shared" si="57"/>
        <v>0</v>
      </c>
      <c r="AB147" s="74">
        <f t="shared" si="58"/>
        <v>0</v>
      </c>
      <c r="AC147" s="157">
        <f t="shared" si="59"/>
        <v>0</v>
      </c>
      <c r="AD147" s="157">
        <f t="shared" si="60"/>
        <v>0</v>
      </c>
      <c r="AE147" s="157">
        <f t="shared" si="61"/>
        <v>0</v>
      </c>
      <c r="AF147" s="225">
        <f t="shared" si="62"/>
        <v>0.21803677460508095</v>
      </c>
      <c r="AG147" s="225">
        <f t="shared" si="63"/>
        <v>0.75263005280193995</v>
      </c>
      <c r="AH147" s="225">
        <f t="shared" si="64"/>
        <v>2.627618574076318</v>
      </c>
      <c r="AJ147" s="376"/>
    </row>
    <row r="148" spans="1:36" s="5" customFormat="1" x14ac:dyDescent="1.25">
      <c r="A148" s="80">
        <v>149</v>
      </c>
      <c r="B148" s="65">
        <v>11215</v>
      </c>
      <c r="C148" s="80">
        <v>149</v>
      </c>
      <c r="D148" s="16">
        <v>142</v>
      </c>
      <c r="E148" s="65" t="s">
        <v>552</v>
      </c>
      <c r="F148" s="10" t="s">
        <v>291</v>
      </c>
      <c r="G148" s="10" t="s">
        <v>46</v>
      </c>
      <c r="H148" s="11" t="s">
        <v>24</v>
      </c>
      <c r="I148" s="12">
        <v>2619354.7903920002</v>
      </c>
      <c r="J148" s="12">
        <v>5412039.1042160001</v>
      </c>
      <c r="K148" s="12" t="s">
        <v>152</v>
      </c>
      <c r="L148" s="176">
        <v>77.366666666666674</v>
      </c>
      <c r="M148" s="51">
        <v>42703924</v>
      </c>
      <c r="N148" s="51">
        <v>100000000</v>
      </c>
      <c r="O148" s="51">
        <v>126734</v>
      </c>
      <c r="P148" s="209">
        <v>27.61</v>
      </c>
      <c r="Q148" s="209">
        <v>81.09</v>
      </c>
      <c r="R148" s="209">
        <v>305.67</v>
      </c>
      <c r="S148" s="50">
        <v>8447</v>
      </c>
      <c r="T148" s="50">
        <v>17.604001</v>
      </c>
      <c r="U148" s="50">
        <v>72</v>
      </c>
      <c r="V148" s="50">
        <v>82.395999000000003</v>
      </c>
      <c r="W148" s="12">
        <f t="shared" si="54"/>
        <v>8519</v>
      </c>
      <c r="X148" s="81">
        <f t="shared" si="55"/>
        <v>0.37975276439698286</v>
      </c>
      <c r="Y148" s="82">
        <f t="shared" si="56"/>
        <v>4.1501585198700786E-2</v>
      </c>
      <c r="Z148" s="83">
        <v>11215</v>
      </c>
      <c r="AA148" s="74">
        <f t="shared" si="57"/>
        <v>0</v>
      </c>
      <c r="AB148" s="74">
        <f t="shared" si="58"/>
        <v>0</v>
      </c>
      <c r="AC148" s="157">
        <f t="shared" si="59"/>
        <v>0</v>
      </c>
      <c r="AD148" s="157">
        <f t="shared" si="60"/>
        <v>0</v>
      </c>
      <c r="AE148" s="157">
        <f t="shared" si="61"/>
        <v>0</v>
      </c>
      <c r="AF148" s="225">
        <f t="shared" si="62"/>
        <v>0.59560175127237813</v>
      </c>
      <c r="AG148" s="225">
        <f t="shared" si="63"/>
        <v>1.7492700474711027</v>
      </c>
      <c r="AH148" s="225">
        <f t="shared" si="64"/>
        <v>6.5939003010296213</v>
      </c>
      <c r="AJ148" s="376"/>
    </row>
    <row r="149" spans="1:36" s="8" customFormat="1" x14ac:dyDescent="1.25">
      <c r="A149" s="219">
        <v>152</v>
      </c>
      <c r="B149" s="65">
        <v>11220</v>
      </c>
      <c r="C149" s="219">
        <v>152</v>
      </c>
      <c r="D149" s="19">
        <v>143</v>
      </c>
      <c r="E149" s="66" t="s">
        <v>553</v>
      </c>
      <c r="F149" s="20" t="s">
        <v>201</v>
      </c>
      <c r="G149" s="20" t="s">
        <v>229</v>
      </c>
      <c r="H149" s="21" t="s">
        <v>24</v>
      </c>
      <c r="I149" s="18">
        <v>474609.66409899999</v>
      </c>
      <c r="J149" s="18">
        <v>1166148.0963940001</v>
      </c>
      <c r="K149" s="18" t="s">
        <v>208</v>
      </c>
      <c r="L149" s="177">
        <v>76.266666666666666</v>
      </c>
      <c r="M149" s="53">
        <v>144303</v>
      </c>
      <c r="N149" s="52">
        <v>150000</v>
      </c>
      <c r="O149" s="53">
        <v>8081246</v>
      </c>
      <c r="P149" s="220">
        <v>36.06</v>
      </c>
      <c r="Q149" s="220">
        <v>90.9</v>
      </c>
      <c r="R149" s="220">
        <v>278.61</v>
      </c>
      <c r="S149" s="221">
        <v>775</v>
      </c>
      <c r="T149" s="221">
        <v>95</v>
      </c>
      <c r="U149" s="221">
        <v>3</v>
      </c>
      <c r="V149" s="221">
        <v>5</v>
      </c>
      <c r="W149" s="18">
        <f t="shared" si="54"/>
        <v>778</v>
      </c>
      <c r="X149" s="81">
        <f t="shared" si="55"/>
        <v>0.44157649351193801</v>
      </c>
      <c r="Y149" s="82">
        <f t="shared" si="56"/>
        <v>4.8258040981820537E-2</v>
      </c>
      <c r="Z149" s="83">
        <v>11220</v>
      </c>
      <c r="AA149" s="74">
        <f t="shared" si="57"/>
        <v>0</v>
      </c>
      <c r="AB149" s="74">
        <f t="shared" si="58"/>
        <v>0</v>
      </c>
      <c r="AC149" s="157">
        <f t="shared" si="59"/>
        <v>0</v>
      </c>
      <c r="AD149" s="157">
        <f t="shared" si="60"/>
        <v>0</v>
      </c>
      <c r="AE149" s="157">
        <f t="shared" si="61"/>
        <v>0</v>
      </c>
      <c r="AF149" s="225">
        <f t="shared" si="62"/>
        <v>0.16761314058989984</v>
      </c>
      <c r="AG149" s="225">
        <f t="shared" si="63"/>
        <v>0.42251898168668595</v>
      </c>
      <c r="AH149" s="225">
        <f t="shared" si="64"/>
        <v>1.2950276511301164</v>
      </c>
      <c r="AJ149" s="376"/>
    </row>
    <row r="150" spans="1:36" s="5" customFormat="1" x14ac:dyDescent="1.25">
      <c r="A150" s="80">
        <v>155</v>
      </c>
      <c r="B150" s="65">
        <v>11235</v>
      </c>
      <c r="C150" s="80">
        <v>155</v>
      </c>
      <c r="D150" s="16">
        <v>144</v>
      </c>
      <c r="E150" s="65" t="s">
        <v>554</v>
      </c>
      <c r="F150" s="10" t="s">
        <v>28</v>
      </c>
      <c r="G150" s="10" t="s">
        <v>229</v>
      </c>
      <c r="H150" s="11" t="s">
        <v>24</v>
      </c>
      <c r="I150" s="12">
        <v>1149920.9172809999</v>
      </c>
      <c r="J150" s="12">
        <v>7546360.2122020004</v>
      </c>
      <c r="K150" s="12" t="s">
        <v>209</v>
      </c>
      <c r="L150" s="176">
        <v>75.266666666666666</v>
      </c>
      <c r="M150" s="51">
        <v>719809</v>
      </c>
      <c r="N150" s="51">
        <v>1000000</v>
      </c>
      <c r="O150" s="51">
        <v>10483836</v>
      </c>
      <c r="P150" s="209">
        <v>22.86</v>
      </c>
      <c r="Q150" s="209">
        <v>112.46</v>
      </c>
      <c r="R150" s="209">
        <v>415.18</v>
      </c>
      <c r="S150" s="50">
        <v>4911</v>
      </c>
      <c r="T150" s="50">
        <v>84</v>
      </c>
      <c r="U150" s="50">
        <v>7</v>
      </c>
      <c r="V150" s="50">
        <v>16</v>
      </c>
      <c r="W150" s="12">
        <f t="shared" si="54"/>
        <v>4918</v>
      </c>
      <c r="X150" s="81">
        <f t="shared" si="55"/>
        <v>2.5266521238710853</v>
      </c>
      <c r="Y150" s="82">
        <f t="shared" si="56"/>
        <v>0.27612720226756893</v>
      </c>
      <c r="Z150" s="83">
        <v>11235</v>
      </c>
      <c r="AA150" s="74">
        <f t="shared" si="57"/>
        <v>0</v>
      </c>
      <c r="AB150" s="74">
        <f t="shared" si="58"/>
        <v>0</v>
      </c>
      <c r="AC150" s="157">
        <f t="shared" si="59"/>
        <v>0</v>
      </c>
      <c r="AD150" s="157">
        <f t="shared" si="60"/>
        <v>0</v>
      </c>
      <c r="AE150" s="157">
        <f t="shared" si="61"/>
        <v>0</v>
      </c>
      <c r="AF150" s="225">
        <f t="shared" si="62"/>
        <v>0.68761032799634536</v>
      </c>
      <c r="AG150" s="225">
        <f t="shared" si="63"/>
        <v>3.3827059267921697</v>
      </c>
      <c r="AH150" s="225">
        <f t="shared" si="64"/>
        <v>12.488278914152348</v>
      </c>
      <c r="AJ150" s="376"/>
    </row>
    <row r="151" spans="1:36" s="8" customFormat="1" x14ac:dyDescent="1.25">
      <c r="A151" s="219">
        <v>156</v>
      </c>
      <c r="B151" s="65">
        <v>11234</v>
      </c>
      <c r="C151" s="219">
        <v>156</v>
      </c>
      <c r="D151" s="19">
        <v>145</v>
      </c>
      <c r="E151" s="66" t="s">
        <v>555</v>
      </c>
      <c r="F151" s="20" t="s">
        <v>32</v>
      </c>
      <c r="G151" s="20" t="s">
        <v>229</v>
      </c>
      <c r="H151" s="21" t="s">
        <v>24</v>
      </c>
      <c r="I151" s="18">
        <v>964057.70813899999</v>
      </c>
      <c r="J151" s="18">
        <v>3269275.7271770001</v>
      </c>
      <c r="K151" s="18" t="s">
        <v>114</v>
      </c>
      <c r="L151" s="177">
        <v>75.133333333333326</v>
      </c>
      <c r="M151" s="53">
        <v>206799</v>
      </c>
      <c r="N151" s="52">
        <v>500000</v>
      </c>
      <c r="O151" s="53">
        <v>15808953</v>
      </c>
      <c r="P151" s="220">
        <v>39.479999999999997</v>
      </c>
      <c r="Q151" s="220">
        <v>112.31</v>
      </c>
      <c r="R151" s="220">
        <v>450.18</v>
      </c>
      <c r="S151" s="221">
        <v>643</v>
      </c>
      <c r="T151" s="221">
        <v>91</v>
      </c>
      <c r="U151" s="221">
        <v>10</v>
      </c>
      <c r="V151" s="221">
        <v>9</v>
      </c>
      <c r="W151" s="18">
        <f t="shared" si="54"/>
        <v>653</v>
      </c>
      <c r="X151" s="81">
        <f t="shared" si="55"/>
        <v>1.1858276590201038</v>
      </c>
      <c r="Y151" s="82">
        <f t="shared" si="56"/>
        <v>0.12959412606237697</v>
      </c>
      <c r="Z151" s="83">
        <v>11234</v>
      </c>
      <c r="AA151" s="74">
        <f t="shared" si="57"/>
        <v>0</v>
      </c>
      <c r="AB151" s="74">
        <f t="shared" si="58"/>
        <v>0</v>
      </c>
      <c r="AC151" s="157">
        <f t="shared" si="59"/>
        <v>0</v>
      </c>
      <c r="AD151" s="157">
        <f t="shared" si="60"/>
        <v>0</v>
      </c>
      <c r="AE151" s="157">
        <f t="shared" si="61"/>
        <v>0</v>
      </c>
      <c r="AF151" s="225">
        <f t="shared" si="62"/>
        <v>0.51446676899026034</v>
      </c>
      <c r="AG151" s="225">
        <f t="shared" si="63"/>
        <v>1.4635198284016246</v>
      </c>
      <c r="AH151" s="225">
        <f t="shared" si="64"/>
        <v>5.8663285223919814</v>
      </c>
      <c r="AJ151" s="376"/>
    </row>
    <row r="152" spans="1:36" s="5" customFormat="1" x14ac:dyDescent="1.25">
      <c r="A152" s="80">
        <v>160</v>
      </c>
      <c r="B152" s="65">
        <v>11223</v>
      </c>
      <c r="C152" s="80">
        <v>160</v>
      </c>
      <c r="D152" s="16">
        <v>146</v>
      </c>
      <c r="E152" s="65" t="s">
        <v>556</v>
      </c>
      <c r="F152" s="10" t="s">
        <v>326</v>
      </c>
      <c r="G152" s="10" t="s">
        <v>229</v>
      </c>
      <c r="H152" s="11" t="s">
        <v>24</v>
      </c>
      <c r="I152" s="12">
        <v>4747833.7036250001</v>
      </c>
      <c r="J152" s="12">
        <v>10794670.305592</v>
      </c>
      <c r="K152" s="12" t="s">
        <v>149</v>
      </c>
      <c r="L152" s="176">
        <v>74.599999999999994</v>
      </c>
      <c r="M152" s="51">
        <v>5147598</v>
      </c>
      <c r="N152" s="51">
        <v>10000000</v>
      </c>
      <c r="O152" s="51">
        <v>2097030</v>
      </c>
      <c r="P152" s="209">
        <v>48.57</v>
      </c>
      <c r="Q152" s="209">
        <v>124.09</v>
      </c>
      <c r="R152" s="209">
        <v>442.94</v>
      </c>
      <c r="S152" s="50">
        <v>5234</v>
      </c>
      <c r="T152" s="50">
        <v>87</v>
      </c>
      <c r="U152" s="50">
        <v>18</v>
      </c>
      <c r="V152" s="50">
        <v>13</v>
      </c>
      <c r="W152" s="12">
        <f t="shared" si="54"/>
        <v>5252</v>
      </c>
      <c r="X152" s="81">
        <f t="shared" si="55"/>
        <v>3.7433227066129371</v>
      </c>
      <c r="Y152" s="82">
        <f t="shared" si="56"/>
        <v>0.40909202196702249</v>
      </c>
      <c r="Z152" s="83">
        <v>11223</v>
      </c>
      <c r="AA152" s="74">
        <f t="shared" si="57"/>
        <v>0</v>
      </c>
      <c r="AB152" s="74">
        <f t="shared" si="58"/>
        <v>0</v>
      </c>
      <c r="AC152" s="157">
        <f t="shared" si="59"/>
        <v>0</v>
      </c>
      <c r="AD152" s="157">
        <f t="shared" si="60"/>
        <v>0</v>
      </c>
      <c r="AE152" s="157">
        <f t="shared" si="61"/>
        <v>0</v>
      </c>
      <c r="AF152" s="225">
        <f t="shared" si="62"/>
        <v>2.0898067110366707</v>
      </c>
      <c r="AG152" s="225">
        <f t="shared" si="63"/>
        <v>5.3391829271678093</v>
      </c>
      <c r="AH152" s="225">
        <f t="shared" si="64"/>
        <v>19.05824551341534</v>
      </c>
      <c r="AJ152" s="376"/>
    </row>
    <row r="153" spans="1:36" s="8" customFormat="1" x14ac:dyDescent="1.25">
      <c r="A153" s="219">
        <v>167</v>
      </c>
      <c r="B153" s="65">
        <v>11268</v>
      </c>
      <c r="C153" s="219">
        <v>167</v>
      </c>
      <c r="D153" s="19">
        <v>147</v>
      </c>
      <c r="E153" s="66" t="s">
        <v>557</v>
      </c>
      <c r="F153" s="20" t="s">
        <v>308</v>
      </c>
      <c r="G153" s="20" t="s">
        <v>229</v>
      </c>
      <c r="H153" s="21" t="s">
        <v>24</v>
      </c>
      <c r="I153" s="18">
        <v>997632.67679699999</v>
      </c>
      <c r="J153" s="18">
        <v>1790577.0180889999</v>
      </c>
      <c r="K153" s="18" t="s">
        <v>156</v>
      </c>
      <c r="L153" s="177">
        <v>69.933333333333337</v>
      </c>
      <c r="M153" s="53">
        <v>135412</v>
      </c>
      <c r="N153" s="52">
        <v>200000</v>
      </c>
      <c r="O153" s="53">
        <v>13223178</v>
      </c>
      <c r="P153" s="220">
        <v>31.84</v>
      </c>
      <c r="Q153" s="220">
        <v>100.24</v>
      </c>
      <c r="R153" s="220">
        <v>318.51</v>
      </c>
      <c r="S153" s="221">
        <v>258</v>
      </c>
      <c r="T153" s="221">
        <v>28</v>
      </c>
      <c r="U153" s="221">
        <v>6</v>
      </c>
      <c r="V153" s="221">
        <v>72</v>
      </c>
      <c r="W153" s="18">
        <f t="shared" si="54"/>
        <v>264</v>
      </c>
      <c r="X153" s="81">
        <f t="shared" si="55"/>
        <v>0.19983873454622664</v>
      </c>
      <c r="Y153" s="82">
        <f t="shared" si="56"/>
        <v>2.1839536259704098E-2</v>
      </c>
      <c r="Z153" s="83">
        <v>11268</v>
      </c>
      <c r="AA153" s="74">
        <f t="shared" si="57"/>
        <v>0</v>
      </c>
      <c r="AB153" s="74">
        <f t="shared" si="58"/>
        <v>0</v>
      </c>
      <c r="AC153" s="157">
        <f t="shared" si="59"/>
        <v>0</v>
      </c>
      <c r="AD153" s="157">
        <f t="shared" si="60"/>
        <v>0</v>
      </c>
      <c r="AE153" s="157">
        <f t="shared" si="61"/>
        <v>0</v>
      </c>
      <c r="AF153" s="225">
        <f t="shared" si="62"/>
        <v>0.22724518956970916</v>
      </c>
      <c r="AG153" s="225">
        <f t="shared" si="63"/>
        <v>0.7154226696754914</v>
      </c>
      <c r="AH153" s="225">
        <f t="shared" si="64"/>
        <v>2.2732369764399518</v>
      </c>
      <c r="AJ153" s="376"/>
    </row>
    <row r="154" spans="1:36" s="5" customFormat="1" x14ac:dyDescent="1.25">
      <c r="A154" s="80">
        <v>168</v>
      </c>
      <c r="B154" s="65">
        <v>11273</v>
      </c>
      <c r="C154" s="80">
        <v>168</v>
      </c>
      <c r="D154" s="16">
        <v>148</v>
      </c>
      <c r="E154" s="65" t="s">
        <v>558</v>
      </c>
      <c r="F154" s="10" t="s">
        <v>213</v>
      </c>
      <c r="G154" s="10" t="s">
        <v>229</v>
      </c>
      <c r="H154" s="11" t="s">
        <v>24</v>
      </c>
      <c r="I154" s="12">
        <v>706823.83377699996</v>
      </c>
      <c r="J154" s="12">
        <v>1864414.491157</v>
      </c>
      <c r="K154" s="12" t="s">
        <v>157</v>
      </c>
      <c r="L154" s="176">
        <v>69.533333333333331</v>
      </c>
      <c r="M154" s="51">
        <v>217480</v>
      </c>
      <c r="N154" s="51">
        <v>500000</v>
      </c>
      <c r="O154" s="51">
        <v>8572808</v>
      </c>
      <c r="P154" s="209">
        <v>36.26</v>
      </c>
      <c r="Q154" s="209">
        <v>100.25</v>
      </c>
      <c r="R154" s="209">
        <v>372.04</v>
      </c>
      <c r="S154" s="50">
        <v>802</v>
      </c>
      <c r="T154" s="50">
        <v>43</v>
      </c>
      <c r="U154" s="50">
        <v>17</v>
      </c>
      <c r="V154" s="50">
        <v>57</v>
      </c>
      <c r="W154" s="12">
        <f t="shared" si="54"/>
        <v>819</v>
      </c>
      <c r="X154" s="81">
        <f t="shared" si="55"/>
        <v>0.3195505423111431</v>
      </c>
      <c r="Y154" s="82">
        <f t="shared" si="56"/>
        <v>3.492233711076656E-2</v>
      </c>
      <c r="Z154" s="83">
        <v>11273</v>
      </c>
      <c r="AA154" s="74">
        <f t="shared" si="57"/>
        <v>0</v>
      </c>
      <c r="AB154" s="74">
        <f t="shared" si="58"/>
        <v>0</v>
      </c>
      <c r="AC154" s="157">
        <f t="shared" si="59"/>
        <v>0</v>
      </c>
      <c r="AD154" s="157">
        <f t="shared" si="60"/>
        <v>0</v>
      </c>
      <c r="AE154" s="157">
        <f t="shared" si="61"/>
        <v>0</v>
      </c>
      <c r="AF154" s="225">
        <f t="shared" si="62"/>
        <v>0.26946285265586156</v>
      </c>
      <c r="AG154" s="225">
        <f t="shared" si="63"/>
        <v>0.74499864806260685</v>
      </c>
      <c r="AH154" s="225">
        <f t="shared" si="64"/>
        <v>2.7647810177078531</v>
      </c>
      <c r="AJ154" s="376"/>
    </row>
    <row r="155" spans="1:36" s="8" customFormat="1" x14ac:dyDescent="1.25">
      <c r="A155" s="219">
        <v>169</v>
      </c>
      <c r="B155" s="65">
        <v>11260</v>
      </c>
      <c r="C155" s="219">
        <v>169</v>
      </c>
      <c r="D155" s="19">
        <v>149</v>
      </c>
      <c r="E155" s="66" t="s">
        <v>559</v>
      </c>
      <c r="F155" s="20" t="s">
        <v>38</v>
      </c>
      <c r="G155" s="20" t="s">
        <v>46</v>
      </c>
      <c r="H155" s="21" t="s">
        <v>24</v>
      </c>
      <c r="I155" s="18">
        <v>504175.67202</v>
      </c>
      <c r="J155" s="18">
        <v>1009316</v>
      </c>
      <c r="K155" s="18" t="s">
        <v>161</v>
      </c>
      <c r="L155" s="177">
        <v>69</v>
      </c>
      <c r="M155" s="53">
        <v>9678690</v>
      </c>
      <c r="N155" s="52">
        <v>50000000</v>
      </c>
      <c r="O155" s="53">
        <v>65475</v>
      </c>
      <c r="P155" s="220">
        <v>24.29</v>
      </c>
      <c r="Q155" s="220">
        <v>71.88</v>
      </c>
      <c r="R155" s="220">
        <v>205.24</v>
      </c>
      <c r="S155" s="221">
        <v>2016</v>
      </c>
      <c r="T155" s="221">
        <v>3.0671779999999997</v>
      </c>
      <c r="U155" s="221">
        <v>18</v>
      </c>
      <c r="V155" s="221">
        <v>96.932822000000002</v>
      </c>
      <c r="W155" s="18">
        <f t="shared" si="54"/>
        <v>2034</v>
      </c>
      <c r="X155" s="81">
        <f t="shared" si="55"/>
        <v>1.2339420716181502E-2</v>
      </c>
      <c r="Y155" s="82">
        <f t="shared" si="56"/>
        <v>1.3485234820302173E-3</v>
      </c>
      <c r="Z155" s="83">
        <v>11260</v>
      </c>
      <c r="AA155" s="74">
        <f t="shared" si="57"/>
        <v>0</v>
      </c>
      <c r="AB155" s="74">
        <f t="shared" si="58"/>
        <v>0</v>
      </c>
      <c r="AC155" s="157">
        <f t="shared" si="59"/>
        <v>0</v>
      </c>
      <c r="AD155" s="157">
        <f t="shared" si="60"/>
        <v>0</v>
      </c>
      <c r="AE155" s="157">
        <f t="shared" si="61"/>
        <v>0</v>
      </c>
      <c r="AF155" s="225">
        <f t="shared" si="62"/>
        <v>9.771996577833067E-2</v>
      </c>
      <c r="AG155" s="225">
        <f t="shared" si="63"/>
        <v>0.28917707452228936</v>
      </c>
      <c r="AH155" s="225">
        <f t="shared" si="64"/>
        <v>0.82569146876675947</v>
      </c>
      <c r="AJ155" s="376"/>
    </row>
    <row r="156" spans="1:36" s="5" customFormat="1" x14ac:dyDescent="1.25">
      <c r="A156" s="80">
        <v>170</v>
      </c>
      <c r="B156" s="65">
        <v>11280</v>
      </c>
      <c r="C156" s="80">
        <v>170</v>
      </c>
      <c r="D156" s="16">
        <v>150</v>
      </c>
      <c r="E156" s="65" t="s">
        <v>560</v>
      </c>
      <c r="F156" s="10" t="s">
        <v>17</v>
      </c>
      <c r="G156" s="10" t="s">
        <v>229</v>
      </c>
      <c r="H156" s="11" t="s">
        <v>24</v>
      </c>
      <c r="I156" s="12">
        <v>220799.087593</v>
      </c>
      <c r="J156" s="12">
        <v>693078.60338700004</v>
      </c>
      <c r="K156" s="12" t="s">
        <v>158</v>
      </c>
      <c r="L156" s="176">
        <v>68.766666666666666</v>
      </c>
      <c r="M156" s="51">
        <v>115846</v>
      </c>
      <c r="N156" s="51">
        <v>500000</v>
      </c>
      <c r="O156" s="51">
        <v>5982758</v>
      </c>
      <c r="P156" s="209">
        <v>35.22</v>
      </c>
      <c r="Q156" s="209">
        <v>90.8</v>
      </c>
      <c r="R156" s="209">
        <v>235.52</v>
      </c>
      <c r="S156" s="50">
        <v>821</v>
      </c>
      <c r="T156" s="50">
        <v>76</v>
      </c>
      <c r="U156" s="50">
        <v>8</v>
      </c>
      <c r="V156" s="50">
        <v>24</v>
      </c>
      <c r="W156" s="12">
        <f t="shared" si="54"/>
        <v>829</v>
      </c>
      <c r="X156" s="81">
        <f t="shared" si="55"/>
        <v>0.20995427277763537</v>
      </c>
      <c r="Y156" s="82">
        <f t="shared" si="56"/>
        <v>2.2945020962121344E-2</v>
      </c>
      <c r="Z156" s="83">
        <v>11280</v>
      </c>
      <c r="AA156" s="74">
        <f t="shared" si="57"/>
        <v>0</v>
      </c>
      <c r="AB156" s="74">
        <f t="shared" si="58"/>
        <v>0</v>
      </c>
      <c r="AC156" s="157">
        <f t="shared" si="59"/>
        <v>0</v>
      </c>
      <c r="AD156" s="157">
        <f t="shared" si="60"/>
        <v>0</v>
      </c>
      <c r="AE156" s="157">
        <f t="shared" si="61"/>
        <v>0</v>
      </c>
      <c r="AF156" s="225">
        <f t="shared" si="62"/>
        <v>9.7297230095109447E-2</v>
      </c>
      <c r="AG156" s="225">
        <f t="shared" si="63"/>
        <v>0.25084010484485908</v>
      </c>
      <c r="AH156" s="225">
        <f t="shared" si="64"/>
        <v>0.65063724111300902</v>
      </c>
      <c r="AJ156" s="376"/>
    </row>
    <row r="157" spans="1:36" s="8" customFormat="1" x14ac:dyDescent="1.25">
      <c r="A157" s="219">
        <v>174</v>
      </c>
      <c r="B157" s="65">
        <v>11285</v>
      </c>
      <c r="C157" s="219">
        <v>174</v>
      </c>
      <c r="D157" s="19">
        <v>151</v>
      </c>
      <c r="E157" s="66" t="s">
        <v>561</v>
      </c>
      <c r="F157" s="20" t="s">
        <v>39</v>
      </c>
      <c r="G157" s="20" t="s">
        <v>229</v>
      </c>
      <c r="H157" s="21" t="s">
        <v>24</v>
      </c>
      <c r="I157" s="18">
        <v>2098978.8867009999</v>
      </c>
      <c r="J157" s="18">
        <v>8194124.5937270001</v>
      </c>
      <c r="K157" s="18" t="s">
        <v>166</v>
      </c>
      <c r="L157" s="177">
        <v>67.599999999999994</v>
      </c>
      <c r="M157" s="53">
        <v>546738</v>
      </c>
      <c r="N157" s="52">
        <v>1500000</v>
      </c>
      <c r="O157" s="53">
        <v>14987296</v>
      </c>
      <c r="P157" s="220">
        <v>32.979999999999997</v>
      </c>
      <c r="Q157" s="220">
        <v>122.55</v>
      </c>
      <c r="R157" s="220">
        <v>381.09</v>
      </c>
      <c r="S157" s="221">
        <v>5511</v>
      </c>
      <c r="T157" s="221">
        <v>61</v>
      </c>
      <c r="U157" s="221">
        <v>14</v>
      </c>
      <c r="V157" s="221">
        <v>39</v>
      </c>
      <c r="W157" s="18">
        <f t="shared" si="54"/>
        <v>5525</v>
      </c>
      <c r="X157" s="81">
        <f t="shared" si="55"/>
        <v>1.9923288864008026</v>
      </c>
      <c r="Y157" s="82">
        <f t="shared" si="56"/>
        <v>0.21773325904313681</v>
      </c>
      <c r="Z157" s="83">
        <v>11285</v>
      </c>
      <c r="AA157" s="74">
        <f t="shared" si="57"/>
        <v>0</v>
      </c>
      <c r="AB157" s="74">
        <f t="shared" si="58"/>
        <v>0</v>
      </c>
      <c r="AC157" s="157">
        <f t="shared" si="59"/>
        <v>0</v>
      </c>
      <c r="AD157" s="157">
        <f t="shared" si="60"/>
        <v>0</v>
      </c>
      <c r="AE157" s="157">
        <f t="shared" si="61"/>
        <v>0</v>
      </c>
      <c r="AF157" s="225">
        <f t="shared" si="62"/>
        <v>1.0771640438278436</v>
      </c>
      <c r="AG157" s="225">
        <f t="shared" si="63"/>
        <v>4.0026213939084974</v>
      </c>
      <c r="AH157" s="225">
        <f t="shared" si="64"/>
        <v>12.446829759319373</v>
      </c>
      <c r="AJ157" s="376"/>
    </row>
    <row r="158" spans="1:36" s="5" customFormat="1" x14ac:dyDescent="1.25">
      <c r="A158" s="80">
        <v>177</v>
      </c>
      <c r="B158" s="65">
        <v>11297</v>
      </c>
      <c r="C158" s="80">
        <v>177</v>
      </c>
      <c r="D158" s="16">
        <v>152</v>
      </c>
      <c r="E158" s="65" t="s">
        <v>562</v>
      </c>
      <c r="F158" s="10" t="s">
        <v>235</v>
      </c>
      <c r="G158" s="10" t="s">
        <v>229</v>
      </c>
      <c r="H158" s="11" t="s">
        <v>24</v>
      </c>
      <c r="I158" s="12">
        <v>376897.01134800003</v>
      </c>
      <c r="J158" s="12">
        <v>833915.76962000004</v>
      </c>
      <c r="K158" s="12" t="s">
        <v>168</v>
      </c>
      <c r="L158" s="176">
        <v>66.033333333333331</v>
      </c>
      <c r="M158" s="51">
        <v>70922</v>
      </c>
      <c r="N158" s="51">
        <v>200000</v>
      </c>
      <c r="O158" s="51">
        <v>11758210</v>
      </c>
      <c r="P158" s="209">
        <v>32.94</v>
      </c>
      <c r="Q158" s="209">
        <v>83.29</v>
      </c>
      <c r="R158" s="209">
        <v>278.56</v>
      </c>
      <c r="S158" s="50">
        <v>189</v>
      </c>
      <c r="T158" s="50">
        <v>69</v>
      </c>
      <c r="U158" s="50">
        <v>2</v>
      </c>
      <c r="V158" s="50">
        <v>31</v>
      </c>
      <c r="W158" s="12">
        <f t="shared" si="54"/>
        <v>191</v>
      </c>
      <c r="X158" s="81">
        <f t="shared" si="55"/>
        <v>0.22935061595162959</v>
      </c>
      <c r="Y158" s="82">
        <f t="shared" si="56"/>
        <v>2.5064765870514576E-2</v>
      </c>
      <c r="Z158" s="83">
        <v>11297</v>
      </c>
      <c r="AA158" s="74">
        <f t="shared" si="57"/>
        <v>0</v>
      </c>
      <c r="AB158" s="74">
        <f t="shared" si="58"/>
        <v>0</v>
      </c>
      <c r="AC158" s="157">
        <f t="shared" si="59"/>
        <v>0</v>
      </c>
      <c r="AD158" s="157">
        <f t="shared" si="60"/>
        <v>0</v>
      </c>
      <c r="AE158" s="157">
        <f t="shared" si="61"/>
        <v>0</v>
      </c>
      <c r="AF158" s="225">
        <f t="shared" si="62"/>
        <v>0.10948998970212576</v>
      </c>
      <c r="AG158" s="225">
        <f t="shared" si="63"/>
        <v>0.27684946090740908</v>
      </c>
      <c r="AH158" s="225">
        <f t="shared" si="64"/>
        <v>0.92591170405052081</v>
      </c>
      <c r="AJ158" s="376"/>
    </row>
    <row r="159" spans="1:36" s="8" customFormat="1" x14ac:dyDescent="1.25">
      <c r="A159" s="219">
        <v>181</v>
      </c>
      <c r="B159" s="65">
        <v>11308</v>
      </c>
      <c r="C159" s="219">
        <v>181</v>
      </c>
      <c r="D159" s="19">
        <v>153</v>
      </c>
      <c r="E159" s="66" t="s">
        <v>563</v>
      </c>
      <c r="F159" s="20" t="s">
        <v>601</v>
      </c>
      <c r="G159" s="20" t="s">
        <v>176</v>
      </c>
      <c r="H159" s="21" t="s">
        <v>24</v>
      </c>
      <c r="I159" s="18">
        <v>654149.62031599996</v>
      </c>
      <c r="J159" s="18">
        <v>1801791.2147560001</v>
      </c>
      <c r="K159" s="18" t="s">
        <v>175</v>
      </c>
      <c r="L159" s="177">
        <v>63.4</v>
      </c>
      <c r="M159" s="53">
        <v>16039732</v>
      </c>
      <c r="N159" s="52">
        <v>50000000</v>
      </c>
      <c r="O159" s="53">
        <v>112333</v>
      </c>
      <c r="P159" s="220">
        <v>34.39</v>
      </c>
      <c r="Q159" s="220">
        <v>93.46</v>
      </c>
      <c r="R159" s="220">
        <v>293.25</v>
      </c>
      <c r="S159" s="221">
        <v>5135</v>
      </c>
      <c r="T159" s="221">
        <v>18.252167999999998</v>
      </c>
      <c r="U159" s="221">
        <v>22</v>
      </c>
      <c r="V159" s="221">
        <v>81.747832000000002</v>
      </c>
      <c r="W159" s="18">
        <f t="shared" si="54"/>
        <v>5157</v>
      </c>
      <c r="X159" s="81">
        <f t="shared" si="55"/>
        <v>0.13108335733433735</v>
      </c>
      <c r="Y159" s="82">
        <f t="shared" si="56"/>
        <v>1.4325549759147356E-2</v>
      </c>
      <c r="Z159" s="83">
        <v>11308</v>
      </c>
      <c r="AA159" s="74">
        <f t="shared" si="57"/>
        <v>0</v>
      </c>
      <c r="AB159" s="74">
        <f t="shared" si="58"/>
        <v>0</v>
      </c>
      <c r="AC159" s="157">
        <f t="shared" si="59"/>
        <v>0</v>
      </c>
      <c r="AD159" s="157">
        <f t="shared" si="60"/>
        <v>0</v>
      </c>
      <c r="AE159" s="157">
        <f t="shared" si="61"/>
        <v>0</v>
      </c>
      <c r="AF159" s="225">
        <f t="shared" si="62"/>
        <v>0.24698198365957741</v>
      </c>
      <c r="AG159" s="225">
        <f t="shared" si="63"/>
        <v>0.67121070639209368</v>
      </c>
      <c r="AH159" s="225">
        <f t="shared" si="64"/>
        <v>2.1060618408889527</v>
      </c>
      <c r="AJ159" s="376"/>
    </row>
    <row r="160" spans="1:36" s="5" customFormat="1" x14ac:dyDescent="1.25">
      <c r="A160" s="80">
        <v>182</v>
      </c>
      <c r="B160" s="65">
        <v>11314</v>
      </c>
      <c r="C160" s="80">
        <v>182</v>
      </c>
      <c r="D160" s="16">
        <v>154</v>
      </c>
      <c r="E160" s="65" t="s">
        <v>564</v>
      </c>
      <c r="F160" s="10" t="s">
        <v>235</v>
      </c>
      <c r="G160" s="10" t="s">
        <v>229</v>
      </c>
      <c r="H160" s="11" t="s">
        <v>24</v>
      </c>
      <c r="I160" s="12">
        <v>19454.714018999999</v>
      </c>
      <c r="J160" s="12">
        <v>120222.540291</v>
      </c>
      <c r="K160" s="12" t="s">
        <v>177</v>
      </c>
      <c r="L160" s="176">
        <v>62.466666666666669</v>
      </c>
      <c r="M160" s="51">
        <v>10447</v>
      </c>
      <c r="N160" s="51">
        <v>200000</v>
      </c>
      <c r="O160" s="51">
        <v>11507853</v>
      </c>
      <c r="P160" s="209">
        <v>0</v>
      </c>
      <c r="Q160" s="209">
        <v>0</v>
      </c>
      <c r="R160" s="209">
        <v>0</v>
      </c>
      <c r="S160" s="50">
        <v>5</v>
      </c>
      <c r="T160" s="50">
        <v>27</v>
      </c>
      <c r="U160" s="50">
        <v>4</v>
      </c>
      <c r="V160" s="50">
        <v>73</v>
      </c>
      <c r="W160" s="12">
        <f t="shared" si="54"/>
        <v>9</v>
      </c>
      <c r="X160" s="81">
        <f t="shared" si="55"/>
        <v>1.2938332208204501E-2</v>
      </c>
      <c r="Y160" s="82">
        <f t="shared" si="56"/>
        <v>1.4139760044157817E-3</v>
      </c>
      <c r="Z160" s="83">
        <v>11314</v>
      </c>
      <c r="AA160" s="74">
        <f t="shared" si="57"/>
        <v>0</v>
      </c>
      <c r="AB160" s="74">
        <f t="shared" si="58"/>
        <v>0</v>
      </c>
      <c r="AC160" s="157">
        <f t="shared" si="59"/>
        <v>0</v>
      </c>
      <c r="AD160" s="157">
        <f t="shared" si="60"/>
        <v>0</v>
      </c>
      <c r="AE160" s="157">
        <f t="shared" si="61"/>
        <v>0</v>
      </c>
      <c r="AF160" s="225">
        <f t="shared" si="62"/>
        <v>0</v>
      </c>
      <c r="AG160" s="225">
        <f t="shared" si="63"/>
        <v>0</v>
      </c>
      <c r="AH160" s="225">
        <f t="shared" si="64"/>
        <v>0</v>
      </c>
      <c r="AJ160" s="376"/>
    </row>
    <row r="161" spans="1:36" s="8" customFormat="1" x14ac:dyDescent="1.25">
      <c r="A161" s="80">
        <v>185</v>
      </c>
      <c r="B161" s="65">
        <v>11309</v>
      </c>
      <c r="C161" s="80">
        <v>185</v>
      </c>
      <c r="D161" s="16">
        <v>156</v>
      </c>
      <c r="E161" s="65" t="s">
        <v>566</v>
      </c>
      <c r="F161" s="10" t="s">
        <v>178</v>
      </c>
      <c r="G161" s="10" t="s">
        <v>229</v>
      </c>
      <c r="H161" s="11" t="s">
        <v>24</v>
      </c>
      <c r="I161" s="12">
        <v>544376.956809</v>
      </c>
      <c r="J161" s="12">
        <v>4186637.6565760002</v>
      </c>
      <c r="K161" s="12" t="s">
        <v>179</v>
      </c>
      <c r="L161" s="176">
        <v>61.8</v>
      </c>
      <c r="M161" s="51">
        <v>492014</v>
      </c>
      <c r="N161" s="51">
        <v>500000</v>
      </c>
      <c r="O161" s="51">
        <v>8509184</v>
      </c>
      <c r="P161" s="209">
        <v>40.6</v>
      </c>
      <c r="Q161" s="209">
        <v>150.15</v>
      </c>
      <c r="R161" s="209">
        <v>472.11</v>
      </c>
      <c r="S161" s="50">
        <v>1844</v>
      </c>
      <c r="T161" s="50">
        <v>81</v>
      </c>
      <c r="U161" s="50">
        <v>9</v>
      </c>
      <c r="V161" s="50">
        <v>19</v>
      </c>
      <c r="W161" s="12">
        <f t="shared" si="54"/>
        <v>1853</v>
      </c>
      <c r="X161" s="81">
        <f t="shared" si="55"/>
        <v>1.3516959973989378</v>
      </c>
      <c r="Y161" s="82">
        <f t="shared" si="56"/>
        <v>0.14772118035236229</v>
      </c>
      <c r="Z161" s="83">
        <v>11309</v>
      </c>
      <c r="AA161" s="74">
        <f t="shared" si="57"/>
        <v>0</v>
      </c>
      <c r="AB161" s="74">
        <f t="shared" si="58"/>
        <v>0</v>
      </c>
      <c r="AC161" s="157">
        <f t="shared" si="59"/>
        <v>0</v>
      </c>
      <c r="AD161" s="157">
        <f t="shared" si="60"/>
        <v>0</v>
      </c>
      <c r="AE161" s="157">
        <f t="shared" si="61"/>
        <v>0</v>
      </c>
      <c r="AF161" s="225">
        <f t="shared" si="62"/>
        <v>0.67751675919008492</v>
      </c>
      <c r="AG161" s="225">
        <f t="shared" si="63"/>
        <v>2.505643876659883</v>
      </c>
      <c r="AH161" s="225">
        <f t="shared" si="64"/>
        <v>7.878385152247068</v>
      </c>
      <c r="AJ161" s="376"/>
    </row>
    <row r="162" spans="1:36" s="5" customFormat="1" x14ac:dyDescent="1.25">
      <c r="A162" s="219">
        <v>184</v>
      </c>
      <c r="B162" s="65">
        <v>11312</v>
      </c>
      <c r="C162" s="219">
        <v>184</v>
      </c>
      <c r="D162" s="19">
        <v>155</v>
      </c>
      <c r="E162" s="66" t="s">
        <v>565</v>
      </c>
      <c r="F162" s="20" t="s">
        <v>178</v>
      </c>
      <c r="G162" s="20" t="s">
        <v>176</v>
      </c>
      <c r="H162" s="21" t="s">
        <v>24</v>
      </c>
      <c r="I162" s="18">
        <v>852192.20675000001</v>
      </c>
      <c r="J162" s="18">
        <v>2460099.3822900001</v>
      </c>
      <c r="K162" s="18" t="s">
        <v>179</v>
      </c>
      <c r="L162" s="177">
        <v>61.8</v>
      </c>
      <c r="M162" s="53">
        <v>20608335</v>
      </c>
      <c r="N162" s="52">
        <v>100000000</v>
      </c>
      <c r="O162" s="53">
        <v>119374</v>
      </c>
      <c r="P162" s="220">
        <v>30.26</v>
      </c>
      <c r="Q162" s="220">
        <v>106.93</v>
      </c>
      <c r="R162" s="220">
        <v>324.73</v>
      </c>
      <c r="S162" s="221">
        <v>35</v>
      </c>
      <c r="T162" s="221">
        <v>23.799999999999997</v>
      </c>
      <c r="U162" s="221">
        <v>8</v>
      </c>
      <c r="V162" s="221">
        <v>76.2</v>
      </c>
      <c r="W162" s="18">
        <f t="shared" si="54"/>
        <v>43</v>
      </c>
      <c r="X162" s="81">
        <f t="shared" si="55"/>
        <v>0.23337710195149997</v>
      </c>
      <c r="Y162" s="82">
        <f t="shared" si="56"/>
        <v>2.550480361991805E-2</v>
      </c>
      <c r="Z162" s="83">
        <v>11312</v>
      </c>
      <c r="AA162" s="74">
        <f t="shared" si="57"/>
        <v>0</v>
      </c>
      <c r="AB162" s="74">
        <f t="shared" si="58"/>
        <v>0</v>
      </c>
      <c r="AC162" s="157">
        <f t="shared" si="59"/>
        <v>0</v>
      </c>
      <c r="AD162" s="157">
        <f t="shared" si="60"/>
        <v>0</v>
      </c>
      <c r="AE162" s="157">
        <f t="shared" si="61"/>
        <v>0</v>
      </c>
      <c r="AF162" s="225">
        <f t="shared" si="62"/>
        <v>0.29672231533833571</v>
      </c>
      <c r="AG162" s="225">
        <f t="shared" si="63"/>
        <v>1.0485299794820964</v>
      </c>
      <c r="AH162" s="225">
        <f t="shared" si="64"/>
        <v>3.1842246351559074</v>
      </c>
      <c r="AJ162" s="376"/>
    </row>
    <row r="163" spans="1:36" s="8" customFormat="1" x14ac:dyDescent="1.25">
      <c r="A163" s="219">
        <v>194</v>
      </c>
      <c r="B163" s="65">
        <v>11334</v>
      </c>
      <c r="C163" s="219">
        <v>194</v>
      </c>
      <c r="D163" s="19">
        <v>157</v>
      </c>
      <c r="E163" s="66" t="s">
        <v>567</v>
      </c>
      <c r="F163" s="20" t="s">
        <v>202</v>
      </c>
      <c r="G163" s="20" t="s">
        <v>229</v>
      </c>
      <c r="H163" s="21" t="s">
        <v>24</v>
      </c>
      <c r="I163" s="18">
        <v>268837.37030499999</v>
      </c>
      <c r="J163" s="18">
        <v>525068.96577100002</v>
      </c>
      <c r="K163" s="18" t="s">
        <v>193</v>
      </c>
      <c r="L163" s="177">
        <v>60</v>
      </c>
      <c r="M163" s="53">
        <v>48461</v>
      </c>
      <c r="N163" s="52">
        <v>200000</v>
      </c>
      <c r="O163" s="53">
        <v>10834876</v>
      </c>
      <c r="P163" s="220">
        <v>41.03</v>
      </c>
      <c r="Q163" s="220">
        <v>100.78</v>
      </c>
      <c r="R163" s="220">
        <v>292.72000000000003</v>
      </c>
      <c r="S163" s="221">
        <v>121</v>
      </c>
      <c r="T163" s="221">
        <v>6</v>
      </c>
      <c r="U163" s="221">
        <v>5</v>
      </c>
      <c r="V163" s="221">
        <v>94</v>
      </c>
      <c r="W163" s="18">
        <f t="shared" si="54"/>
        <v>126</v>
      </c>
      <c r="X163" s="81">
        <f t="shared" si="55"/>
        <v>1.2557298961150203E-2</v>
      </c>
      <c r="Y163" s="82">
        <f t="shared" si="56"/>
        <v>1.3723344806436714E-3</v>
      </c>
      <c r="Z163" s="83">
        <v>11334</v>
      </c>
      <c r="AA163" s="74">
        <f t="shared" si="57"/>
        <v>0</v>
      </c>
      <c r="AB163" s="74">
        <f t="shared" si="58"/>
        <v>0</v>
      </c>
      <c r="AC163" s="157">
        <f t="shared" si="59"/>
        <v>0</v>
      </c>
      <c r="AD163" s="157">
        <f t="shared" si="60"/>
        <v>0</v>
      </c>
      <c r="AE163" s="157">
        <f t="shared" si="61"/>
        <v>0</v>
      </c>
      <c r="AF163" s="225">
        <f t="shared" si="62"/>
        <v>8.5870996062665447E-2</v>
      </c>
      <c r="AG163" s="225">
        <f t="shared" si="63"/>
        <v>0.21092076488411954</v>
      </c>
      <c r="AH163" s="225">
        <f t="shared" si="64"/>
        <v>0.6126287586513145</v>
      </c>
      <c r="AJ163" s="376"/>
    </row>
    <row r="164" spans="1:36" s="5" customFormat="1" x14ac:dyDescent="1.25">
      <c r="A164" s="80">
        <v>209</v>
      </c>
      <c r="B164" s="65">
        <v>11384</v>
      </c>
      <c r="C164" s="80">
        <v>209</v>
      </c>
      <c r="D164" s="16">
        <v>158</v>
      </c>
      <c r="E164" s="65" t="s">
        <v>568</v>
      </c>
      <c r="F164" s="10" t="s">
        <v>217</v>
      </c>
      <c r="G164" s="10" t="s">
        <v>229</v>
      </c>
      <c r="H164" s="11" t="s">
        <v>24</v>
      </c>
      <c r="I164" s="12">
        <v>366730.40623999998</v>
      </c>
      <c r="J164" s="12">
        <v>744494.48219999997</v>
      </c>
      <c r="K164" s="12" t="s">
        <v>227</v>
      </c>
      <c r="L164" s="176">
        <v>54.166666666666664</v>
      </c>
      <c r="M164" s="51">
        <v>39228</v>
      </c>
      <c r="N164" s="51">
        <v>200000</v>
      </c>
      <c r="O164" s="51">
        <v>18978650</v>
      </c>
      <c r="P164" s="209">
        <v>35.86</v>
      </c>
      <c r="Q164" s="209">
        <v>101.99</v>
      </c>
      <c r="R164" s="209">
        <v>326.02999999999997</v>
      </c>
      <c r="S164" s="50">
        <v>618</v>
      </c>
      <c r="T164" s="50">
        <v>79</v>
      </c>
      <c r="U164" s="50">
        <v>2</v>
      </c>
      <c r="V164" s="50">
        <v>21</v>
      </c>
      <c r="W164" s="12">
        <f t="shared" si="54"/>
        <v>620</v>
      </c>
      <c r="X164" s="81">
        <f t="shared" si="55"/>
        <v>0.23443217030883234</v>
      </c>
      <c r="Y164" s="82">
        <f t="shared" si="56"/>
        <v>2.5620107610902325E-2</v>
      </c>
      <c r="Z164" s="83">
        <v>11384</v>
      </c>
      <c r="AA164" s="74">
        <f t="shared" si="57"/>
        <v>0</v>
      </c>
      <c r="AB164" s="74">
        <f t="shared" si="58"/>
        <v>0</v>
      </c>
      <c r="AC164" s="157">
        <f t="shared" si="59"/>
        <v>0</v>
      </c>
      <c r="AD164" s="157">
        <f t="shared" si="60"/>
        <v>0</v>
      </c>
      <c r="AE164" s="157">
        <f t="shared" si="61"/>
        <v>0</v>
      </c>
      <c r="AF164" s="225">
        <f t="shared" si="62"/>
        <v>0.10641440034524971</v>
      </c>
      <c r="AG164" s="225">
        <f t="shared" si="63"/>
        <v>0.30265489936452922</v>
      </c>
      <c r="AH164" s="225">
        <f t="shared" si="64"/>
        <v>0.96749266437707082</v>
      </c>
      <c r="AJ164" s="376"/>
    </row>
    <row r="165" spans="1:36" s="8" customFormat="1" x14ac:dyDescent="1.25">
      <c r="A165" s="219">
        <v>211</v>
      </c>
      <c r="B165" s="65">
        <v>11341</v>
      </c>
      <c r="C165" s="219">
        <v>211</v>
      </c>
      <c r="D165" s="19">
        <v>159</v>
      </c>
      <c r="E165" s="66" t="s">
        <v>569</v>
      </c>
      <c r="F165" s="20" t="s">
        <v>394</v>
      </c>
      <c r="G165" s="20" t="s">
        <v>46</v>
      </c>
      <c r="H165" s="21" t="s">
        <v>24</v>
      </c>
      <c r="I165" s="18">
        <v>1599387.3797279999</v>
      </c>
      <c r="J165" s="18">
        <v>3843103.718938</v>
      </c>
      <c r="K165" s="18" t="s">
        <v>218</v>
      </c>
      <c r="L165" s="177">
        <v>54.133333333333333</v>
      </c>
      <c r="M165" s="53">
        <v>29300000</v>
      </c>
      <c r="N165" s="52">
        <v>200000000</v>
      </c>
      <c r="O165" s="53">
        <v>131164</v>
      </c>
      <c r="P165" s="220">
        <v>23.15</v>
      </c>
      <c r="Q165" s="220">
        <v>97.3</v>
      </c>
      <c r="R165" s="220">
        <v>344.89</v>
      </c>
      <c r="S165" s="221">
        <v>35448</v>
      </c>
      <c r="T165" s="221">
        <v>19.766290000000001</v>
      </c>
      <c r="U165" s="221">
        <v>125</v>
      </c>
      <c r="V165" s="221">
        <v>80.233710000000002</v>
      </c>
      <c r="W165" s="18">
        <f t="shared" si="54"/>
        <v>35573</v>
      </c>
      <c r="X165" s="81">
        <f t="shared" si="55"/>
        <v>0.30278607747945624</v>
      </c>
      <c r="Y165" s="82">
        <f t="shared" si="56"/>
        <v>3.3090219136253138E-2</v>
      </c>
      <c r="Z165" s="83">
        <v>11341</v>
      </c>
      <c r="AA165" s="74">
        <f t="shared" si="57"/>
        <v>0</v>
      </c>
      <c r="AB165" s="74">
        <f t="shared" si="58"/>
        <v>0</v>
      </c>
      <c r="AC165" s="157">
        <f t="shared" si="59"/>
        <v>0</v>
      </c>
      <c r="AD165" s="157">
        <f t="shared" si="60"/>
        <v>0</v>
      </c>
      <c r="AE165" s="157">
        <f t="shared" si="61"/>
        <v>0</v>
      </c>
      <c r="AF165" s="225">
        <f t="shared" si="62"/>
        <v>0.35461878246496492</v>
      </c>
      <c r="AG165" s="225">
        <f t="shared" si="63"/>
        <v>1.4904711677685134</v>
      </c>
      <c r="AH165" s="225">
        <f t="shared" si="64"/>
        <v>5.2831305349607662</v>
      </c>
      <c r="AJ165" s="376"/>
    </row>
    <row r="166" spans="1:36" s="5" customFormat="1" x14ac:dyDescent="1.25">
      <c r="A166" s="80">
        <v>226</v>
      </c>
      <c r="B166" s="65">
        <v>11378</v>
      </c>
      <c r="C166" s="80">
        <v>226</v>
      </c>
      <c r="D166" s="16">
        <v>160</v>
      </c>
      <c r="E166" s="65" t="s">
        <v>570</v>
      </c>
      <c r="F166" s="10" t="s">
        <v>310</v>
      </c>
      <c r="G166" s="10" t="s">
        <v>46</v>
      </c>
      <c r="H166" s="11" t="s">
        <v>24</v>
      </c>
      <c r="I166" s="12">
        <v>748571.78525700001</v>
      </c>
      <c r="J166" s="12">
        <v>985907.79651699995</v>
      </c>
      <c r="K166" s="12" t="s">
        <v>261</v>
      </c>
      <c r="L166" s="176">
        <v>46</v>
      </c>
      <c r="M166" s="51">
        <v>10329617</v>
      </c>
      <c r="N166" s="51">
        <v>50000000</v>
      </c>
      <c r="O166" s="51">
        <v>95445</v>
      </c>
      <c r="P166" s="209">
        <v>35.5</v>
      </c>
      <c r="Q166" s="209">
        <v>110.69</v>
      </c>
      <c r="R166" s="209">
        <v>333.35</v>
      </c>
      <c r="S166" s="50">
        <v>4077</v>
      </c>
      <c r="T166" s="50">
        <v>10.314992</v>
      </c>
      <c r="U166" s="50">
        <v>21</v>
      </c>
      <c r="V166" s="50">
        <v>89.685007999999996</v>
      </c>
      <c r="W166" s="12">
        <f t="shared" si="54"/>
        <v>4098</v>
      </c>
      <c r="X166" s="81">
        <f t="shared" si="55"/>
        <v>4.0535340923781547E-2</v>
      </c>
      <c r="Y166" s="82">
        <f t="shared" si="56"/>
        <v>4.4299372187007798E-3</v>
      </c>
      <c r="Z166" s="83">
        <v>11378</v>
      </c>
      <c r="AA166" s="74">
        <f t="shared" si="57"/>
        <v>0</v>
      </c>
      <c r="AB166" s="74">
        <f t="shared" si="58"/>
        <v>0</v>
      </c>
      <c r="AC166" s="157">
        <f t="shared" si="59"/>
        <v>0</v>
      </c>
      <c r="AD166" s="157">
        <f t="shared" si="60"/>
        <v>0</v>
      </c>
      <c r="AE166" s="157">
        <f t="shared" si="61"/>
        <v>0</v>
      </c>
      <c r="AF166" s="225">
        <f t="shared" si="62"/>
        <v>0.13950612882629915</v>
      </c>
      <c r="AG166" s="225">
        <f t="shared" si="63"/>
        <v>0.43498403943050845</v>
      </c>
      <c r="AH166" s="225">
        <f t="shared" si="64"/>
        <v>1.3099821984294879</v>
      </c>
      <c r="AJ166" s="376"/>
    </row>
    <row r="167" spans="1:36" s="8" customFormat="1" x14ac:dyDescent="1.25">
      <c r="A167" s="219">
        <v>239</v>
      </c>
      <c r="B167" s="65">
        <v>11463</v>
      </c>
      <c r="C167" s="219">
        <v>239</v>
      </c>
      <c r="D167" s="19">
        <v>161</v>
      </c>
      <c r="E167" s="66" t="s">
        <v>571</v>
      </c>
      <c r="F167" s="20" t="s">
        <v>232</v>
      </c>
      <c r="G167" s="20" t="s">
        <v>229</v>
      </c>
      <c r="H167" s="21" t="s">
        <v>24</v>
      </c>
      <c r="I167" s="18">
        <v>150675.93156</v>
      </c>
      <c r="J167" s="18">
        <v>383927.24044000002</v>
      </c>
      <c r="K167" s="18" t="s">
        <v>273</v>
      </c>
      <c r="L167" s="177">
        <v>42.233333333333334</v>
      </c>
      <c r="M167" s="53">
        <v>34186</v>
      </c>
      <c r="N167" s="52">
        <v>200000</v>
      </c>
      <c r="O167" s="53">
        <v>11230540</v>
      </c>
      <c r="P167" s="220">
        <v>30.74</v>
      </c>
      <c r="Q167" s="220">
        <v>104.84</v>
      </c>
      <c r="R167" s="220">
        <v>290.47000000000003</v>
      </c>
      <c r="S167" s="221">
        <v>169</v>
      </c>
      <c r="T167" s="221">
        <v>46</v>
      </c>
      <c r="U167" s="221">
        <v>4</v>
      </c>
      <c r="V167" s="221">
        <v>54</v>
      </c>
      <c r="W167" s="18">
        <f t="shared" si="54"/>
        <v>173</v>
      </c>
      <c r="X167" s="81">
        <f t="shared" si="55"/>
        <v>7.0393959264933068E-2</v>
      </c>
      <c r="Y167" s="82">
        <f t="shared" si="56"/>
        <v>7.693060253416561E-3</v>
      </c>
      <c r="Z167" s="83">
        <v>11463</v>
      </c>
      <c r="AA167" s="74">
        <f t="shared" si="57"/>
        <v>0</v>
      </c>
      <c r="AB167" s="74">
        <f t="shared" si="58"/>
        <v>0</v>
      </c>
      <c r="AC167" s="157">
        <f t="shared" si="59"/>
        <v>0</v>
      </c>
      <c r="AD167" s="157">
        <f t="shared" si="60"/>
        <v>0</v>
      </c>
      <c r="AE167" s="157">
        <f t="shared" si="61"/>
        <v>0</v>
      </c>
      <c r="AF167" s="225">
        <f t="shared" si="62"/>
        <v>4.7041528430522665E-2</v>
      </c>
      <c r="AG167" s="225">
        <f t="shared" si="63"/>
        <v>0.16043701498555618</v>
      </c>
      <c r="AH167" s="225">
        <f t="shared" si="64"/>
        <v>0.44450724668880681</v>
      </c>
      <c r="AJ167" s="376"/>
    </row>
    <row r="168" spans="1:36" s="5" customFormat="1" x14ac:dyDescent="1.25">
      <c r="A168" s="80">
        <v>237</v>
      </c>
      <c r="B168" s="65">
        <v>11461</v>
      </c>
      <c r="C168" s="80">
        <v>237</v>
      </c>
      <c r="D168" s="16">
        <v>162</v>
      </c>
      <c r="E168" s="65" t="s">
        <v>572</v>
      </c>
      <c r="F168" s="10" t="s">
        <v>189</v>
      </c>
      <c r="G168" s="10" t="s">
        <v>229</v>
      </c>
      <c r="H168" s="11" t="s">
        <v>24</v>
      </c>
      <c r="I168" s="12">
        <v>716375.28964800003</v>
      </c>
      <c r="J168" s="12">
        <v>2436751.6549999998</v>
      </c>
      <c r="K168" s="12" t="s">
        <v>272</v>
      </c>
      <c r="L168" s="176">
        <v>42.033333333333331</v>
      </c>
      <c r="M168" s="51">
        <v>190565</v>
      </c>
      <c r="N168" s="51">
        <v>40000000</v>
      </c>
      <c r="O168" s="51">
        <v>12786984</v>
      </c>
      <c r="P168" s="209">
        <v>30.43</v>
      </c>
      <c r="Q168" s="209">
        <v>89.82</v>
      </c>
      <c r="R168" s="209">
        <v>328.68</v>
      </c>
      <c r="S168" s="50">
        <v>459</v>
      </c>
      <c r="T168" s="50">
        <v>88</v>
      </c>
      <c r="U168" s="50">
        <v>8</v>
      </c>
      <c r="V168" s="50">
        <v>12</v>
      </c>
      <c r="W168" s="12">
        <f t="shared" si="54"/>
        <v>467</v>
      </c>
      <c r="X168" s="81">
        <f t="shared" si="55"/>
        <v>0.85471745929806242</v>
      </c>
      <c r="Y168" s="82">
        <f t="shared" si="56"/>
        <v>9.3408482527316233E-2</v>
      </c>
      <c r="Z168" s="83">
        <v>11461</v>
      </c>
      <c r="AA168" s="74">
        <f t="shared" si="57"/>
        <v>0</v>
      </c>
      <c r="AB168" s="74">
        <f t="shared" si="58"/>
        <v>0</v>
      </c>
      <c r="AC168" s="157">
        <f t="shared" si="59"/>
        <v>0</v>
      </c>
      <c r="AD168" s="157">
        <f t="shared" si="60"/>
        <v>0</v>
      </c>
      <c r="AE168" s="157">
        <f t="shared" si="61"/>
        <v>0</v>
      </c>
      <c r="AF168" s="225">
        <f t="shared" si="62"/>
        <v>0.29555741234590954</v>
      </c>
      <c r="AG168" s="225">
        <f t="shared" si="63"/>
        <v>0.87239457038809043</v>
      </c>
      <c r="AH168" s="225">
        <f t="shared" si="64"/>
        <v>3.1923697104782631</v>
      </c>
      <c r="AJ168" s="376"/>
    </row>
    <row r="169" spans="1:36" s="8" customFormat="1" x14ac:dyDescent="1.25">
      <c r="A169" s="219">
        <v>240</v>
      </c>
      <c r="B169" s="65">
        <v>11470</v>
      </c>
      <c r="C169" s="219">
        <v>240</v>
      </c>
      <c r="D169" s="19">
        <v>163</v>
      </c>
      <c r="E169" s="66" t="s">
        <v>573</v>
      </c>
      <c r="F169" s="20" t="s">
        <v>225</v>
      </c>
      <c r="G169" s="20" t="s">
        <v>229</v>
      </c>
      <c r="H169" s="21" t="s">
        <v>24</v>
      </c>
      <c r="I169" s="18">
        <v>313550.77220100001</v>
      </c>
      <c r="J169" s="18">
        <v>828162.10264900001</v>
      </c>
      <c r="K169" s="18" t="s">
        <v>274</v>
      </c>
      <c r="L169" s="177">
        <v>41.2</v>
      </c>
      <c r="M169" s="53">
        <v>96158</v>
      </c>
      <c r="N169" s="52">
        <v>200000</v>
      </c>
      <c r="O169" s="53">
        <v>8612513</v>
      </c>
      <c r="P169" s="220">
        <v>20.79</v>
      </c>
      <c r="Q169" s="220">
        <v>92.21</v>
      </c>
      <c r="R169" s="220">
        <v>255.95</v>
      </c>
      <c r="S169" s="221">
        <v>174</v>
      </c>
      <c r="T169" s="221">
        <v>8</v>
      </c>
      <c r="U169" s="221">
        <v>13</v>
      </c>
      <c r="V169" s="221">
        <v>92</v>
      </c>
      <c r="W169" s="18">
        <f t="shared" si="54"/>
        <v>187</v>
      </c>
      <c r="X169" s="81">
        <f t="shared" si="55"/>
        <v>2.6407906488976819E-2</v>
      </c>
      <c r="Y169" s="82">
        <f t="shared" si="56"/>
        <v>2.8860092244803216E-3</v>
      </c>
      <c r="Z169" s="83">
        <v>11470</v>
      </c>
      <c r="AA169" s="74">
        <f t="shared" si="57"/>
        <v>0</v>
      </c>
      <c r="AB169" s="74">
        <f t="shared" si="58"/>
        <v>0</v>
      </c>
      <c r="AC169" s="157">
        <f t="shared" si="59"/>
        <v>0</v>
      </c>
      <c r="AD169" s="157">
        <f t="shared" si="60"/>
        <v>0</v>
      </c>
      <c r="AE169" s="157">
        <f t="shared" si="61"/>
        <v>0</v>
      </c>
      <c r="AF169" s="225">
        <f t="shared" si="62"/>
        <v>6.8627546988228511E-2</v>
      </c>
      <c r="AG169" s="225">
        <f t="shared" si="63"/>
        <v>0.30438413216856902</v>
      </c>
      <c r="AH169" s="225">
        <f t="shared" si="64"/>
        <v>0.84488795823170204</v>
      </c>
      <c r="AJ169" s="376"/>
    </row>
    <row r="170" spans="1:36" s="5" customFormat="1" x14ac:dyDescent="1.25">
      <c r="A170" s="80">
        <v>244</v>
      </c>
      <c r="B170" s="65">
        <v>11454</v>
      </c>
      <c r="C170" s="80">
        <v>244</v>
      </c>
      <c r="D170" s="16">
        <v>164</v>
      </c>
      <c r="E170" s="65" t="s">
        <v>607</v>
      </c>
      <c r="F170" s="10" t="s">
        <v>343</v>
      </c>
      <c r="G170" s="10" t="s">
        <v>229</v>
      </c>
      <c r="H170" s="11" t="s">
        <v>24</v>
      </c>
      <c r="I170" s="12">
        <v>1305745.1625399999</v>
      </c>
      <c r="J170" s="12">
        <v>1818884.938815</v>
      </c>
      <c r="K170" s="12" t="s">
        <v>282</v>
      </c>
      <c r="L170" s="176">
        <v>40.799999999999997</v>
      </c>
      <c r="M170" s="51">
        <v>170037</v>
      </c>
      <c r="N170" s="51">
        <v>200000</v>
      </c>
      <c r="O170" s="51">
        <v>10696995</v>
      </c>
      <c r="P170" s="209">
        <v>34.15</v>
      </c>
      <c r="Q170" s="209">
        <v>104.08</v>
      </c>
      <c r="R170" s="209">
        <v>427.13</v>
      </c>
      <c r="S170" s="50">
        <v>483</v>
      </c>
      <c r="T170" s="50">
        <v>92</v>
      </c>
      <c r="U170" s="50">
        <v>6</v>
      </c>
      <c r="V170" s="50">
        <v>8</v>
      </c>
      <c r="W170" s="12">
        <f t="shared" si="54"/>
        <v>489</v>
      </c>
      <c r="X170" s="81">
        <f t="shared" si="55"/>
        <v>0.66699363214657437</v>
      </c>
      <c r="Y170" s="82">
        <f t="shared" si="56"/>
        <v>7.2892933631378914E-2</v>
      </c>
      <c r="Z170" s="83">
        <v>11454</v>
      </c>
      <c r="AA170" s="74">
        <f t="shared" si="57"/>
        <v>0</v>
      </c>
      <c r="AB170" s="74">
        <f t="shared" si="58"/>
        <v>0</v>
      </c>
      <c r="AC170" s="157">
        <f t="shared" si="59"/>
        <v>0</v>
      </c>
      <c r="AD170" s="157">
        <f t="shared" si="60"/>
        <v>0</v>
      </c>
      <c r="AE170" s="157">
        <f t="shared" si="61"/>
        <v>0</v>
      </c>
      <c r="AF170" s="225">
        <f t="shared" si="62"/>
        <v>0.24758513628049472</v>
      </c>
      <c r="AG170" s="225">
        <f t="shared" si="63"/>
        <v>0.75457279601973326</v>
      </c>
      <c r="AH170" s="225">
        <f t="shared" si="64"/>
        <v>3.0966629358561555</v>
      </c>
      <c r="AJ170" s="376"/>
    </row>
    <row r="171" spans="1:36" s="8" customFormat="1" x14ac:dyDescent="1.25">
      <c r="A171" s="219">
        <v>245</v>
      </c>
      <c r="B171" s="65">
        <v>11477</v>
      </c>
      <c r="C171" s="219">
        <v>245</v>
      </c>
      <c r="D171" s="19">
        <v>165</v>
      </c>
      <c r="E171" s="66" t="s">
        <v>575</v>
      </c>
      <c r="F171" s="20" t="s">
        <v>343</v>
      </c>
      <c r="G171" s="20" t="s">
        <v>229</v>
      </c>
      <c r="H171" s="21" t="s">
        <v>24</v>
      </c>
      <c r="I171" s="18">
        <v>3586204.8888409999</v>
      </c>
      <c r="J171" s="18">
        <v>5152088.4269589996</v>
      </c>
      <c r="K171" s="18" t="s">
        <v>289</v>
      </c>
      <c r="L171" s="177">
        <v>39</v>
      </c>
      <c r="M171" s="53">
        <v>269476</v>
      </c>
      <c r="N171" s="52">
        <v>300000</v>
      </c>
      <c r="O171" s="53">
        <v>19118913</v>
      </c>
      <c r="P171" s="220">
        <v>22.97</v>
      </c>
      <c r="Q171" s="220">
        <v>69.680000000000007</v>
      </c>
      <c r="R171" s="220">
        <v>310.54000000000002</v>
      </c>
      <c r="S171" s="221">
        <v>1198</v>
      </c>
      <c r="T171" s="221">
        <v>83</v>
      </c>
      <c r="U171" s="221">
        <v>12</v>
      </c>
      <c r="V171" s="221">
        <v>17</v>
      </c>
      <c r="W171" s="18">
        <f t="shared" si="54"/>
        <v>1210</v>
      </c>
      <c r="X171" s="81">
        <f t="shared" si="55"/>
        <v>1.7044726395126735</v>
      </c>
      <c r="Y171" s="82">
        <f t="shared" si="56"/>
        <v>0.18627465840812626</v>
      </c>
      <c r="Z171" s="83">
        <v>11477</v>
      </c>
      <c r="AA171" s="74">
        <f t="shared" si="57"/>
        <v>0</v>
      </c>
      <c r="AB171" s="74">
        <f t="shared" si="58"/>
        <v>0</v>
      </c>
      <c r="AC171" s="157">
        <f t="shared" si="59"/>
        <v>0</v>
      </c>
      <c r="AD171" s="157">
        <f t="shared" si="60"/>
        <v>0</v>
      </c>
      <c r="AE171" s="157">
        <f t="shared" si="61"/>
        <v>0</v>
      </c>
      <c r="AF171" s="225">
        <f t="shared" si="62"/>
        <v>0.47170766903139894</v>
      </c>
      <c r="AG171" s="225">
        <f t="shared" si="63"/>
        <v>1.4309355845932905</v>
      </c>
      <c r="AH171" s="225">
        <f t="shared" si="64"/>
        <v>6.3771919695694663</v>
      </c>
      <c r="AJ171" s="376"/>
    </row>
    <row r="172" spans="1:36" s="5" customFormat="1" x14ac:dyDescent="1.25">
      <c r="A172" s="80">
        <v>264</v>
      </c>
      <c r="B172" s="65">
        <v>11233</v>
      </c>
      <c r="C172" s="80">
        <v>264</v>
      </c>
      <c r="D172" s="16">
        <v>166</v>
      </c>
      <c r="E172" s="65" t="s">
        <v>576</v>
      </c>
      <c r="F172" s="10" t="s">
        <v>29</v>
      </c>
      <c r="G172" s="10" t="s">
        <v>46</v>
      </c>
      <c r="H172" s="11" t="s">
        <v>24</v>
      </c>
      <c r="I172" s="12">
        <v>983005.47756999999</v>
      </c>
      <c r="J172" s="12">
        <v>2052942.0304060001</v>
      </c>
      <c r="K172" s="12" t="s">
        <v>330</v>
      </c>
      <c r="L172" s="176">
        <v>24</v>
      </c>
      <c r="M172" s="51">
        <v>22982581</v>
      </c>
      <c r="N172" s="51">
        <v>50000000</v>
      </c>
      <c r="O172" s="51">
        <v>89326</v>
      </c>
      <c r="P172" s="209">
        <v>33.409999999999997</v>
      </c>
      <c r="Q172" s="209">
        <v>107.71</v>
      </c>
      <c r="R172" s="209">
        <v>298.81</v>
      </c>
      <c r="S172" s="50">
        <v>5996</v>
      </c>
      <c r="T172" s="50">
        <v>12.854524000000001</v>
      </c>
      <c r="U172" s="50">
        <v>24</v>
      </c>
      <c r="V172" s="50">
        <v>87.145476000000002</v>
      </c>
      <c r="W172" s="12">
        <f t="shared" si="54"/>
        <v>6020</v>
      </c>
      <c r="X172" s="81">
        <f t="shared" si="55"/>
        <v>0.10518681841485102</v>
      </c>
      <c r="Y172" s="82">
        <f t="shared" si="56"/>
        <v>1.1495425749319157E-2</v>
      </c>
      <c r="Z172" s="83">
        <v>11233</v>
      </c>
      <c r="AA172" s="74">
        <f t="shared" si="57"/>
        <v>0</v>
      </c>
      <c r="AB172" s="74">
        <f t="shared" si="58"/>
        <v>0</v>
      </c>
      <c r="AC172" s="157">
        <f t="shared" si="59"/>
        <v>0</v>
      </c>
      <c r="AD172" s="157">
        <f t="shared" si="60"/>
        <v>0</v>
      </c>
      <c r="AE172" s="157">
        <f t="shared" si="61"/>
        <v>0</v>
      </c>
      <c r="AF172" s="225">
        <f t="shared" si="62"/>
        <v>0.27338947776208372</v>
      </c>
      <c r="AG172" s="225">
        <f t="shared" si="63"/>
        <v>0.88137625410817244</v>
      </c>
      <c r="AH172" s="225">
        <f t="shared" si="64"/>
        <v>2.4451215160158113</v>
      </c>
      <c r="AJ172" s="376"/>
    </row>
    <row r="173" spans="1:36" s="8" customFormat="1" x14ac:dyDescent="1.25">
      <c r="A173" s="219">
        <v>275</v>
      </c>
      <c r="B173" s="65">
        <v>11649</v>
      </c>
      <c r="C173" s="219">
        <v>275</v>
      </c>
      <c r="D173" s="19">
        <v>167</v>
      </c>
      <c r="E173" s="66" t="s">
        <v>577</v>
      </c>
      <c r="F173" s="20" t="s">
        <v>392</v>
      </c>
      <c r="G173" s="20" t="s">
        <v>46</v>
      </c>
      <c r="H173" s="21" t="s">
        <v>24</v>
      </c>
      <c r="I173" s="18">
        <v>359680.75538599998</v>
      </c>
      <c r="J173" s="18">
        <v>1282535.6249470001</v>
      </c>
      <c r="K173" s="18" t="s">
        <v>393</v>
      </c>
      <c r="L173" s="177">
        <v>11</v>
      </c>
      <c r="M173" s="53">
        <v>43912249</v>
      </c>
      <c r="N173" s="52">
        <v>400000000</v>
      </c>
      <c r="O173" s="53">
        <v>29207</v>
      </c>
      <c r="P173" s="220">
        <v>31.01</v>
      </c>
      <c r="Q173" s="220">
        <v>117.35</v>
      </c>
      <c r="R173" s="220">
        <v>0</v>
      </c>
      <c r="S173" s="221">
        <v>23327</v>
      </c>
      <c r="T173" s="221">
        <v>25.548405749999997</v>
      </c>
      <c r="U173" s="221">
        <v>38</v>
      </c>
      <c r="V173" s="221">
        <v>74.451594249999999</v>
      </c>
      <c r="W173" s="18">
        <f t="shared" si="54"/>
        <v>23365</v>
      </c>
      <c r="X173" s="81">
        <f t="shared" si="55"/>
        <v>0.13060562316671037</v>
      </c>
      <c r="Y173" s="82">
        <f t="shared" si="56"/>
        <v>1.4273340197772381E-2</v>
      </c>
      <c r="Z173" s="83">
        <v>11649</v>
      </c>
      <c r="AA173" s="74">
        <f t="shared" si="57"/>
        <v>0</v>
      </c>
      <c r="AB173" s="74">
        <f t="shared" si="58"/>
        <v>0</v>
      </c>
      <c r="AC173" s="157">
        <f t="shared" si="59"/>
        <v>0</v>
      </c>
      <c r="AD173" s="157">
        <f t="shared" si="60"/>
        <v>0</v>
      </c>
      <c r="AE173" s="157">
        <f t="shared" si="61"/>
        <v>0</v>
      </c>
      <c r="AF173" s="225">
        <f t="shared" si="62"/>
        <v>0.15852575749857462</v>
      </c>
      <c r="AG173" s="225">
        <f t="shared" si="63"/>
        <v>0.59990318098864015</v>
      </c>
      <c r="AH173" s="225">
        <f t="shared" si="64"/>
        <v>0</v>
      </c>
      <c r="AJ173" s="376"/>
    </row>
    <row r="174" spans="1:36" s="5" customFormat="1" x14ac:dyDescent="1.25">
      <c r="A174" s="80">
        <v>296</v>
      </c>
      <c r="B174" s="65">
        <v>11706</v>
      </c>
      <c r="C174" s="80">
        <v>296</v>
      </c>
      <c r="D174" s="16">
        <v>168</v>
      </c>
      <c r="E174" s="65" t="s">
        <v>608</v>
      </c>
      <c r="F174" s="10" t="s">
        <v>602</v>
      </c>
      <c r="G174" s="10" t="s">
        <v>229</v>
      </c>
      <c r="H174" s="11"/>
      <c r="I174" s="12">
        <v>0</v>
      </c>
      <c r="J174" s="12">
        <v>207844</v>
      </c>
      <c r="K174" s="12" t="s">
        <v>603</v>
      </c>
      <c r="L174" s="176">
        <v>0</v>
      </c>
      <c r="M174" s="51">
        <v>206767</v>
      </c>
      <c r="N174" s="51">
        <v>1000000</v>
      </c>
      <c r="O174" s="51">
        <v>1005211</v>
      </c>
      <c r="P174" s="209">
        <v>0</v>
      </c>
      <c r="Q174" s="209">
        <v>0</v>
      </c>
      <c r="R174" s="209">
        <v>0</v>
      </c>
      <c r="S174" s="50">
        <v>230</v>
      </c>
      <c r="T174" s="50">
        <v>20</v>
      </c>
      <c r="U174" s="50">
        <v>7</v>
      </c>
      <c r="V174" s="50">
        <v>80</v>
      </c>
      <c r="W174" s="12">
        <f t="shared" si="54"/>
        <v>237</v>
      </c>
      <c r="X174" s="81">
        <f t="shared" si="55"/>
        <v>1.6568993252463474E-2</v>
      </c>
      <c r="Y174" s="82">
        <f t="shared" si="56"/>
        <v>1.8107557063231075E-3</v>
      </c>
      <c r="Z174" s="83"/>
      <c r="AA174" s="74"/>
      <c r="AB174" s="74"/>
      <c r="AC174" s="157"/>
      <c r="AD174" s="157"/>
      <c r="AE174" s="157"/>
      <c r="AF174" s="225"/>
      <c r="AG174" s="225"/>
      <c r="AH174" s="225"/>
      <c r="AJ174" s="376"/>
    </row>
    <row r="175" spans="1:36" s="108" customFormat="1" x14ac:dyDescent="1.25">
      <c r="B175" s="65"/>
      <c r="C175" s="104"/>
      <c r="D175" s="217"/>
      <c r="E175" s="105" t="s">
        <v>196</v>
      </c>
      <c r="F175" s="93"/>
      <c r="G175" s="94" t="s">
        <v>24</v>
      </c>
      <c r="H175" s="106" t="s">
        <v>24</v>
      </c>
      <c r="I175" s="99">
        <f>SUM(I108:I174)</f>
        <v>102771339.702336</v>
      </c>
      <c r="J175" s="96">
        <f>SUM(J108:J174)</f>
        <v>250883076.39825708</v>
      </c>
      <c r="K175" s="97" t="s">
        <v>24</v>
      </c>
      <c r="L175" s="178"/>
      <c r="M175" s="99">
        <f>SUM(M108:M174)</f>
        <v>418781473</v>
      </c>
      <c r="N175" s="95" t="s">
        <v>24</v>
      </c>
      <c r="O175" s="95" t="s">
        <v>24</v>
      </c>
      <c r="P175" s="230">
        <f>AF175</f>
        <v>34.076754478627208</v>
      </c>
      <c r="Q175" s="230">
        <f>AG175</f>
        <v>105.20288969138828</v>
      </c>
      <c r="R175" s="230">
        <f>AH175</f>
        <v>372.43882949069098</v>
      </c>
      <c r="S175" s="99">
        <f>SUM(S108:S174)</f>
        <v>195330</v>
      </c>
      <c r="T175" s="99">
        <f>X175</f>
        <v>67.950700743536288</v>
      </c>
      <c r="U175" s="99">
        <f>SUM(U108:U174)</f>
        <v>1189</v>
      </c>
      <c r="V175" s="99">
        <f>100-T175</f>
        <v>32.049299256463712</v>
      </c>
      <c r="W175" s="99">
        <f>SUM(W108:W174)</f>
        <v>196519</v>
      </c>
      <c r="X175" s="81">
        <f>SUM(X108:X174)</f>
        <v>67.950700743536288</v>
      </c>
      <c r="Y175" s="82" t="s">
        <v>24</v>
      </c>
      <c r="Z175" s="83"/>
      <c r="AA175" s="74">
        <f t="shared" ref="AA175:AA176" si="65">IF(M175&gt;N175,1,0)</f>
        <v>0</v>
      </c>
      <c r="AB175" s="74">
        <f t="shared" ref="AB175:AB176" si="66">IF(W175=0,1,0)</f>
        <v>0</v>
      </c>
      <c r="AC175" s="157">
        <f t="shared" ref="AC175:AC176" si="67">IF((T175+V175)=100,0,1)</f>
        <v>0</v>
      </c>
      <c r="AD175" s="157">
        <f t="shared" ref="AD175:AD176" si="68">IF(J175=0,1,0)</f>
        <v>0</v>
      </c>
      <c r="AE175" s="157">
        <f t="shared" ref="AE175:AE176" si="69">IF(M175=0,1,0)</f>
        <v>0</v>
      </c>
      <c r="AF175" s="229">
        <f>SUM(AF108:AF173)</f>
        <v>34.076754478627208</v>
      </c>
      <c r="AG175" s="229">
        <f>SUM(AG108:AG173)</f>
        <v>105.20288969138828</v>
      </c>
      <c r="AH175" s="229">
        <f>SUM(AH108:AH173)</f>
        <v>372.43882949069098</v>
      </c>
    </row>
    <row r="176" spans="1:36" s="113" customFormat="1" x14ac:dyDescent="1.25">
      <c r="C176" s="109"/>
      <c r="D176" s="110"/>
      <c r="E176" s="105" t="s">
        <v>55</v>
      </c>
      <c r="F176" s="93"/>
      <c r="G176" s="94" t="s">
        <v>24</v>
      </c>
      <c r="H176" s="111" t="s">
        <v>24</v>
      </c>
      <c r="I176" s="101">
        <f>I175+I107+I86</f>
        <v>1948811065.264941</v>
      </c>
      <c r="J176" s="101">
        <f>J175+J107+J86</f>
        <v>2295660306.6246281</v>
      </c>
      <c r="K176" s="102" t="s">
        <v>24</v>
      </c>
      <c r="L176" s="179"/>
      <c r="M176" s="103">
        <f>M175+M107+M86</f>
        <v>17071341017</v>
      </c>
      <c r="N176" s="103"/>
      <c r="O176" s="103"/>
      <c r="P176" s="112">
        <f>(P175*$J$175+P107*$J$107+P86*$J$86)/$J$176</f>
        <v>6.5550359475595767</v>
      </c>
      <c r="Q176" s="112">
        <f t="shared" ref="Q176:R176" si="70">(Q175*$J$175+Q107*$J$107+Q86*$J$86)/$J$176</f>
        <v>19.185670095508957</v>
      </c>
      <c r="R176" s="112">
        <f t="shared" si="70"/>
        <v>64.056881732185133</v>
      </c>
      <c r="S176" s="103">
        <f>S175+S107+S86</f>
        <v>2943942</v>
      </c>
      <c r="T176" s="103">
        <f>Y176</f>
        <v>77.131377492286916</v>
      </c>
      <c r="U176" s="103">
        <f>U175+U107+U86</f>
        <v>7231</v>
      </c>
      <c r="V176" s="103">
        <f>100-T176</f>
        <v>22.868622507713084</v>
      </c>
      <c r="W176" s="103">
        <f>W175+W107+W86</f>
        <v>2951173</v>
      </c>
      <c r="X176" s="81">
        <f>T176*J176/$J$175</f>
        <v>705.77674766409007</v>
      </c>
      <c r="Y176" s="82">
        <f>SUM(Y5:Y175)</f>
        <v>77.131377492286916</v>
      </c>
      <c r="Z176" s="83"/>
      <c r="AA176" s="74">
        <f t="shared" si="65"/>
        <v>1</v>
      </c>
      <c r="AB176" s="74">
        <f t="shared" si="66"/>
        <v>0</v>
      </c>
      <c r="AC176" s="157">
        <f t="shared" si="67"/>
        <v>0</v>
      </c>
      <c r="AD176" s="157">
        <f t="shared" si="68"/>
        <v>0</v>
      </c>
      <c r="AE176" s="157">
        <f t="shared" si="69"/>
        <v>0</v>
      </c>
      <c r="AF176" s="229"/>
      <c r="AG176" s="229"/>
      <c r="AH176" s="229"/>
    </row>
    <row r="177" spans="3:34" s="284" customFormat="1" x14ac:dyDescent="1.25">
      <c r="C177" s="274"/>
      <c r="D177" s="275"/>
      <c r="E177" s="276"/>
      <c r="F177" s="277"/>
      <c r="G177" s="278"/>
      <c r="H177" s="279"/>
      <c r="I177" s="385">
        <v>199841244</v>
      </c>
      <c r="J177" s="384">
        <f>J176+I177</f>
        <v>2495501550.6246281</v>
      </c>
      <c r="K177" s="280"/>
      <c r="L177" s="281"/>
      <c r="M177" s="282"/>
      <c r="N177" s="282"/>
      <c r="O177" s="282"/>
      <c r="P177" s="283"/>
      <c r="Q177" s="283"/>
      <c r="R177" s="283"/>
      <c r="S177" s="282"/>
      <c r="T177" s="282"/>
      <c r="U177" s="282"/>
      <c r="V177" s="282"/>
      <c r="W177" s="282"/>
      <c r="X177" s="270"/>
      <c r="Y177" s="271"/>
      <c r="Z177" s="272"/>
      <c r="AA177" s="273"/>
      <c r="AB177" s="273"/>
      <c r="AC177" s="157"/>
      <c r="AD177" s="157"/>
      <c r="AE177" s="157"/>
      <c r="AF177" s="229"/>
      <c r="AG177" s="229"/>
      <c r="AH177" s="229"/>
    </row>
    <row r="178" spans="3:34" ht="66" customHeight="1" x14ac:dyDescent="0.25">
      <c r="D178" s="389"/>
      <c r="E178" s="389"/>
      <c r="F178" s="389"/>
      <c r="G178" s="389"/>
      <c r="H178" s="389"/>
      <c r="I178" s="389"/>
      <c r="J178" s="389"/>
      <c r="K178" s="389"/>
      <c r="L178" s="389"/>
      <c r="M178" s="389"/>
      <c r="N178" s="389"/>
      <c r="O178" s="389"/>
      <c r="P178" s="389"/>
      <c r="Q178" s="389"/>
      <c r="R178" s="389"/>
      <c r="S178" s="389"/>
      <c r="T178" s="389"/>
      <c r="U178" s="389"/>
      <c r="V178" s="389"/>
      <c r="W178" s="389"/>
      <c r="AD178" s="157">
        <v>1</v>
      </c>
      <c r="AE178" s="157">
        <v>1</v>
      </c>
      <c r="AF178" s="229"/>
      <c r="AG178" s="229"/>
      <c r="AH178" s="229"/>
    </row>
    <row r="179" spans="3:34" x14ac:dyDescent="0.25">
      <c r="J179" s="261"/>
    </row>
  </sheetData>
  <sheetProtection algorithmName="SHA-512" hashValue="5ApEICiukUAL1GApPGxLRLcDSgwC5scJFXu7W8OMvF7Zo16bs1GIWFASj1UecOeYt7BRxfLgByhxuJR17VHhWw==" saltValue="uBvJwXgKeYXohO0UKIIKHQ==" spinCount="100000" sheet="1" objects="1" scenarios="1"/>
  <sortState ref="A108:AH174">
    <sortCondition descending="1" ref="L108:L174"/>
  </sortState>
  <mergeCells count="21">
    <mergeCell ref="D1:K1"/>
    <mergeCell ref="D3:D4"/>
    <mergeCell ref="E3:E4"/>
    <mergeCell ref="F3:F4"/>
    <mergeCell ref="H3:H4"/>
    <mergeCell ref="K3:K4"/>
    <mergeCell ref="G3:G4"/>
    <mergeCell ref="C3:C4"/>
    <mergeCell ref="D178:W178"/>
    <mergeCell ref="U3:U4"/>
    <mergeCell ref="V3:V4"/>
    <mergeCell ref="W3:W4"/>
    <mergeCell ref="R3:R4"/>
    <mergeCell ref="S3:S4"/>
    <mergeCell ref="T3:T4"/>
    <mergeCell ref="L3:L4"/>
    <mergeCell ref="M3:M4"/>
    <mergeCell ref="N3:N4"/>
    <mergeCell ref="O3:O4"/>
    <mergeCell ref="P3:P4"/>
    <mergeCell ref="Q3:Q4"/>
  </mergeCells>
  <conditionalFormatting sqref="AJ1:AJ84 AJ86:AJ173 AJ175:AJ1048576">
    <cfRule type="cellIs" dxfId="2" priority="3" operator="lessThan">
      <formula>1</formula>
    </cfRule>
  </conditionalFormatting>
  <conditionalFormatting sqref="AJ85">
    <cfRule type="cellIs" dxfId="1" priority="2" operator="lessThan">
      <formula>1</formula>
    </cfRule>
  </conditionalFormatting>
  <conditionalFormatting sqref="AJ174">
    <cfRule type="cellIs" dxfId="0" priority="1" operator="lessThan">
      <formula>1</formula>
    </cfRule>
  </conditionalFormatting>
  <printOptions horizontalCentered="1" verticalCentered="1"/>
  <pageMargins left="0.25" right="0.25" top="0.75" bottom="0.75" header="0.3" footer="0.3"/>
  <pageSetup scale="17" fitToHeight="0" orientation="landscape" r:id="rId1"/>
  <rowBreaks count="2" manualBreakCount="2">
    <brk id="63" min="3" max="22" man="1"/>
    <brk id="86" min="3" max="22" man="1"/>
  </rowBreaks>
  <colBreaks count="1" manualBreakCount="1">
    <brk id="23" max="1048575" man="1"/>
  </colBreaks>
  <ignoredErrors>
    <ignoredError sqref="T86 V86:W86 S107:V107 P107 Q107:R107 M86 P86:R8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79"/>
  <sheetViews>
    <sheetView rightToLeft="1" view="pageBreakPreview" topLeftCell="C154" zoomScale="85" zoomScaleNormal="83" zoomScaleSheetLayoutView="85" workbookViewId="0">
      <selection activeCell="E175" sqref="E175"/>
    </sheetView>
  </sheetViews>
  <sheetFormatPr defaultColWidth="9.140625" defaultRowHeight="19.5" x14ac:dyDescent="0.55000000000000004"/>
  <cols>
    <col min="1" max="1" width="8.5703125" style="314" hidden="1" customWidth="1"/>
    <col min="2" max="2" width="3.5703125" style="198" hidden="1" customWidth="1"/>
    <col min="3" max="3" width="5.5703125" style="60" bestFit="1" customWidth="1"/>
    <col min="4" max="4" width="38.28515625" style="17" customWidth="1"/>
    <col min="5" max="5" width="23.7109375" style="61" bestFit="1" customWidth="1"/>
    <col min="6" max="6" width="11.140625" style="46" bestFit="1" customWidth="1"/>
    <col min="7" max="7" width="13.5703125" style="47" customWidth="1"/>
    <col min="8" max="8" width="12.7109375" style="47" customWidth="1"/>
    <col min="9" max="9" width="6.5703125" style="48" bestFit="1" customWidth="1"/>
    <col min="10" max="10" width="9" style="48" bestFit="1" customWidth="1"/>
    <col min="11" max="11" width="8.5703125" style="87" hidden="1" customWidth="1"/>
    <col min="12" max="12" width="11" style="87" hidden="1" customWidth="1"/>
    <col min="13" max="13" width="11.5703125" style="87" hidden="1" customWidth="1"/>
    <col min="14" max="14" width="6.5703125" style="87" hidden="1" customWidth="1"/>
    <col min="15" max="15" width="9" style="87" hidden="1" customWidth="1"/>
    <col min="16" max="16" width="7.42578125" style="215" hidden="1" customWidth="1"/>
    <col min="17" max="17" width="16.7109375" style="244" hidden="1" customWidth="1"/>
    <col min="18" max="18" width="12" style="1" hidden="1" customWidth="1"/>
    <col min="19" max="19" width="12" style="242" hidden="1" customWidth="1"/>
    <col min="20" max="20" width="7.7109375" style="242" hidden="1" customWidth="1"/>
    <col min="21" max="21" width="34.42578125" style="242" hidden="1" customWidth="1"/>
    <col min="22" max="24" width="9.140625" style="242" hidden="1" customWidth="1"/>
    <col min="25" max="36" width="9.140625" style="242" customWidth="1"/>
    <col min="37" max="16384" width="9.140625" style="242"/>
  </cols>
  <sheetData>
    <row r="1" spans="1:22" ht="23.45" customHeight="1" x14ac:dyDescent="0.55000000000000004">
      <c r="B1" s="201"/>
      <c r="C1" s="408" t="s">
        <v>246</v>
      </c>
      <c r="D1" s="409"/>
      <c r="E1" s="410"/>
      <c r="F1" s="245" t="s">
        <v>604</v>
      </c>
      <c r="G1" s="405" t="s">
        <v>314</v>
      </c>
      <c r="H1" s="406"/>
      <c r="I1" s="406"/>
      <c r="J1" s="407"/>
      <c r="K1" s="190"/>
      <c r="L1" s="190"/>
      <c r="M1" s="190"/>
      <c r="N1" s="190"/>
      <c r="O1" s="190"/>
      <c r="P1" s="210"/>
      <c r="Q1" s="246"/>
    </row>
    <row r="2" spans="1:22" ht="21" x14ac:dyDescent="0.55000000000000004">
      <c r="A2" s="411" t="s">
        <v>397</v>
      </c>
      <c r="B2" s="412" t="s">
        <v>162</v>
      </c>
      <c r="C2" s="413" t="s">
        <v>48</v>
      </c>
      <c r="D2" s="403" t="s">
        <v>49</v>
      </c>
      <c r="E2" s="414" t="s">
        <v>285</v>
      </c>
      <c r="F2" s="404" t="s">
        <v>51</v>
      </c>
      <c r="G2" s="404"/>
      <c r="H2" s="404"/>
      <c r="I2" s="404"/>
      <c r="J2" s="404"/>
      <c r="K2" s="191"/>
      <c r="L2" s="191"/>
      <c r="M2" s="191"/>
      <c r="N2" s="191"/>
      <c r="O2" s="191"/>
      <c r="P2" s="211"/>
      <c r="Q2" s="246"/>
    </row>
    <row r="3" spans="1:22" ht="63" x14ac:dyDescent="0.25">
      <c r="A3" s="411"/>
      <c r="B3" s="412"/>
      <c r="C3" s="413"/>
      <c r="D3" s="403"/>
      <c r="E3" s="414"/>
      <c r="F3" s="356" t="s">
        <v>579</v>
      </c>
      <c r="G3" s="184" t="s">
        <v>228</v>
      </c>
      <c r="H3" s="184" t="s">
        <v>259</v>
      </c>
      <c r="I3" s="185" t="s">
        <v>53</v>
      </c>
      <c r="J3" s="185" t="s">
        <v>54</v>
      </c>
      <c r="K3" s="193" t="s">
        <v>52</v>
      </c>
      <c r="L3" s="194" t="s">
        <v>228</v>
      </c>
      <c r="M3" s="193" t="s">
        <v>259</v>
      </c>
      <c r="N3" s="195" t="s">
        <v>53</v>
      </c>
      <c r="O3" s="195" t="s">
        <v>54</v>
      </c>
      <c r="P3" s="212" t="s">
        <v>24</v>
      </c>
      <c r="Q3" s="247" t="s">
        <v>338</v>
      </c>
    </row>
    <row r="4" spans="1:22" x14ac:dyDescent="0.55000000000000004">
      <c r="A4" s="314">
        <v>11340</v>
      </c>
      <c r="B4" s="199">
        <v>201</v>
      </c>
      <c r="C4" s="189">
        <v>1</v>
      </c>
      <c r="D4" s="189" t="s">
        <v>457</v>
      </c>
      <c r="E4" s="342">
        <v>1064641.6487759999</v>
      </c>
      <c r="F4" s="343">
        <v>34.099082291608148</v>
      </c>
      <c r="G4" s="343">
        <v>24.823716305355013</v>
      </c>
      <c r="H4" s="343">
        <v>39.468158460678403</v>
      </c>
      <c r="I4" s="343">
        <v>8.7714757325463195E-3</v>
      </c>
      <c r="J4" s="343">
        <v>1.6002714666258901</v>
      </c>
      <c r="K4" s="188">
        <f t="shared" ref="K4:K35" si="0">E4/$E$85*F4</f>
        <v>1.7965004150772092E-2</v>
      </c>
      <c r="L4" s="188">
        <f t="shared" ref="L4:L35" si="1">E4/$E$85*G4</f>
        <v>1.3078304062541967E-2</v>
      </c>
      <c r="M4" s="188">
        <f t="shared" ref="M4:M35" si="2">E4/$E$85*H4</f>
        <v>2.0793686601469498E-2</v>
      </c>
      <c r="N4" s="188">
        <f t="shared" ref="N4:N35" si="3">E4/$E$85*I4</f>
        <v>4.6212269466962154E-6</v>
      </c>
      <c r="O4" s="188">
        <f t="shared" ref="O4:O35" si="4">E4/$E$85*J4</f>
        <v>8.4309845333788993E-4</v>
      </c>
      <c r="P4" s="213">
        <f t="shared" ref="P4:P35" si="5">SUM(F4:J4)</f>
        <v>100</v>
      </c>
      <c r="Q4" s="246">
        <f>VLOOKUP(B:B,'پیوست 4'!$C$14:$J$172,8,0)</f>
        <v>392131.784392</v>
      </c>
      <c r="R4" s="1">
        <f t="shared" ref="R4:R35" si="6">Q4/E4</f>
        <v>0.36832279184533795</v>
      </c>
      <c r="S4" s="242">
        <f t="shared" ref="S4:S35" si="7">R4*100</f>
        <v>36.832279184533796</v>
      </c>
      <c r="T4" s="259">
        <f t="shared" ref="T4:T35" si="8">S4-F4</f>
        <v>2.7331968929256476</v>
      </c>
      <c r="U4" s="242" t="str">
        <f>VLOOKUP(D4:D163,پیوست1!$E$5:G184,3,0)</f>
        <v>در اوراق بهادار با درامد ثابت و قابل معامله</v>
      </c>
    </row>
    <row r="5" spans="1:22" x14ac:dyDescent="0.55000000000000004">
      <c r="A5" s="314">
        <v>11621</v>
      </c>
      <c r="B5" s="199">
        <v>271</v>
      </c>
      <c r="C5" s="187">
        <v>2</v>
      </c>
      <c r="D5" s="187" t="s">
        <v>487</v>
      </c>
      <c r="E5" s="344">
        <v>1406035.10286</v>
      </c>
      <c r="F5" s="345">
        <v>24.904044204785372</v>
      </c>
      <c r="G5" s="345">
        <v>35.104609212373887</v>
      </c>
      <c r="H5" s="345">
        <v>32.832366201403261</v>
      </c>
      <c r="I5" s="345">
        <v>2.5763196013420399E-4</v>
      </c>
      <c r="J5" s="345">
        <v>7.1587227494773451</v>
      </c>
      <c r="K5" s="188">
        <f t="shared" si="0"/>
        <v>1.7327951392849358E-2</v>
      </c>
      <c r="L5" s="188">
        <f t="shared" si="1"/>
        <v>2.4425388788062861E-2</v>
      </c>
      <c r="M5" s="188">
        <f t="shared" si="2"/>
        <v>2.2844387882223038E-2</v>
      </c>
      <c r="N5" s="188">
        <f t="shared" si="3"/>
        <v>1.7925739473238556E-7</v>
      </c>
      <c r="O5" s="188">
        <f t="shared" si="4"/>
        <v>4.9809580651961989E-3</v>
      </c>
      <c r="P5" s="213">
        <f t="shared" si="5"/>
        <v>100</v>
      </c>
      <c r="Q5" s="246" t="e">
        <f>VLOOKUP(B:B,'پیوست 4'!$C$14:$J$172,8,0)</f>
        <v>#N/A</v>
      </c>
      <c r="R5" s="1" t="e">
        <f t="shared" si="6"/>
        <v>#N/A</v>
      </c>
      <c r="S5" s="242" t="e">
        <f t="shared" si="7"/>
        <v>#N/A</v>
      </c>
      <c r="T5" s="259" t="e">
        <f t="shared" si="8"/>
        <v>#N/A</v>
      </c>
      <c r="U5" s="242" t="str">
        <f>VLOOKUP(D5:D163,پیوست1!$E$5:G185,3,0)</f>
        <v>در اوراق بهادار با درآمد ثابت</v>
      </c>
    </row>
    <row r="6" spans="1:22" x14ac:dyDescent="0.55000000000000004">
      <c r="A6" s="314">
        <v>10720</v>
      </c>
      <c r="B6" s="199">
        <v>53</v>
      </c>
      <c r="C6" s="189">
        <v>3</v>
      </c>
      <c r="D6" s="189" t="s">
        <v>419</v>
      </c>
      <c r="E6" s="342">
        <v>3916908.8635499999</v>
      </c>
      <c r="F6" s="343">
        <v>23.404591103371924</v>
      </c>
      <c r="G6" s="343">
        <v>70.372818380182949</v>
      </c>
      <c r="H6" s="343">
        <v>3.2929843859147092</v>
      </c>
      <c r="I6" s="343">
        <v>1.781476397986097</v>
      </c>
      <c r="J6" s="343">
        <v>1.1481297325443278</v>
      </c>
      <c r="K6" s="188">
        <f t="shared" si="0"/>
        <v>4.5365500217522947E-2</v>
      </c>
      <c r="L6" s="188">
        <f t="shared" si="1"/>
        <v>0.1364047803028674</v>
      </c>
      <c r="M6" s="188">
        <f t="shared" si="2"/>
        <v>6.3828452808983678E-3</v>
      </c>
      <c r="N6" s="188">
        <f t="shared" si="3"/>
        <v>3.4530647240706039E-3</v>
      </c>
      <c r="O6" s="188">
        <f t="shared" si="4"/>
        <v>2.225438564657524E-3</v>
      </c>
      <c r="P6" s="213">
        <f t="shared" si="5"/>
        <v>100.00000000000001</v>
      </c>
      <c r="Q6" s="246">
        <f>VLOOKUP(B:B,'پیوست 4'!$C$14:$J$172,8,0)</f>
        <v>925600.10907999997</v>
      </c>
      <c r="R6" s="1">
        <f t="shared" si="6"/>
        <v>0.23630881935841205</v>
      </c>
      <c r="S6" s="242">
        <f t="shared" si="7"/>
        <v>23.630881935841206</v>
      </c>
      <c r="T6" s="259">
        <f t="shared" si="8"/>
        <v>0.22629083246928161</v>
      </c>
      <c r="U6" s="242" t="str">
        <f>VLOOKUP(D6:D165,پیوست1!$E$5:G194,3,0)</f>
        <v>در اوراق بهادار با درآمد ثابت و با پیس بینی سود</v>
      </c>
    </row>
    <row r="7" spans="1:22" x14ac:dyDescent="0.55000000000000004">
      <c r="A7" s="314">
        <v>11411</v>
      </c>
      <c r="B7" s="199">
        <v>220</v>
      </c>
      <c r="C7" s="187">
        <v>4</v>
      </c>
      <c r="D7" s="187" t="s">
        <v>465</v>
      </c>
      <c r="E7" s="344">
        <v>992877</v>
      </c>
      <c r="F7" s="345">
        <v>22.372706737707418</v>
      </c>
      <c r="G7" s="345">
        <v>30.864906892220645</v>
      </c>
      <c r="H7" s="345">
        <v>42.408469092104973</v>
      </c>
      <c r="I7" s="345">
        <v>7.3709595159139529E-3</v>
      </c>
      <c r="J7" s="345">
        <v>4.3465463184510549</v>
      </c>
      <c r="K7" s="188">
        <f t="shared" si="0"/>
        <v>1.0992466719442538E-2</v>
      </c>
      <c r="L7" s="188">
        <f t="shared" si="1"/>
        <v>1.5164971578499088E-2</v>
      </c>
      <c r="M7" s="188">
        <f t="shared" si="2"/>
        <v>2.0836713705801754E-2</v>
      </c>
      <c r="N7" s="188">
        <f t="shared" si="3"/>
        <v>3.6216014503279196E-6</v>
      </c>
      <c r="O7" s="188">
        <f t="shared" si="4"/>
        <v>2.1356050615708717E-3</v>
      </c>
      <c r="P7" s="213">
        <f t="shared" si="5"/>
        <v>100.00000000000001</v>
      </c>
      <c r="Q7" s="246" t="e">
        <f>VLOOKUP(B:B,'پیوست 4'!$C$14:$J$172,8,0)</f>
        <v>#N/A</v>
      </c>
      <c r="R7" s="1" t="e">
        <f t="shared" si="6"/>
        <v>#N/A</v>
      </c>
      <c r="S7" s="242" t="e">
        <f t="shared" si="7"/>
        <v>#N/A</v>
      </c>
      <c r="T7" s="259" t="e">
        <f t="shared" si="8"/>
        <v>#N/A</v>
      </c>
      <c r="U7" s="242" t="str">
        <f>VLOOKUP(D7:D163,پیوست1!$E$5:G198,3,0)</f>
        <v>در اوارق بهادار با درآمد ثابت</v>
      </c>
    </row>
    <row r="8" spans="1:22" x14ac:dyDescent="0.55000000000000004">
      <c r="A8" s="314">
        <v>11383</v>
      </c>
      <c r="B8" s="199">
        <v>214</v>
      </c>
      <c r="C8" s="189">
        <v>5</v>
      </c>
      <c r="D8" s="189" t="s">
        <v>461</v>
      </c>
      <c r="E8" s="342">
        <v>40178020.647491999</v>
      </c>
      <c r="F8" s="343">
        <v>22.030465658583935</v>
      </c>
      <c r="G8" s="343">
        <v>20.164123109710932</v>
      </c>
      <c r="H8" s="343">
        <v>56.784801470372258</v>
      </c>
      <c r="I8" s="343">
        <v>2.0846014773515229E-12</v>
      </c>
      <c r="J8" s="343">
        <v>1.0206097613307896</v>
      </c>
      <c r="K8" s="188">
        <f t="shared" si="0"/>
        <v>0.43801944814367505</v>
      </c>
      <c r="L8" s="188">
        <f t="shared" si="1"/>
        <v>0.40091200130285509</v>
      </c>
      <c r="M8" s="188">
        <f t="shared" si="2"/>
        <v>1.1290205022656508</v>
      </c>
      <c r="N8" s="188">
        <f t="shared" si="3"/>
        <v>4.1446967252515865E-14</v>
      </c>
      <c r="O8" s="188">
        <f t="shared" si="4"/>
        <v>2.0292214034703045E-2</v>
      </c>
      <c r="P8" s="213">
        <f t="shared" si="5"/>
        <v>100</v>
      </c>
      <c r="Q8" s="246">
        <f>VLOOKUP(B:B,'پیوست 4'!$C$14:$J$172,8,0)</f>
        <v>10568190.562066</v>
      </c>
      <c r="R8" s="1">
        <f t="shared" si="6"/>
        <v>0.26303412641423113</v>
      </c>
      <c r="S8" s="242">
        <f t="shared" si="7"/>
        <v>26.303412641423112</v>
      </c>
      <c r="T8" s="259">
        <f t="shared" si="8"/>
        <v>4.2729469828391764</v>
      </c>
      <c r="U8" s="242" t="str">
        <f>VLOOKUP(D8:D164,پیوست1!$E$5:G208,3,0)</f>
        <v>در اوراق بهادار با درآمد ثابت و با پیش بینی سود</v>
      </c>
    </row>
    <row r="9" spans="1:22" x14ac:dyDescent="0.55000000000000004">
      <c r="A9" s="314">
        <v>11379</v>
      </c>
      <c r="B9" s="199">
        <v>208</v>
      </c>
      <c r="C9" s="187">
        <v>6</v>
      </c>
      <c r="D9" s="187" t="s">
        <v>459</v>
      </c>
      <c r="E9" s="344">
        <v>33209093.648564</v>
      </c>
      <c r="F9" s="345">
        <v>21.851311083473426</v>
      </c>
      <c r="G9" s="345">
        <v>26.154898003109668</v>
      </c>
      <c r="H9" s="345">
        <v>50.095941958549645</v>
      </c>
      <c r="I9" s="345">
        <v>1.6319932697043087E-4</v>
      </c>
      <c r="J9" s="345">
        <v>1.8976857555402944</v>
      </c>
      <c r="K9" s="188">
        <f t="shared" si="0"/>
        <v>0.35910024535977886</v>
      </c>
      <c r="L9" s="188">
        <f t="shared" si="1"/>
        <v>0.42982456541842012</v>
      </c>
      <c r="M9" s="188">
        <f t="shared" si="2"/>
        <v>0.82326707903811791</v>
      </c>
      <c r="N9" s="188">
        <f t="shared" si="3"/>
        <v>2.681986363827686E-6</v>
      </c>
      <c r="O9" s="188">
        <f t="shared" si="4"/>
        <v>3.1186202870256061E-2</v>
      </c>
      <c r="P9" s="213">
        <f t="shared" si="5"/>
        <v>100.00000000000001</v>
      </c>
      <c r="Q9" s="246">
        <f>VLOOKUP(B:B,'پیوست 4'!$C$14:$J$172,8,0)</f>
        <v>13423141.158701999</v>
      </c>
      <c r="R9" s="1">
        <f t="shared" si="6"/>
        <v>0.40420076804120886</v>
      </c>
      <c r="S9" s="242">
        <f t="shared" si="7"/>
        <v>40.420076804120889</v>
      </c>
      <c r="T9" s="259">
        <f t="shared" si="8"/>
        <v>18.568765720647463</v>
      </c>
      <c r="U9" s="242" t="str">
        <f>VLOOKUP(D9:D168,پیوست1!$E$5:G180,3,0)</f>
        <v>در اوراق بهادار با درآمد ثابت و با پیش بینی سود</v>
      </c>
    </row>
    <row r="10" spans="1:22" x14ac:dyDescent="0.55000000000000004">
      <c r="A10" s="314">
        <v>11008</v>
      </c>
      <c r="B10" s="199">
        <v>113</v>
      </c>
      <c r="C10" s="189">
        <v>7</v>
      </c>
      <c r="D10" s="189" t="s">
        <v>434</v>
      </c>
      <c r="E10" s="342">
        <v>45809168.718979999</v>
      </c>
      <c r="F10" s="343">
        <v>20.880340829700739</v>
      </c>
      <c r="G10" s="343">
        <v>25.054867744318663</v>
      </c>
      <c r="H10" s="343">
        <v>52.042776606362075</v>
      </c>
      <c r="I10" s="343">
        <v>9.7407833038494262E-5</v>
      </c>
      <c r="J10" s="343">
        <v>2.021917411785485</v>
      </c>
      <c r="K10" s="188">
        <f t="shared" si="0"/>
        <v>0.47333778415949501</v>
      </c>
      <c r="L10" s="188">
        <f t="shared" si="1"/>
        <v>0.56797040226641615</v>
      </c>
      <c r="M10" s="188">
        <f t="shared" si="2"/>
        <v>1.1797610374885861</v>
      </c>
      <c r="N10" s="188">
        <f t="shared" si="3"/>
        <v>2.2081444084780169E-6</v>
      </c>
      <c r="O10" s="188">
        <f t="shared" si="4"/>
        <v>4.5834975360493642E-2</v>
      </c>
      <c r="P10" s="213">
        <f t="shared" si="5"/>
        <v>99.999999999999986</v>
      </c>
      <c r="Q10" s="246">
        <f>VLOOKUP(B:B,'پیوست 4'!$C$14:$J$172,8,0)</f>
        <v>10502700.774704</v>
      </c>
      <c r="R10" s="1">
        <f t="shared" si="6"/>
        <v>0.22927071301235907</v>
      </c>
      <c r="S10" s="242">
        <f t="shared" si="7"/>
        <v>22.927071301235909</v>
      </c>
      <c r="T10" s="259">
        <f t="shared" si="8"/>
        <v>2.0467304715351702</v>
      </c>
      <c r="U10" s="242" t="str">
        <f>VLOOKUP(D10:D166,پیوست1!$E$5:G207,3,0)</f>
        <v>در اوراق بهادار با درآمد ثابت و با پیش بینی سود</v>
      </c>
    </row>
    <row r="11" spans="1:22" x14ac:dyDescent="0.55000000000000004">
      <c r="A11" s="314">
        <v>11394</v>
      </c>
      <c r="B11" s="199">
        <v>217</v>
      </c>
      <c r="C11" s="187">
        <v>8</v>
      </c>
      <c r="D11" s="187" t="s">
        <v>464</v>
      </c>
      <c r="E11" s="344">
        <v>4395502.0467039999</v>
      </c>
      <c r="F11" s="345">
        <v>20.562309963217551</v>
      </c>
      <c r="G11" s="345">
        <v>37.407739228777217</v>
      </c>
      <c r="H11" s="345">
        <v>39.312677358436488</v>
      </c>
      <c r="I11" s="345">
        <v>4.5286607444469003E-3</v>
      </c>
      <c r="J11" s="345">
        <v>2.7127447888242942</v>
      </c>
      <c r="K11" s="188">
        <f t="shared" si="0"/>
        <v>4.4726155286786438E-2</v>
      </c>
      <c r="L11" s="188">
        <f t="shared" si="1"/>
        <v>8.1367529069778621E-2</v>
      </c>
      <c r="M11" s="188">
        <f t="shared" si="2"/>
        <v>8.5511059575411025E-2</v>
      </c>
      <c r="N11" s="188">
        <f t="shared" si="3"/>
        <v>9.8505267190132052E-6</v>
      </c>
      <c r="O11" s="188">
        <f t="shared" si="4"/>
        <v>5.9006329977233001E-3</v>
      </c>
      <c r="P11" s="213">
        <f t="shared" si="5"/>
        <v>99.999999999999986</v>
      </c>
      <c r="Q11" s="246">
        <f>VLOOKUP(B:B,'پیوست 4'!$C$14:$J$172,8,0)</f>
        <v>432537.19656700001</v>
      </c>
      <c r="R11" s="1">
        <f t="shared" si="6"/>
        <v>9.8404503506338087E-2</v>
      </c>
      <c r="S11" s="242">
        <f t="shared" si="7"/>
        <v>9.8404503506338088</v>
      </c>
      <c r="T11" s="259">
        <f t="shared" si="8"/>
        <v>-10.721859612583742</v>
      </c>
      <c r="U11" s="242" t="str">
        <f>VLOOKUP(D11:D169,پیوست1!$E$5:G211,3,0)</f>
        <v>در اوراق بهادار با درآمد ثابت و با پیش بینی سود</v>
      </c>
    </row>
    <row r="12" spans="1:22" x14ac:dyDescent="0.55000000000000004">
      <c r="A12" s="314">
        <v>11427</v>
      </c>
      <c r="B12" s="199">
        <v>227</v>
      </c>
      <c r="C12" s="189">
        <v>9</v>
      </c>
      <c r="D12" s="189" t="s">
        <v>470</v>
      </c>
      <c r="E12" s="342">
        <v>109149.949517</v>
      </c>
      <c r="F12" s="343">
        <v>20.354375299633233</v>
      </c>
      <c r="G12" s="343">
        <v>35.072320502009063</v>
      </c>
      <c r="H12" s="343">
        <v>42.416925172803076</v>
      </c>
      <c r="I12" s="343">
        <v>4.8565074973383922E-2</v>
      </c>
      <c r="J12" s="343">
        <v>2.1078139505812401</v>
      </c>
      <c r="K12" s="188">
        <f t="shared" si="0"/>
        <v>1.099417121876138E-3</v>
      </c>
      <c r="L12" s="188">
        <f t="shared" si="1"/>
        <v>1.8943892453693271E-3</v>
      </c>
      <c r="M12" s="188">
        <f t="shared" si="2"/>
        <v>2.291099240621694E-3</v>
      </c>
      <c r="N12" s="188">
        <f t="shared" si="3"/>
        <v>2.6231841638440611E-6</v>
      </c>
      <c r="O12" s="188">
        <f t="shared" si="4"/>
        <v>1.1385103757225879E-4</v>
      </c>
      <c r="P12" s="213">
        <f t="shared" si="5"/>
        <v>100</v>
      </c>
      <c r="Q12" s="246">
        <f>VLOOKUP(B:B,'پیوست 4'!$C$14:$J$172,8,0)</f>
        <v>22697.955354999998</v>
      </c>
      <c r="R12" s="1">
        <f t="shared" si="6"/>
        <v>0.20795204629448605</v>
      </c>
      <c r="S12" s="242">
        <f t="shared" si="7"/>
        <v>20.795204629448605</v>
      </c>
      <c r="T12" s="259">
        <f t="shared" si="8"/>
        <v>0.44082932981537226</v>
      </c>
      <c r="U12" s="242" t="str">
        <f>VLOOKUP(D12:D168,پیوست1!$E$5:G238,3,0)</f>
        <v>در اوراق بهادار با درآمد ثابت</v>
      </c>
      <c r="V12" s="242">
        <f>100-P12</f>
        <v>0</v>
      </c>
    </row>
    <row r="13" spans="1:22" x14ac:dyDescent="0.55000000000000004">
      <c r="A13" s="314">
        <v>11442</v>
      </c>
      <c r="B13" s="199">
        <v>230</v>
      </c>
      <c r="C13" s="187">
        <v>10</v>
      </c>
      <c r="D13" s="187" t="s">
        <v>471</v>
      </c>
      <c r="E13" s="344">
        <v>2041242.53168</v>
      </c>
      <c r="F13" s="345">
        <v>20.14432067934392</v>
      </c>
      <c r="G13" s="345">
        <v>78.394480255558193</v>
      </c>
      <c r="H13" s="345">
        <v>0.419078186492713</v>
      </c>
      <c r="I13" s="345">
        <v>1.4614688213566028E-3</v>
      </c>
      <c r="J13" s="345">
        <v>1.0406594097838187</v>
      </c>
      <c r="K13" s="188">
        <f t="shared" si="0"/>
        <v>2.0348313231339173E-2</v>
      </c>
      <c r="L13" s="188">
        <f t="shared" si="1"/>
        <v>7.9188346196446976E-2</v>
      </c>
      <c r="M13" s="188">
        <f t="shared" si="2"/>
        <v>4.2332200439598196E-4</v>
      </c>
      <c r="N13" s="188">
        <f t="shared" si="3"/>
        <v>1.4762684643565144E-6</v>
      </c>
      <c r="O13" s="188">
        <f t="shared" si="4"/>
        <v>1.0511977035361293E-3</v>
      </c>
      <c r="P13" s="213">
        <f t="shared" si="5"/>
        <v>100</v>
      </c>
      <c r="Q13" s="246" t="e">
        <f>VLOOKUP(B:B,'پیوست 4'!$C$14:$J$172,8,0)</f>
        <v>#N/A</v>
      </c>
      <c r="R13" s="1" t="e">
        <f t="shared" si="6"/>
        <v>#N/A</v>
      </c>
      <c r="S13" s="242" t="e">
        <f t="shared" si="7"/>
        <v>#N/A</v>
      </c>
      <c r="T13" s="259" t="e">
        <f t="shared" si="8"/>
        <v>#N/A</v>
      </c>
      <c r="U13" s="242" t="str">
        <f>VLOOKUP(D13:D171,پیوست1!$E$5:G187,3,0)</f>
        <v>در اوراق بهادار با درآمد ثابت</v>
      </c>
    </row>
    <row r="14" spans="1:22" x14ac:dyDescent="0.55000000000000004">
      <c r="A14" s="314">
        <v>11158</v>
      </c>
      <c r="B14" s="199">
        <v>136</v>
      </c>
      <c r="C14" s="189">
        <v>11</v>
      </c>
      <c r="D14" s="189" t="s">
        <v>443</v>
      </c>
      <c r="E14" s="342">
        <v>10743532.042017</v>
      </c>
      <c r="F14" s="343">
        <v>20.018622807380183</v>
      </c>
      <c r="G14" s="343">
        <v>56.055771097681074</v>
      </c>
      <c r="H14" s="343">
        <v>22.489553316089527</v>
      </c>
      <c r="I14" s="343">
        <v>0</v>
      </c>
      <c r="J14" s="343">
        <v>1.4360527788492166</v>
      </c>
      <c r="K14" s="188">
        <f t="shared" si="0"/>
        <v>0.10642960717331054</v>
      </c>
      <c r="L14" s="188">
        <f t="shared" si="1"/>
        <v>0.29802218439940598</v>
      </c>
      <c r="M14" s="188">
        <f t="shared" si="2"/>
        <v>0.11956638316059434</v>
      </c>
      <c r="N14" s="188">
        <f t="shared" si="3"/>
        <v>0</v>
      </c>
      <c r="O14" s="188">
        <f t="shared" si="4"/>
        <v>7.634817569803891E-3</v>
      </c>
      <c r="P14" s="213">
        <f t="shared" si="5"/>
        <v>100</v>
      </c>
      <c r="Q14" s="246">
        <f>VLOOKUP(B:B,'پیوست 4'!$C$14:$J$172,8,0)</f>
        <v>1944877.4642970001</v>
      </c>
      <c r="R14" s="1">
        <f t="shared" si="6"/>
        <v>0.18102775294854215</v>
      </c>
      <c r="S14" s="242">
        <f t="shared" si="7"/>
        <v>18.102775294854215</v>
      </c>
      <c r="T14" s="259">
        <f t="shared" si="8"/>
        <v>-1.9158475125259677</v>
      </c>
      <c r="U14" s="242" t="str">
        <f>VLOOKUP(D14:D171,پیوست1!$E$5:G230,3,0)</f>
        <v>در اوراق بهادار با درآمد ثابت و با پیش بینی سود</v>
      </c>
    </row>
    <row r="15" spans="1:22" x14ac:dyDescent="0.55000000000000004">
      <c r="A15" s="314">
        <v>11569</v>
      </c>
      <c r="B15" s="199">
        <v>263</v>
      </c>
      <c r="C15" s="187">
        <v>12</v>
      </c>
      <c r="D15" s="187" t="s">
        <v>485</v>
      </c>
      <c r="E15" s="344">
        <v>4803828.338455</v>
      </c>
      <c r="F15" s="345">
        <v>19.231799234277741</v>
      </c>
      <c r="G15" s="345">
        <v>49.081993130617732</v>
      </c>
      <c r="H15" s="345">
        <v>29.976324631538343</v>
      </c>
      <c r="I15" s="345">
        <v>0</v>
      </c>
      <c r="J15" s="345">
        <v>1.7098830035661869</v>
      </c>
      <c r="K15" s="188">
        <f t="shared" si="0"/>
        <v>4.5718142351654216E-2</v>
      </c>
      <c r="L15" s="188">
        <f t="shared" si="1"/>
        <v>0.11667850321820229</v>
      </c>
      <c r="M15" s="188">
        <f t="shared" si="2"/>
        <v>7.1260200878211638E-2</v>
      </c>
      <c r="N15" s="188">
        <f t="shared" si="3"/>
        <v>0</v>
      </c>
      <c r="O15" s="188">
        <f t="shared" si="4"/>
        <v>4.0647613678486292E-3</v>
      </c>
      <c r="P15" s="213">
        <f t="shared" si="5"/>
        <v>100.00000000000001</v>
      </c>
      <c r="Q15" s="246">
        <f>VLOOKUP(B:B,'پیوست 4'!$C$14:$J$172,8,0)</f>
        <v>885635.63546200003</v>
      </c>
      <c r="R15" s="1">
        <f t="shared" si="6"/>
        <v>0.18436038364910368</v>
      </c>
      <c r="S15" s="242">
        <f t="shared" si="7"/>
        <v>18.436038364910367</v>
      </c>
      <c r="T15" s="259">
        <f t="shared" si="8"/>
        <v>-0.79576086936737411</v>
      </c>
      <c r="U15" s="242" t="str">
        <f>VLOOKUP(D15:D173,پیوست1!$E$5:G242,3,0)</f>
        <v>در اوراق بهادار با درآمد ثابت و قابل معامله</v>
      </c>
    </row>
    <row r="16" spans="1:22" x14ac:dyDescent="0.55000000000000004">
      <c r="A16" s="314">
        <v>11420</v>
      </c>
      <c r="B16" s="199">
        <v>223</v>
      </c>
      <c r="C16" s="189">
        <v>13</v>
      </c>
      <c r="D16" s="189" t="s">
        <v>467</v>
      </c>
      <c r="E16" s="342">
        <v>146931.158681</v>
      </c>
      <c r="F16" s="343">
        <v>18.885706218272038</v>
      </c>
      <c r="G16" s="343">
        <v>65.64002190947879</v>
      </c>
      <c r="H16" s="343">
        <v>14.744901388125813</v>
      </c>
      <c r="I16" s="343">
        <v>0.12249608076550279</v>
      </c>
      <c r="J16" s="343">
        <v>0.60687440335785381</v>
      </c>
      <c r="K16" s="188">
        <f t="shared" si="0"/>
        <v>1.3731826646146308E-3</v>
      </c>
      <c r="L16" s="188">
        <f t="shared" si="1"/>
        <v>4.7726963000098961E-3</v>
      </c>
      <c r="M16" s="188">
        <f t="shared" si="2"/>
        <v>1.0721040952144563E-3</v>
      </c>
      <c r="N16" s="188">
        <f t="shared" si="3"/>
        <v>8.9067092671217369E-6</v>
      </c>
      <c r="O16" s="188">
        <f t="shared" si="4"/>
        <v>4.4125933161190513E-5</v>
      </c>
      <c r="P16" s="213">
        <f t="shared" si="5"/>
        <v>99.999999999999986</v>
      </c>
      <c r="Q16" s="246">
        <f>VLOOKUP(B:B,'پیوست 4'!$C$14:$J$172,8,0)</f>
        <v>28233.647204000001</v>
      </c>
      <c r="R16" s="1">
        <f t="shared" si="6"/>
        <v>0.19215561530619685</v>
      </c>
      <c r="S16" s="242">
        <f t="shared" si="7"/>
        <v>19.215561530619684</v>
      </c>
      <c r="T16" s="259">
        <f t="shared" si="8"/>
        <v>0.32985531234764665</v>
      </c>
      <c r="U16" s="242" t="str">
        <f>VLOOKUP(D16:D173,پیوست1!$E$5:G212,3,0)</f>
        <v>در اوارق بهادار با درآمد ثابت</v>
      </c>
    </row>
    <row r="17" spans="1:22" x14ac:dyDescent="0.55000000000000004">
      <c r="A17" s="314">
        <v>10915</v>
      </c>
      <c r="B17" s="199">
        <v>105</v>
      </c>
      <c r="C17" s="187">
        <v>14</v>
      </c>
      <c r="D17" s="187" t="s">
        <v>429</v>
      </c>
      <c r="E17" s="344">
        <v>70329742.706606999</v>
      </c>
      <c r="F17" s="345">
        <v>18.677567668954836</v>
      </c>
      <c r="G17" s="345">
        <v>30.003108523002691</v>
      </c>
      <c r="H17" s="345">
        <v>50.367001468053623</v>
      </c>
      <c r="I17" s="345">
        <v>1.1341692560322268E-4</v>
      </c>
      <c r="J17" s="345">
        <v>0.95220892306324789</v>
      </c>
      <c r="K17" s="188">
        <f t="shared" si="0"/>
        <v>0.65004066551257811</v>
      </c>
      <c r="L17" s="188">
        <f t="shared" si="1"/>
        <v>1.0442066642412084</v>
      </c>
      <c r="M17" s="188">
        <f t="shared" si="2"/>
        <v>1.7529369848616203</v>
      </c>
      <c r="N17" s="188">
        <f t="shared" si="3"/>
        <v>3.9472813112626767E-6</v>
      </c>
      <c r="O17" s="188">
        <f t="shared" si="4"/>
        <v>3.3139996225733694E-2</v>
      </c>
      <c r="P17" s="213">
        <f t="shared" si="5"/>
        <v>100</v>
      </c>
      <c r="Q17" s="246">
        <f>VLOOKUP(B:B,'پیوست 4'!$C$14:$J$172,8,0)</f>
        <v>13041311.521555001</v>
      </c>
      <c r="R17" s="1">
        <f t="shared" si="6"/>
        <v>0.1854309573683377</v>
      </c>
      <c r="S17" s="242">
        <f t="shared" si="7"/>
        <v>18.54309573683377</v>
      </c>
      <c r="T17" s="259">
        <f t="shared" si="8"/>
        <v>-0.13447193212106612</v>
      </c>
      <c r="U17" s="242" t="str">
        <f>VLOOKUP(D17:D174,پیوست1!$E$5:G247,3,0)</f>
        <v>در اوراق بهادار با درآمد ثابت و با پیش بینی سود</v>
      </c>
    </row>
    <row r="18" spans="1:22" x14ac:dyDescent="0.55000000000000004">
      <c r="A18" s="314">
        <v>11148</v>
      </c>
      <c r="B18" s="199">
        <v>131</v>
      </c>
      <c r="C18" s="189">
        <v>15</v>
      </c>
      <c r="D18" s="189" t="s">
        <v>442</v>
      </c>
      <c r="E18" s="342">
        <v>456130.755412</v>
      </c>
      <c r="F18" s="343">
        <v>18.376467980247792</v>
      </c>
      <c r="G18" s="343">
        <v>32.538570298406007</v>
      </c>
      <c r="H18" s="343">
        <v>47.867337585381378</v>
      </c>
      <c r="I18" s="343">
        <v>0.10722585755842956</v>
      </c>
      <c r="J18" s="343">
        <v>1.1103982784063995</v>
      </c>
      <c r="K18" s="188">
        <f t="shared" si="0"/>
        <v>4.1479410690121125E-3</v>
      </c>
      <c r="L18" s="188">
        <f t="shared" si="1"/>
        <v>7.344614439116829E-3</v>
      </c>
      <c r="M18" s="188">
        <f t="shared" si="2"/>
        <v>1.0804627725419584E-2</v>
      </c>
      <c r="N18" s="188">
        <f t="shared" si="3"/>
        <v>2.4203048088714138E-5</v>
      </c>
      <c r="O18" s="188">
        <f t="shared" si="4"/>
        <v>2.506393843970959E-4</v>
      </c>
      <c r="P18" s="213">
        <f t="shared" si="5"/>
        <v>100</v>
      </c>
      <c r="Q18" s="246" t="e">
        <f>VLOOKUP(B:B,'پیوست 4'!$C$14:$J$172,8,0)</f>
        <v>#N/A</v>
      </c>
      <c r="R18" s="1" t="e">
        <f t="shared" si="6"/>
        <v>#N/A</v>
      </c>
      <c r="S18" s="242" t="e">
        <f t="shared" si="7"/>
        <v>#N/A</v>
      </c>
      <c r="T18" s="259" t="e">
        <f t="shared" si="8"/>
        <v>#N/A</v>
      </c>
      <c r="U18" s="242" t="str">
        <f>VLOOKUP(D18:D232,پیوست1!$E$5:G320,3,0)</f>
        <v>در اوارق بهادار با درآمد ثابت</v>
      </c>
    </row>
    <row r="19" spans="1:22" x14ac:dyDescent="0.55000000000000004">
      <c r="A19" s="314">
        <v>11500</v>
      </c>
      <c r="B19" s="199">
        <v>247</v>
      </c>
      <c r="C19" s="187">
        <v>16</v>
      </c>
      <c r="D19" s="187" t="s">
        <v>477</v>
      </c>
      <c r="E19" s="344">
        <v>5169543.7833399996</v>
      </c>
      <c r="F19" s="345">
        <v>18.147736496990376</v>
      </c>
      <c r="G19" s="345">
        <v>20.811956177453737</v>
      </c>
      <c r="H19" s="345">
        <v>59.44253411422082</v>
      </c>
      <c r="I19" s="345">
        <v>3.458235792794826E-4</v>
      </c>
      <c r="J19" s="345">
        <v>1.5974273877557894</v>
      </c>
      <c r="K19" s="188">
        <f t="shared" si="0"/>
        <v>4.6425422180797711E-2</v>
      </c>
      <c r="L19" s="188">
        <f t="shared" si="1"/>
        <v>5.3241011743078048E-2</v>
      </c>
      <c r="M19" s="188">
        <f t="shared" si="2"/>
        <v>0.15206550647276765</v>
      </c>
      <c r="N19" s="188">
        <f t="shared" si="3"/>
        <v>8.8468364475024815E-7</v>
      </c>
      <c r="O19" s="188">
        <f t="shared" si="4"/>
        <v>4.0865284159283602E-3</v>
      </c>
      <c r="P19" s="213">
        <f t="shared" si="5"/>
        <v>100</v>
      </c>
      <c r="Q19" s="246">
        <f>VLOOKUP(B:B,'پیوست 4'!$C$14:$J$172,8,0)</f>
        <v>970467.74159300001</v>
      </c>
      <c r="R19" s="1">
        <f t="shared" si="6"/>
        <v>0.18772792769848423</v>
      </c>
      <c r="S19" s="242">
        <f t="shared" si="7"/>
        <v>18.772792769848422</v>
      </c>
      <c r="T19" s="259">
        <f t="shared" si="8"/>
        <v>0.62505627285804621</v>
      </c>
      <c r="U19" s="242" t="str">
        <f>VLOOKUP(D19:D178,پیوست1!$E$5:G177,3,0)</f>
        <v>در اوراق بهادار با درآمد ثابت و با پیش بینی سود</v>
      </c>
    </row>
    <row r="20" spans="1:22" x14ac:dyDescent="0.55000000000000004">
      <c r="A20" s="314">
        <v>11161</v>
      </c>
      <c r="B20" s="199">
        <v>138</v>
      </c>
      <c r="C20" s="189">
        <v>17</v>
      </c>
      <c r="D20" s="189" t="s">
        <v>444</v>
      </c>
      <c r="E20" s="342">
        <v>20056608.893646002</v>
      </c>
      <c r="F20" s="343">
        <v>18.090005096402493</v>
      </c>
      <c r="G20" s="343">
        <v>26.832802582200479</v>
      </c>
      <c r="H20" s="343">
        <v>53.72188937660777</v>
      </c>
      <c r="I20" s="343">
        <v>0</v>
      </c>
      <c r="J20" s="343">
        <v>1.3553029447892582</v>
      </c>
      <c r="K20" s="188">
        <f t="shared" si="0"/>
        <v>0.17954667799105131</v>
      </c>
      <c r="L20" s="188">
        <f t="shared" si="1"/>
        <v>0.26632057532045084</v>
      </c>
      <c r="M20" s="188">
        <f t="shared" si="2"/>
        <v>0.53319978195533324</v>
      </c>
      <c r="N20" s="188">
        <f t="shared" si="3"/>
        <v>0</v>
      </c>
      <c r="O20" s="188">
        <f t="shared" si="4"/>
        <v>1.3451634762490635E-2</v>
      </c>
      <c r="P20" s="213">
        <f t="shared" si="5"/>
        <v>100</v>
      </c>
      <c r="Q20" s="246">
        <f>VLOOKUP(B:B,'پیوست 4'!$C$14:$J$172,8,0)</f>
        <v>3938529.9299099999</v>
      </c>
      <c r="R20" s="1">
        <f t="shared" si="6"/>
        <v>0.19637068014811512</v>
      </c>
      <c r="S20" s="242">
        <f t="shared" si="7"/>
        <v>19.637068014811511</v>
      </c>
      <c r="T20" s="259">
        <f t="shared" si="8"/>
        <v>1.5470629184090186</v>
      </c>
      <c r="U20" s="242" t="str">
        <f>VLOOKUP(D20:D177,پیوست1!$E$5:G214,3,0)</f>
        <v>در اوراق بهادار با درآمد ثابت و با پیش بینی سود</v>
      </c>
    </row>
    <row r="21" spans="1:22" x14ac:dyDescent="0.55000000000000004">
      <c r="A21" s="314">
        <v>11256</v>
      </c>
      <c r="B21" s="199">
        <v>164</v>
      </c>
      <c r="C21" s="187">
        <v>18</v>
      </c>
      <c r="D21" s="187" t="s">
        <v>448</v>
      </c>
      <c r="E21" s="344">
        <v>54918.748501000002</v>
      </c>
      <c r="F21" s="345">
        <v>17.107922170849687</v>
      </c>
      <c r="G21" s="345">
        <v>55.759275175815226</v>
      </c>
      <c r="H21" s="345">
        <v>22.934630790292672</v>
      </c>
      <c r="I21" s="345">
        <v>0.12431826416314798</v>
      </c>
      <c r="J21" s="345">
        <v>4.0738535988792659</v>
      </c>
      <c r="K21" s="188">
        <f t="shared" si="0"/>
        <v>4.6494231841617064E-4</v>
      </c>
      <c r="L21" s="188">
        <f t="shared" si="1"/>
        <v>1.515370856527644E-3</v>
      </c>
      <c r="M21" s="188">
        <f t="shared" si="2"/>
        <v>6.232948867295415E-4</v>
      </c>
      <c r="N21" s="188">
        <f t="shared" si="3"/>
        <v>3.3785997729154509E-6</v>
      </c>
      <c r="O21" s="188">
        <f t="shared" si="4"/>
        <v>1.1071519488078855E-4</v>
      </c>
      <c r="P21" s="213">
        <f t="shared" si="5"/>
        <v>100</v>
      </c>
      <c r="Q21" s="246">
        <f>VLOOKUP(B:B,'پیوست 4'!$C$14:$J$172,8,0)</f>
        <v>9576.6843410000001</v>
      </c>
      <c r="R21" s="1">
        <f t="shared" si="6"/>
        <v>0.17437914377866096</v>
      </c>
      <c r="S21" s="242">
        <f t="shared" si="7"/>
        <v>17.437914377866097</v>
      </c>
      <c r="T21" s="259">
        <f t="shared" si="8"/>
        <v>0.32999220701641008</v>
      </c>
      <c r="U21" s="242" t="str">
        <f>VLOOKUP(D21:D177,پیوست1!$E$5:G241,3,0)</f>
        <v>در اوراق بهادار با درآمد ثابت و با پیش بینی سود</v>
      </c>
    </row>
    <row r="22" spans="1:22" x14ac:dyDescent="0.55000000000000004">
      <c r="A22" s="314">
        <v>11495</v>
      </c>
      <c r="B22" s="199">
        <v>248</v>
      </c>
      <c r="C22" s="189">
        <v>19</v>
      </c>
      <c r="D22" s="189" t="s">
        <v>405</v>
      </c>
      <c r="E22" s="342">
        <v>23951554.866078999</v>
      </c>
      <c r="F22" s="343">
        <v>16.988274073387228</v>
      </c>
      <c r="G22" s="343">
        <v>25.127022819840942</v>
      </c>
      <c r="H22" s="343">
        <v>55.551303988680893</v>
      </c>
      <c r="I22" s="343">
        <v>9.8288114374915234E-2</v>
      </c>
      <c r="J22" s="343">
        <v>2.2351110037160278</v>
      </c>
      <c r="K22" s="188">
        <f t="shared" si="0"/>
        <v>0.20135580276979509</v>
      </c>
      <c r="L22" s="188">
        <f t="shared" si="1"/>
        <v>0.29782141665761602</v>
      </c>
      <c r="M22" s="188">
        <f t="shared" si="2"/>
        <v>0.65842930018843937</v>
      </c>
      <c r="N22" s="188">
        <f t="shared" si="3"/>
        <v>1.1649730918630314E-3</v>
      </c>
      <c r="O22" s="188">
        <f t="shared" si="4"/>
        <v>2.6491953713995441E-2</v>
      </c>
      <c r="P22" s="213">
        <f t="shared" si="5"/>
        <v>100</v>
      </c>
      <c r="Q22" s="246">
        <f>VLOOKUP(B:B,'پیوست 4'!$C$14:$J$172,8,0)</f>
        <v>4327822.1100380002</v>
      </c>
      <c r="R22" s="1">
        <f t="shared" si="6"/>
        <v>0.18069065387346556</v>
      </c>
      <c r="S22" s="242">
        <f t="shared" si="7"/>
        <v>18.069065387346555</v>
      </c>
      <c r="T22" s="259">
        <f t="shared" si="8"/>
        <v>1.0807913139593275</v>
      </c>
      <c r="U22" s="242" t="str">
        <f>VLOOKUP(D22:D178,پیوست1!$E$5:G196,3,0)</f>
        <v>در اوراق بهادار با درآمد ثابت و با پیش بینی سود</v>
      </c>
      <c r="V22" s="242">
        <f>100-P22</f>
        <v>0</v>
      </c>
    </row>
    <row r="23" spans="1:22" x14ac:dyDescent="0.55000000000000004">
      <c r="A23" s="314">
        <v>10883</v>
      </c>
      <c r="B23" s="199">
        <v>16</v>
      </c>
      <c r="C23" s="187">
        <v>20</v>
      </c>
      <c r="D23" s="187" t="s">
        <v>427</v>
      </c>
      <c r="E23" s="344">
        <v>26709012.329737999</v>
      </c>
      <c r="F23" s="345">
        <v>16.632347533416127</v>
      </c>
      <c r="G23" s="345">
        <v>28.317422702634822</v>
      </c>
      <c r="H23" s="345">
        <v>51.976321790684388</v>
      </c>
      <c r="I23" s="345">
        <v>4.8184368814175113E-4</v>
      </c>
      <c r="J23" s="345">
        <v>3.0734261295765206</v>
      </c>
      <c r="K23" s="188">
        <f t="shared" si="0"/>
        <v>0.21983283401462297</v>
      </c>
      <c r="L23" s="188">
        <f t="shared" si="1"/>
        <v>0.37427664809212052</v>
      </c>
      <c r="M23" s="188">
        <f t="shared" si="2"/>
        <v>0.68698072223093687</v>
      </c>
      <c r="N23" s="188">
        <f t="shared" si="3"/>
        <v>6.3686177374206973E-6</v>
      </c>
      <c r="O23" s="188">
        <f t="shared" si="4"/>
        <v>4.0622045375252588E-2</v>
      </c>
      <c r="P23" s="213">
        <f t="shared" si="5"/>
        <v>100</v>
      </c>
      <c r="Q23" s="246">
        <f>VLOOKUP(B:B,'پیوست 4'!$C$14:$J$172,8,0)</f>
        <v>5022350.5324100005</v>
      </c>
      <c r="R23" s="1">
        <f t="shared" si="6"/>
        <v>0.18803954524436237</v>
      </c>
      <c r="S23" s="242">
        <f t="shared" si="7"/>
        <v>18.803954524436236</v>
      </c>
      <c r="T23" s="259">
        <f t="shared" si="8"/>
        <v>2.1716069910201092</v>
      </c>
      <c r="U23" s="242" t="str">
        <f>VLOOKUP(D23:D184,پیوست1!$E$5:G182,3,0)</f>
        <v>در اوراق بهادار با درآمد ثابت و با پیش بینی سود</v>
      </c>
    </row>
    <row r="24" spans="1:22" x14ac:dyDescent="0.55000000000000004">
      <c r="A24" s="314">
        <v>11338</v>
      </c>
      <c r="B24" s="199">
        <v>195</v>
      </c>
      <c r="C24" s="189">
        <v>21</v>
      </c>
      <c r="D24" s="189" t="s">
        <v>454</v>
      </c>
      <c r="E24" s="342">
        <v>34012473.249426998</v>
      </c>
      <c r="F24" s="343">
        <v>16.516791028516408</v>
      </c>
      <c r="G24" s="343">
        <v>47.504734015182855</v>
      </c>
      <c r="H24" s="343">
        <v>34.206552285353347</v>
      </c>
      <c r="I24" s="343">
        <v>5.2032682501126307E-4</v>
      </c>
      <c r="J24" s="343">
        <v>1.7714023441223785</v>
      </c>
      <c r="K24" s="188">
        <f t="shared" si="0"/>
        <v>0.27800017317194325</v>
      </c>
      <c r="L24" s="188">
        <f t="shared" si="1"/>
        <v>0.79956961736133136</v>
      </c>
      <c r="M24" s="188">
        <f t="shared" si="2"/>
        <v>0.57574303885816791</v>
      </c>
      <c r="N24" s="188">
        <f t="shared" si="3"/>
        <v>8.7578118055376006E-6</v>
      </c>
      <c r="O24" s="188">
        <f t="shared" si="4"/>
        <v>2.9815123141837128E-2</v>
      </c>
      <c r="P24" s="213">
        <f t="shared" si="5"/>
        <v>100</v>
      </c>
      <c r="Q24" s="246">
        <f>VLOOKUP(B:B,'پیوست 4'!$C$14:$J$172,8,0)</f>
        <v>5570309.6777799996</v>
      </c>
      <c r="R24" s="1">
        <f t="shared" si="6"/>
        <v>0.16377255593648549</v>
      </c>
      <c r="S24" s="242">
        <f t="shared" si="7"/>
        <v>16.377255593648549</v>
      </c>
      <c r="T24" s="259">
        <f t="shared" si="8"/>
        <v>-0.13953543486785946</v>
      </c>
      <c r="U24" s="242" t="str">
        <f>VLOOKUP(D24:D180,پیوست1!$E$5:G215,3,0)</f>
        <v>در اوراق بهادار با درآمد ثابت و با پیش بینی سود</v>
      </c>
    </row>
    <row r="25" spans="1:22" x14ac:dyDescent="0.55000000000000004">
      <c r="A25" s="314">
        <v>11499</v>
      </c>
      <c r="B25" s="199">
        <v>249</v>
      </c>
      <c r="C25" s="187">
        <v>22</v>
      </c>
      <c r="D25" s="187" t="s">
        <v>478</v>
      </c>
      <c r="E25" s="344">
        <v>917402.33759999997</v>
      </c>
      <c r="F25" s="345">
        <v>16.506115333788131</v>
      </c>
      <c r="G25" s="345">
        <v>61.589331716260823</v>
      </c>
      <c r="H25" s="345">
        <v>19.131154856757075</v>
      </c>
      <c r="I25" s="345">
        <v>8.5111600578251206E-2</v>
      </c>
      <c r="J25" s="345">
        <v>2.6882864926157199</v>
      </c>
      <c r="K25" s="188">
        <f t="shared" si="0"/>
        <v>7.4935204506572867E-3</v>
      </c>
      <c r="L25" s="188">
        <f t="shared" si="1"/>
        <v>2.7960601717920839E-2</v>
      </c>
      <c r="M25" s="188">
        <f t="shared" si="2"/>
        <v>8.6852476954612286E-3</v>
      </c>
      <c r="N25" s="188">
        <f t="shared" si="3"/>
        <v>3.8639347091907726E-5</v>
      </c>
      <c r="O25" s="188">
        <f t="shared" si="4"/>
        <v>1.2204403884422913E-3</v>
      </c>
      <c r="P25" s="213">
        <f t="shared" si="5"/>
        <v>100</v>
      </c>
      <c r="Q25" s="246" t="e">
        <f>VLOOKUP(B:B,'پیوست 4'!$C$14:$J$172,8,0)</f>
        <v>#N/A</v>
      </c>
      <c r="R25" s="1" t="e">
        <f t="shared" si="6"/>
        <v>#N/A</v>
      </c>
      <c r="S25" s="242" t="e">
        <f t="shared" si="7"/>
        <v>#N/A</v>
      </c>
      <c r="T25" s="259" t="e">
        <f t="shared" si="8"/>
        <v>#N/A</v>
      </c>
      <c r="U25" s="242" t="str">
        <f>VLOOKUP(D25:D183,پیوست1!$E$5:G205,3,0)</f>
        <v>در اوراق بهادار با درامد ثابت و با پیش بینی سود و قابل معامله</v>
      </c>
    </row>
    <row r="26" spans="1:22" x14ac:dyDescent="0.55000000000000004">
      <c r="A26" s="314">
        <v>11217</v>
      </c>
      <c r="B26" s="199">
        <v>154</v>
      </c>
      <c r="C26" s="189">
        <v>23</v>
      </c>
      <c r="D26" s="189" t="s">
        <v>447</v>
      </c>
      <c r="E26" s="342">
        <v>7963603.6660049995</v>
      </c>
      <c r="F26" s="343">
        <v>16.167232913519605</v>
      </c>
      <c r="G26" s="343">
        <v>46.355944237563527</v>
      </c>
      <c r="H26" s="343">
        <v>34.843985998648527</v>
      </c>
      <c r="I26" s="343">
        <v>4.1380734207663548E-2</v>
      </c>
      <c r="J26" s="343">
        <v>2.5914561160606726</v>
      </c>
      <c r="K26" s="188">
        <f t="shared" si="0"/>
        <v>6.3712773663713806E-2</v>
      </c>
      <c r="L26" s="188">
        <f t="shared" si="1"/>
        <v>0.18268220659491038</v>
      </c>
      <c r="M26" s="188">
        <f t="shared" si="2"/>
        <v>0.13731521067016106</v>
      </c>
      <c r="N26" s="188">
        <f t="shared" si="3"/>
        <v>1.6307560896252376E-4</v>
      </c>
      <c r="O26" s="188">
        <f t="shared" si="4"/>
        <v>1.0212561287711188E-2</v>
      </c>
      <c r="P26" s="213">
        <f t="shared" si="5"/>
        <v>99.999999999999986</v>
      </c>
      <c r="Q26" s="246">
        <f>VLOOKUP(B:B,'پیوست 4'!$C$14:$J$172,8,0)</f>
        <v>1316734.0825209999</v>
      </c>
      <c r="R26" s="1">
        <f t="shared" si="6"/>
        <v>0.16534399974497341</v>
      </c>
      <c r="S26" s="242">
        <f t="shared" si="7"/>
        <v>16.53439997449734</v>
      </c>
      <c r="T26" s="259">
        <f t="shared" si="8"/>
        <v>0.3671670609777351</v>
      </c>
      <c r="U26" s="242" t="str">
        <f>VLOOKUP(D26:D182,پیوست1!$E$5:G220,3,0)</f>
        <v>در اوراق بهادار با درآمد ثابت و با پیش بینی سود</v>
      </c>
      <c r="V26" s="242">
        <v>1.7831999999999937</v>
      </c>
    </row>
    <row r="27" spans="1:22" x14ac:dyDescent="0.55000000000000004">
      <c r="A27" s="314">
        <v>11310</v>
      </c>
      <c r="B27" s="199">
        <v>183</v>
      </c>
      <c r="C27" s="187">
        <v>24</v>
      </c>
      <c r="D27" s="187" t="s">
        <v>452</v>
      </c>
      <c r="E27" s="344">
        <v>58262704</v>
      </c>
      <c r="F27" s="345">
        <v>15.889815054240987</v>
      </c>
      <c r="G27" s="345">
        <v>27.380422521853127</v>
      </c>
      <c r="H27" s="345">
        <v>55.47576674481185</v>
      </c>
      <c r="I27" s="345">
        <v>6.7958472080091844E-5</v>
      </c>
      <c r="J27" s="345">
        <v>1.2539277206219546</v>
      </c>
      <c r="K27" s="188">
        <f t="shared" si="0"/>
        <v>0.458132031923143</v>
      </c>
      <c r="L27" s="188">
        <f t="shared" si="1"/>
        <v>0.7894269733179059</v>
      </c>
      <c r="M27" s="188">
        <f t="shared" si="2"/>
        <v>1.5994664289381808</v>
      </c>
      <c r="N27" s="188">
        <f t="shared" si="3"/>
        <v>1.9593653415201339E-6</v>
      </c>
      <c r="O27" s="188">
        <f t="shared" si="4"/>
        <v>3.6152998167210688E-2</v>
      </c>
      <c r="P27" s="213">
        <f t="shared" si="5"/>
        <v>100.00000000000001</v>
      </c>
      <c r="Q27" s="246">
        <f>VLOOKUP(B:B,'پیوست 4'!$C$14:$J$172,8,0)</f>
        <v>11702404.609181</v>
      </c>
      <c r="R27" s="1">
        <f t="shared" si="6"/>
        <v>0.20085584440401186</v>
      </c>
      <c r="S27" s="242">
        <f t="shared" si="7"/>
        <v>20.085584440401185</v>
      </c>
      <c r="T27" s="259">
        <f t="shared" si="8"/>
        <v>4.1957693861601975</v>
      </c>
      <c r="U27" s="242" t="str">
        <f>VLOOKUP(D27:D183,پیوست1!$E$5:G175,3,0)</f>
        <v>در اوراق بهادار با درآمد ثابت و با پیش بینی سود</v>
      </c>
    </row>
    <row r="28" spans="1:22" x14ac:dyDescent="0.55000000000000004">
      <c r="A28" s="314">
        <v>10748</v>
      </c>
      <c r="B28" s="199">
        <v>6</v>
      </c>
      <c r="C28" s="189">
        <v>25</v>
      </c>
      <c r="D28" s="189" t="s">
        <v>420</v>
      </c>
      <c r="E28" s="342">
        <v>4211761.0158759998</v>
      </c>
      <c r="F28" s="343">
        <v>15.725641448647092</v>
      </c>
      <c r="G28" s="343">
        <v>67.845445706078195</v>
      </c>
      <c r="H28" s="343">
        <v>14.448867169413592</v>
      </c>
      <c r="I28" s="343">
        <v>2.1466832033758144E-3</v>
      </c>
      <c r="J28" s="343">
        <v>1.9778989926577428</v>
      </c>
      <c r="K28" s="188">
        <f t="shared" si="0"/>
        <v>3.27757975887224E-2</v>
      </c>
      <c r="L28" s="188">
        <f t="shared" si="1"/>
        <v>0.14140527132331271</v>
      </c>
      <c r="M28" s="188">
        <f t="shared" si="2"/>
        <v>3.0114710886517047E-2</v>
      </c>
      <c r="N28" s="188">
        <f t="shared" si="3"/>
        <v>4.4741738765135738E-6</v>
      </c>
      <c r="O28" s="188">
        <f t="shared" si="4"/>
        <v>4.1223893630021255E-3</v>
      </c>
      <c r="P28" s="213">
        <f t="shared" si="5"/>
        <v>100</v>
      </c>
      <c r="Q28" s="246">
        <f>VLOOKUP(B:B,'پیوست 4'!$C$14:$J$172,8,0)</f>
        <v>732555.29385599995</v>
      </c>
      <c r="R28" s="1">
        <f t="shared" si="6"/>
        <v>0.17393087857897763</v>
      </c>
      <c r="S28" s="242">
        <f t="shared" si="7"/>
        <v>17.393087857897761</v>
      </c>
      <c r="T28" s="259">
        <f t="shared" si="8"/>
        <v>1.6674464092506689</v>
      </c>
      <c r="U28" s="242" t="str">
        <f>VLOOKUP(D28:D184,پیوست1!$E$5:G183,3,0)</f>
        <v>در اوراق بهادار با درآمد ثابت و با پیش بینی سود</v>
      </c>
    </row>
    <row r="29" spans="1:22" x14ac:dyDescent="0.55000000000000004">
      <c r="A29" s="314">
        <v>11049</v>
      </c>
      <c r="B29" s="199">
        <v>115</v>
      </c>
      <c r="C29" s="187">
        <v>26</v>
      </c>
      <c r="D29" s="187" t="s">
        <v>436</v>
      </c>
      <c r="E29" s="344">
        <v>29215555.367546</v>
      </c>
      <c r="F29" s="345">
        <v>15.265277610196522</v>
      </c>
      <c r="G29" s="345">
        <v>62.229262870541532</v>
      </c>
      <c r="H29" s="345">
        <v>18.882802790420712</v>
      </c>
      <c r="I29" s="345">
        <v>1.9421167510990402E-2</v>
      </c>
      <c r="J29" s="345">
        <v>3.6032355613302443</v>
      </c>
      <c r="K29" s="188">
        <f t="shared" si="0"/>
        <v>0.22069883068016077</v>
      </c>
      <c r="L29" s="188">
        <f t="shared" si="1"/>
        <v>0.89968396909095283</v>
      </c>
      <c r="M29" s="188">
        <f t="shared" si="2"/>
        <v>0.27299945682129512</v>
      </c>
      <c r="N29" s="188">
        <f t="shared" si="3"/>
        <v>2.8078290284456412E-4</v>
      </c>
      <c r="O29" s="188">
        <f t="shared" si="4"/>
        <v>5.2094032965347432E-2</v>
      </c>
      <c r="P29" s="213">
        <f t="shared" si="5"/>
        <v>100</v>
      </c>
      <c r="Q29" s="246">
        <f>VLOOKUP(B:B,'پیوست 4'!$C$14:$J$172,8,0)</f>
        <v>4227264.179246</v>
      </c>
      <c r="R29" s="1">
        <f t="shared" si="6"/>
        <v>0.14469224103615166</v>
      </c>
      <c r="S29" s="242">
        <f t="shared" si="7"/>
        <v>14.469224103615167</v>
      </c>
      <c r="T29" s="259">
        <f t="shared" si="8"/>
        <v>-0.79605350658135521</v>
      </c>
      <c r="U29" s="242" t="str">
        <f>VLOOKUP(D29:D185,پیوست1!$E$5:G235,3,0)</f>
        <v>در اوراق بهادار با درآمد ثابت و با پیش بینی سود</v>
      </c>
    </row>
    <row r="30" spans="1:22" x14ac:dyDescent="0.55000000000000004">
      <c r="A30" s="314">
        <v>11416</v>
      </c>
      <c r="B30" s="199">
        <v>231</v>
      </c>
      <c r="C30" s="189">
        <v>27</v>
      </c>
      <c r="D30" s="189" t="s">
        <v>472</v>
      </c>
      <c r="E30" s="342">
        <v>42090484.925067998</v>
      </c>
      <c r="F30" s="343">
        <v>15.013668070677786</v>
      </c>
      <c r="G30" s="343">
        <v>42.889861904256655</v>
      </c>
      <c r="H30" s="343">
        <v>36.628818656162622</v>
      </c>
      <c r="I30" s="343">
        <v>3.2839318487035261</v>
      </c>
      <c r="J30" s="343">
        <v>2.1837195201994142</v>
      </c>
      <c r="K30" s="188">
        <f t="shared" si="0"/>
        <v>0.31271730772252027</v>
      </c>
      <c r="L30" s="188">
        <f t="shared" si="1"/>
        <v>0.89334612169058891</v>
      </c>
      <c r="M30" s="188">
        <f t="shared" si="2"/>
        <v>0.76293584627613853</v>
      </c>
      <c r="N30" s="188">
        <f t="shared" si="3"/>
        <v>6.8400494911463994E-2</v>
      </c>
      <c r="O30" s="188">
        <f t="shared" si="4"/>
        <v>4.5484347060501237E-2</v>
      </c>
      <c r="P30" s="213">
        <f t="shared" si="5"/>
        <v>100.00000000000001</v>
      </c>
      <c r="Q30" s="246">
        <f>VLOOKUP(B:B,'پیوست 4'!$C$14:$J$172,8,0)</f>
        <v>6372431.8456330001</v>
      </c>
      <c r="R30" s="1">
        <f t="shared" si="6"/>
        <v>0.15139839460100268</v>
      </c>
      <c r="S30" s="242">
        <f t="shared" si="7"/>
        <v>15.139839460100269</v>
      </c>
      <c r="T30" s="259">
        <f t="shared" si="8"/>
        <v>0.12617138942248296</v>
      </c>
      <c r="U30" s="242" t="str">
        <f>VLOOKUP(D30:D186,پیوست1!$E$5:G231,3,0)</f>
        <v>در اوراق بهادار با درآمد ثابت و قابل معامله</v>
      </c>
      <c r="V30" s="242">
        <f>100-P30</f>
        <v>0</v>
      </c>
    </row>
    <row r="31" spans="1:22" x14ac:dyDescent="0.55000000000000004">
      <c r="A31" s="314">
        <v>11290</v>
      </c>
      <c r="B31" s="199">
        <v>175</v>
      </c>
      <c r="C31" s="187">
        <v>28</v>
      </c>
      <c r="D31" s="187" t="s">
        <v>450</v>
      </c>
      <c r="E31" s="344">
        <v>71351.743981000007</v>
      </c>
      <c r="F31" s="345">
        <v>14.617661055969009</v>
      </c>
      <c r="G31" s="345">
        <v>46.453922310918998</v>
      </c>
      <c r="H31" s="345">
        <v>35.357365487670315</v>
      </c>
      <c r="I31" s="345">
        <v>6.3379253018798513E-3</v>
      </c>
      <c r="J31" s="345">
        <v>3.5647132201397946</v>
      </c>
      <c r="K31" s="188">
        <f t="shared" si="0"/>
        <v>5.1613541473783243E-4</v>
      </c>
      <c r="L31" s="188">
        <f t="shared" si="1"/>
        <v>1.6402428792364561E-3</v>
      </c>
      <c r="M31" s="188">
        <f t="shared" si="2"/>
        <v>1.2484342351448848E-3</v>
      </c>
      <c r="N31" s="188">
        <f t="shared" si="3"/>
        <v>2.2378598680993345E-7</v>
      </c>
      <c r="O31" s="188">
        <f t="shared" si="4"/>
        <v>1.2586656163757391E-4</v>
      </c>
      <c r="P31" s="213">
        <f t="shared" si="5"/>
        <v>99.999999999999986</v>
      </c>
      <c r="Q31" s="246">
        <f>VLOOKUP(B:B,'پیوست 4'!$C$14:$J$172,8,0)</f>
        <v>7775.9476759999998</v>
      </c>
      <c r="R31" s="1">
        <f t="shared" si="6"/>
        <v>0.1089804851591382</v>
      </c>
      <c r="S31" s="242">
        <f t="shared" si="7"/>
        <v>10.898048515913821</v>
      </c>
      <c r="T31" s="259">
        <f t="shared" si="8"/>
        <v>-3.7196125400551878</v>
      </c>
      <c r="U31" s="242" t="str">
        <f>VLOOKUP(D31:D189,پیوست1!$E$5:G199,3,0)</f>
        <v>در اوراق بهادار با درآمد ثابت و با پیش بینی سود</v>
      </c>
    </row>
    <row r="32" spans="1:22" x14ac:dyDescent="0.55000000000000004">
      <c r="A32" s="314">
        <v>10581</v>
      </c>
      <c r="B32" s="199">
        <v>7</v>
      </c>
      <c r="C32" s="189">
        <v>29</v>
      </c>
      <c r="D32" s="189" t="s">
        <v>417</v>
      </c>
      <c r="E32" s="342">
        <v>20044559.505637001</v>
      </c>
      <c r="F32" s="343">
        <v>14.400939945615223</v>
      </c>
      <c r="G32" s="343">
        <v>39.809375094984496</v>
      </c>
      <c r="H32" s="343">
        <v>44.251753659298423</v>
      </c>
      <c r="I32" s="343">
        <v>1.4930139474304172E-3</v>
      </c>
      <c r="J32" s="343">
        <v>1.5364382861544257</v>
      </c>
      <c r="K32" s="188">
        <f t="shared" si="0"/>
        <v>0.14284614850077326</v>
      </c>
      <c r="L32" s="188">
        <f t="shared" si="1"/>
        <v>0.39487810712470839</v>
      </c>
      <c r="M32" s="188">
        <f t="shared" si="2"/>
        <v>0.43894305500249287</v>
      </c>
      <c r="N32" s="188">
        <f t="shared" si="3"/>
        <v>1.4809539714337021E-5</v>
      </c>
      <c r="O32" s="188">
        <f t="shared" si="4"/>
        <v>1.5240275455291644E-2</v>
      </c>
      <c r="P32" s="213">
        <f t="shared" si="5"/>
        <v>99.999999999999986</v>
      </c>
      <c r="Q32" s="246">
        <f>VLOOKUP(B:B,'پیوست 4'!$C$14:$J$172,8,0)</f>
        <v>2898163.6151780002</v>
      </c>
      <c r="R32" s="1">
        <f t="shared" si="6"/>
        <v>0.14458604662092817</v>
      </c>
      <c r="S32" s="242">
        <f t="shared" si="7"/>
        <v>14.458604662092817</v>
      </c>
      <c r="T32" s="259">
        <f t="shared" si="8"/>
        <v>5.7664716477594524E-2</v>
      </c>
      <c r="U32" s="242" t="str">
        <f>VLOOKUP(D32:D188,پیوست1!$E$5:G203,3,0)</f>
        <v>در اوراق بهادار با درآمد ثابت و با پیس بینی سود</v>
      </c>
      <c r="V32" s="242">
        <v>1.4359000000000037</v>
      </c>
    </row>
    <row r="33" spans="1:22" x14ac:dyDescent="0.55000000000000004">
      <c r="A33" s="314">
        <v>10929</v>
      </c>
      <c r="B33" s="199">
        <v>110</v>
      </c>
      <c r="C33" s="187">
        <v>30</v>
      </c>
      <c r="D33" s="187" t="s">
        <v>431</v>
      </c>
      <c r="E33" s="344">
        <v>2785011.512354</v>
      </c>
      <c r="F33" s="345">
        <v>14.367464748129652</v>
      </c>
      <c r="G33" s="345">
        <v>35.367359717033935</v>
      </c>
      <c r="H33" s="345">
        <v>48.643899650524027</v>
      </c>
      <c r="I33" s="345">
        <v>1.561929259347959E-5</v>
      </c>
      <c r="J33" s="345">
        <v>1.6212602650197889</v>
      </c>
      <c r="K33" s="188">
        <f t="shared" si="0"/>
        <v>1.9801054271568065E-2</v>
      </c>
      <c r="L33" s="188">
        <f t="shared" si="1"/>
        <v>4.8742838174718695E-2</v>
      </c>
      <c r="M33" s="188">
        <f t="shared" si="2"/>
        <v>6.7040393962764094E-2</v>
      </c>
      <c r="N33" s="188">
        <f t="shared" si="3"/>
        <v>2.1526307232962041E-8</v>
      </c>
      <c r="O33" s="188">
        <f t="shared" si="4"/>
        <v>2.2343999486877301E-3</v>
      </c>
      <c r="P33" s="213">
        <f t="shared" si="5"/>
        <v>100</v>
      </c>
      <c r="Q33" s="246">
        <f>VLOOKUP(B:B,'پیوست 4'!$C$14:$J$172,8,0)</f>
        <v>376795.61206999997</v>
      </c>
      <c r="R33" s="1">
        <f t="shared" si="6"/>
        <v>0.13529409497898903</v>
      </c>
      <c r="S33" s="242">
        <f t="shared" si="7"/>
        <v>13.529409497898904</v>
      </c>
      <c r="T33" s="259">
        <f t="shared" si="8"/>
        <v>-0.83805525023074878</v>
      </c>
      <c r="U33" s="242" t="str">
        <f>VLOOKUP(D33:D189,پیوست1!$E$5:G222,3,0)</f>
        <v>در اوراق بهادار با درآمد ثابت و با پیش بینی سود</v>
      </c>
    </row>
    <row r="34" spans="1:22" x14ac:dyDescent="0.55000000000000004">
      <c r="A34" s="314">
        <v>11661</v>
      </c>
      <c r="B34" s="199">
        <v>277</v>
      </c>
      <c r="C34" s="189">
        <v>31</v>
      </c>
      <c r="D34" s="189" t="s">
        <v>605</v>
      </c>
      <c r="E34" s="342">
        <v>840087.34522000002</v>
      </c>
      <c r="F34" s="343">
        <v>14.343282238346996</v>
      </c>
      <c r="G34" s="343">
        <v>72.629425850585477</v>
      </c>
      <c r="H34" s="343">
        <v>12.499352181920457</v>
      </c>
      <c r="I34" s="343">
        <v>0</v>
      </c>
      <c r="J34" s="343">
        <v>0.5279397291470721</v>
      </c>
      <c r="K34" s="188">
        <f t="shared" si="0"/>
        <v>5.9628538668283545E-3</v>
      </c>
      <c r="L34" s="188">
        <f t="shared" si="1"/>
        <v>3.0193831898590415E-2</v>
      </c>
      <c r="M34" s="188">
        <f t="shared" si="2"/>
        <v>5.196286962237404E-3</v>
      </c>
      <c r="N34" s="188">
        <f t="shared" si="3"/>
        <v>0</v>
      </c>
      <c r="O34" s="188">
        <f t="shared" si="4"/>
        <v>2.1947748103154734E-4</v>
      </c>
      <c r="P34" s="213">
        <f t="shared" si="5"/>
        <v>100.00000000000001</v>
      </c>
      <c r="Q34" s="246" t="e">
        <f>VLOOKUP(B:B,'پیوست 4'!$C$14:$J$172,8,0)</f>
        <v>#N/A</v>
      </c>
      <c r="R34" s="1" t="e">
        <f t="shared" si="6"/>
        <v>#N/A</v>
      </c>
      <c r="S34" s="242" t="e">
        <f t="shared" si="7"/>
        <v>#N/A</v>
      </c>
      <c r="T34" s="259" t="e">
        <f t="shared" si="8"/>
        <v>#N/A</v>
      </c>
      <c r="U34" s="242" t="str">
        <f>VLOOKUP(D34:D193,پیوست1!$E$5:G179,3,0)</f>
        <v>در اوراق بهادار با درآمد ثابت</v>
      </c>
    </row>
    <row r="35" spans="1:22" x14ac:dyDescent="0.55000000000000004">
      <c r="A35" s="314">
        <v>10639</v>
      </c>
      <c r="B35" s="199">
        <v>11</v>
      </c>
      <c r="C35" s="187">
        <v>32</v>
      </c>
      <c r="D35" s="187" t="s">
        <v>418</v>
      </c>
      <c r="E35" s="344">
        <v>27797011.524324</v>
      </c>
      <c r="F35" s="345">
        <v>13.825706568533136</v>
      </c>
      <c r="G35" s="345">
        <v>40.568107199816843</v>
      </c>
      <c r="H35" s="345">
        <v>43.990116055419399</v>
      </c>
      <c r="I35" s="345">
        <v>1.7274816186767426E-4</v>
      </c>
      <c r="J35" s="345">
        <v>1.6158974280687561</v>
      </c>
      <c r="K35" s="188">
        <f t="shared" si="0"/>
        <v>0.19018077883704076</v>
      </c>
      <c r="L35" s="188">
        <f t="shared" si="1"/>
        <v>0.55803833134759595</v>
      </c>
      <c r="M35" s="188">
        <f t="shared" si="2"/>
        <v>0.60511008902737673</v>
      </c>
      <c r="N35" s="188">
        <f t="shared" si="3"/>
        <v>2.3762532355080295E-6</v>
      </c>
      <c r="O35" s="188">
        <f t="shared" si="4"/>
        <v>2.2227625754066036E-2</v>
      </c>
      <c r="P35" s="213">
        <f t="shared" si="5"/>
        <v>100.00000000000001</v>
      </c>
      <c r="Q35" s="246">
        <f>VLOOKUP(B:B,'پیوست 4'!$C$14:$J$172,8,0)</f>
        <v>3991175.4065069999</v>
      </c>
      <c r="R35" s="1">
        <f t="shared" si="6"/>
        <v>0.14358289570137744</v>
      </c>
      <c r="S35" s="242">
        <f t="shared" si="7"/>
        <v>14.358289570137744</v>
      </c>
      <c r="T35" s="259">
        <f t="shared" si="8"/>
        <v>0.5325830016046087</v>
      </c>
      <c r="U35" s="242" t="str">
        <f>VLOOKUP(D35:D193,پیوست1!$E$5:G210,3,0)</f>
        <v>در اوراق بهادار با درآمد ثابت و با پیش بینی سود</v>
      </c>
    </row>
    <row r="36" spans="1:22" x14ac:dyDescent="0.55000000000000004">
      <c r="A36" s="314">
        <v>11513</v>
      </c>
      <c r="B36" s="199">
        <v>254</v>
      </c>
      <c r="C36" s="189">
        <v>33</v>
      </c>
      <c r="D36" s="189" t="s">
        <v>480</v>
      </c>
      <c r="E36" s="342">
        <v>20975793.344833001</v>
      </c>
      <c r="F36" s="343">
        <v>13.80340981269134</v>
      </c>
      <c r="G36" s="343">
        <v>45.320853751352736</v>
      </c>
      <c r="H36" s="343">
        <v>36.155162995147819</v>
      </c>
      <c r="I36" s="343">
        <v>1.4293311454872327E-4</v>
      </c>
      <c r="J36" s="343">
        <v>4.7204305076935515</v>
      </c>
      <c r="K36" s="188">
        <f t="shared" ref="K36:K67" si="9">E36/$E$85*F36</f>
        <v>0.14328012668758933</v>
      </c>
      <c r="L36" s="188">
        <f t="shared" ref="L36:L67" si="10">E36/$E$85*G36</f>
        <v>0.47043286805214635</v>
      </c>
      <c r="M36" s="188">
        <f t="shared" ref="M36:M67" si="11">E36/$E$85*H36</f>
        <v>0.3752925113903563</v>
      </c>
      <c r="N36" s="188">
        <f t="shared" ref="N36:N67" si="12">E36/$E$85*I36</f>
        <v>1.483653317426194E-6</v>
      </c>
      <c r="O36" s="188">
        <f t="shared" ref="O36:O67" si="13">E36/$E$85*J36</f>
        <v>4.8998319280533081E-2</v>
      </c>
      <c r="P36" s="213">
        <f t="shared" ref="P36:P67" si="14">SUM(F36:J36)</f>
        <v>100</v>
      </c>
      <c r="Q36" s="246">
        <f>VLOOKUP(B:B,'پیوست 4'!$C$14:$J$172,8,0)</f>
        <v>2136693.5530690001</v>
      </c>
      <c r="R36" s="1">
        <f t="shared" ref="R36:R67" si="15">Q36/E36</f>
        <v>0.10186473130921339</v>
      </c>
      <c r="S36" s="242">
        <f t="shared" ref="S36:S67" si="16">R36*100</f>
        <v>10.186473130921339</v>
      </c>
      <c r="T36" s="259">
        <f t="shared" ref="T36:T67" si="17">S36-F36</f>
        <v>-3.6169366817700013</v>
      </c>
      <c r="U36" s="242" t="str">
        <f>VLOOKUP(D36:D193,پیوست1!$E$5:G226,3,0)</f>
        <v>در اوراق بهادار با درآمد ثابت و قابل معامله</v>
      </c>
    </row>
    <row r="37" spans="1:22" x14ac:dyDescent="0.55000000000000004">
      <c r="A37" s="314">
        <v>11380</v>
      </c>
      <c r="B37" s="199">
        <v>212</v>
      </c>
      <c r="C37" s="187">
        <v>34</v>
      </c>
      <c r="D37" s="187" t="s">
        <v>462</v>
      </c>
      <c r="E37" s="344">
        <v>284688.022108</v>
      </c>
      <c r="F37" s="345">
        <v>13.687582857120018</v>
      </c>
      <c r="G37" s="345">
        <v>75.221593719173001</v>
      </c>
      <c r="H37" s="345">
        <v>8.7422119808292589</v>
      </c>
      <c r="I37" s="345">
        <v>4.2362331449162013E-3</v>
      </c>
      <c r="J37" s="345">
        <v>2.3443752097328048</v>
      </c>
      <c r="K37" s="188">
        <f t="shared" si="9"/>
        <v>1.928311252012586E-3</v>
      </c>
      <c r="L37" s="188">
        <f t="shared" si="10"/>
        <v>1.059724328810532E-2</v>
      </c>
      <c r="M37" s="188">
        <f t="shared" si="11"/>
        <v>1.2316057485155783E-3</v>
      </c>
      <c r="N37" s="188">
        <f t="shared" si="12"/>
        <v>5.9680194266304172E-7</v>
      </c>
      <c r="O37" s="188">
        <f t="shared" si="13"/>
        <v>3.3027636384429704E-4</v>
      </c>
      <c r="P37" s="213">
        <f t="shared" si="14"/>
        <v>100</v>
      </c>
      <c r="Q37" s="246" t="e">
        <f>VLOOKUP(B:B,'پیوست 4'!$C$14:$J$172,8,0)</f>
        <v>#N/A</v>
      </c>
      <c r="R37" s="1" t="e">
        <f t="shared" si="15"/>
        <v>#N/A</v>
      </c>
      <c r="S37" s="242" t="e">
        <f t="shared" si="16"/>
        <v>#N/A</v>
      </c>
      <c r="T37" s="259" t="e">
        <f t="shared" si="17"/>
        <v>#N/A</v>
      </c>
      <c r="U37" s="242" t="str">
        <f>VLOOKUP(D37:D193,پیوست1!$E$5:G197,3,0)</f>
        <v>در اوراق بهادار با درآمد ثابت و با پیش بینی سود</v>
      </c>
    </row>
    <row r="38" spans="1:22" x14ac:dyDescent="0.55000000000000004">
      <c r="A38" s="314">
        <v>10845</v>
      </c>
      <c r="B38" s="199">
        <v>3</v>
      </c>
      <c r="C38" s="189">
        <v>35</v>
      </c>
      <c r="D38" s="189" t="s">
        <v>426</v>
      </c>
      <c r="E38" s="342">
        <v>15014814.532717001</v>
      </c>
      <c r="F38" s="343">
        <v>13.612911584956617</v>
      </c>
      <c r="G38" s="343">
        <v>52.068482336303916</v>
      </c>
      <c r="H38" s="343">
        <v>32.772569020950669</v>
      </c>
      <c r="I38" s="343">
        <v>3.3803442070209287E-4</v>
      </c>
      <c r="J38" s="343">
        <v>1.5456990233680989</v>
      </c>
      <c r="K38" s="188">
        <f t="shared" si="9"/>
        <v>0.10114680640727415</v>
      </c>
      <c r="L38" s="188">
        <f t="shared" si="10"/>
        <v>0.38687981405907956</v>
      </c>
      <c r="M38" s="188">
        <f t="shared" si="11"/>
        <v>0.24350710526132396</v>
      </c>
      <c r="N38" s="188">
        <f t="shared" si="12"/>
        <v>2.51166709607764E-6</v>
      </c>
      <c r="O38" s="188">
        <f t="shared" si="13"/>
        <v>1.1484870000426443E-2</v>
      </c>
      <c r="P38" s="213">
        <f t="shared" si="14"/>
        <v>100.00000000000001</v>
      </c>
      <c r="Q38" s="246">
        <f>VLOOKUP(B:B,'پیوست 4'!$C$14:$J$172,8,0)</f>
        <v>2140588.4747489998</v>
      </c>
      <c r="R38" s="1">
        <f t="shared" si="15"/>
        <v>0.1425650959647019</v>
      </c>
      <c r="S38" s="242">
        <f t="shared" si="16"/>
        <v>14.25650959647019</v>
      </c>
      <c r="T38" s="259">
        <f t="shared" si="17"/>
        <v>0.6435980115135731</v>
      </c>
      <c r="U38" s="242" t="str">
        <f>VLOOKUP(D38:D195,پیوست1!$E$5:G237,3,0)</f>
        <v>در اوراق بهادار با درآمد ثابت و با پیش بینی سود</v>
      </c>
    </row>
    <row r="39" spans="1:22" x14ac:dyDescent="0.55000000000000004">
      <c r="A39" s="314">
        <v>10923</v>
      </c>
      <c r="B39" s="199">
        <v>108</v>
      </c>
      <c r="C39" s="187">
        <v>36</v>
      </c>
      <c r="D39" s="187" t="s">
        <v>433</v>
      </c>
      <c r="E39" s="344">
        <v>1693808.221499</v>
      </c>
      <c r="F39" s="345">
        <v>13.555984747535337</v>
      </c>
      <c r="G39" s="345">
        <v>58.299349485604544</v>
      </c>
      <c r="H39" s="345">
        <v>26.42632509249194</v>
      </c>
      <c r="I39" s="345">
        <v>3.8766790388185236E-2</v>
      </c>
      <c r="J39" s="345">
        <v>1.6795738839799972</v>
      </c>
      <c r="K39" s="188">
        <f t="shared" si="9"/>
        <v>1.1362567787810621E-2</v>
      </c>
      <c r="L39" s="188">
        <f t="shared" si="10"/>
        <v>4.886626260300881E-2</v>
      </c>
      <c r="M39" s="188">
        <f t="shared" si="11"/>
        <v>2.2150431402687569E-2</v>
      </c>
      <c r="N39" s="188">
        <f t="shared" si="12"/>
        <v>3.2494156042901058E-5</v>
      </c>
      <c r="O39" s="188">
        <f t="shared" si="13"/>
        <v>1.4078115656502837E-3</v>
      </c>
      <c r="P39" s="213">
        <f t="shared" si="14"/>
        <v>100</v>
      </c>
      <c r="Q39" s="246">
        <f>VLOOKUP(B:B,'پیوست 4'!$C$14:$J$172,8,0)</f>
        <v>249929.80797600001</v>
      </c>
      <c r="R39" s="1">
        <f t="shared" si="15"/>
        <v>0.14755496212836605</v>
      </c>
      <c r="S39" s="242">
        <f t="shared" si="16"/>
        <v>14.755496212836604</v>
      </c>
      <c r="T39" s="259">
        <f t="shared" si="17"/>
        <v>1.1995114653012671</v>
      </c>
      <c r="U39" s="242" t="str">
        <f>VLOOKUP(D39:D195,پیوست1!$E$5:G217,3,0)</f>
        <v>در اوراق بهادار با درآمد ثابت و با پیش بینی سود</v>
      </c>
    </row>
    <row r="40" spans="1:22" x14ac:dyDescent="0.55000000000000004">
      <c r="A40" s="314">
        <v>11145</v>
      </c>
      <c r="B40" s="199">
        <v>132</v>
      </c>
      <c r="C40" s="189">
        <v>37</v>
      </c>
      <c r="D40" s="189" t="s">
        <v>441</v>
      </c>
      <c r="E40" s="342">
        <v>79241977.066167995</v>
      </c>
      <c r="F40" s="343">
        <v>13.552965638216357</v>
      </c>
      <c r="G40" s="343">
        <v>43.16944886242986</v>
      </c>
      <c r="H40" s="343">
        <v>38.499036342732381</v>
      </c>
      <c r="I40" s="343">
        <v>2.2949023391144672</v>
      </c>
      <c r="J40" s="343">
        <v>2.4836468175069388</v>
      </c>
      <c r="K40" s="188">
        <f t="shared" si="9"/>
        <v>0.53146028844047222</v>
      </c>
      <c r="L40" s="188">
        <f t="shared" si="10"/>
        <v>1.6928285924041191</v>
      </c>
      <c r="M40" s="188">
        <f t="shared" si="11"/>
        <v>1.5096850022030688</v>
      </c>
      <c r="N40" s="188">
        <f t="shared" si="12"/>
        <v>8.9991334121688332E-2</v>
      </c>
      <c r="O40" s="188">
        <f t="shared" si="13"/>
        <v>9.7392680631795098E-2</v>
      </c>
      <c r="P40" s="213">
        <f t="shared" si="14"/>
        <v>100</v>
      </c>
      <c r="Q40" s="246">
        <f>VLOOKUP(B:B,'پیوست 4'!$C$14:$J$172,8,0)</f>
        <v>9783462.7139359992</v>
      </c>
      <c r="R40" s="1">
        <f t="shared" si="15"/>
        <v>0.12346313249815424</v>
      </c>
      <c r="S40" s="242">
        <f t="shared" si="16"/>
        <v>12.346313249815424</v>
      </c>
      <c r="T40" s="259">
        <f t="shared" si="17"/>
        <v>-1.2066523884009328</v>
      </c>
      <c r="U40" s="242" t="str">
        <f>VLOOKUP(D40:D196,پیوست1!$E$5:G244,3,0)</f>
        <v>در اوراق بهادار با درآمد ثابت و با پیش بینی سود</v>
      </c>
      <c r="V40" s="242">
        <f>100-P40</f>
        <v>0</v>
      </c>
    </row>
    <row r="41" spans="1:22" x14ac:dyDescent="0.55000000000000004">
      <c r="A41" s="314">
        <v>10837</v>
      </c>
      <c r="B41" s="199">
        <v>1</v>
      </c>
      <c r="C41" s="187">
        <v>38</v>
      </c>
      <c r="D41" s="187" t="s">
        <v>425</v>
      </c>
      <c r="E41" s="344">
        <v>62448101.798069</v>
      </c>
      <c r="F41" s="345">
        <v>13.216507529299928</v>
      </c>
      <c r="G41" s="345">
        <v>40.891896230723169</v>
      </c>
      <c r="H41" s="345">
        <v>41.812395163730315</v>
      </c>
      <c r="I41" s="345">
        <v>1.9719884376850529</v>
      </c>
      <c r="J41" s="345">
        <v>2.1072126385615397</v>
      </c>
      <c r="K41" s="188">
        <f t="shared" si="9"/>
        <v>0.40842952446342035</v>
      </c>
      <c r="L41" s="188">
        <f t="shared" si="10"/>
        <v>1.263681626548921</v>
      </c>
      <c r="M41" s="188">
        <f t="shared" si="11"/>
        <v>1.2921277906088078</v>
      </c>
      <c r="N41" s="188">
        <f t="shared" si="12"/>
        <v>6.0940327697428548E-2</v>
      </c>
      <c r="O41" s="188">
        <f t="shared" si="13"/>
        <v>6.511915905189114E-2</v>
      </c>
      <c r="P41" s="213">
        <f t="shared" si="14"/>
        <v>100</v>
      </c>
      <c r="Q41" s="246">
        <f>VLOOKUP(B:B,'پیوست 4'!$C$14:$J$172,8,0)</f>
        <v>6847468.7604900002</v>
      </c>
      <c r="R41" s="1">
        <f t="shared" si="15"/>
        <v>0.10965055083070172</v>
      </c>
      <c r="S41" s="242">
        <f t="shared" si="16"/>
        <v>10.965055083070171</v>
      </c>
      <c r="T41" s="259">
        <f t="shared" si="17"/>
        <v>-2.2514524462297576</v>
      </c>
      <c r="U41" s="242" t="str">
        <f>VLOOKUP(D41:D197,پیوست1!$E$5:G204,3,0)</f>
        <v>در اوراق بهادار با درآمد ثابت و با پیش بینی سود</v>
      </c>
    </row>
    <row r="42" spans="1:22" x14ac:dyDescent="0.55000000000000004">
      <c r="A42" s="314">
        <v>11343</v>
      </c>
      <c r="B42" s="199">
        <v>196</v>
      </c>
      <c r="C42" s="189">
        <v>39</v>
      </c>
      <c r="D42" s="189" t="s">
        <v>455</v>
      </c>
      <c r="E42" s="342">
        <v>33428586.515519999</v>
      </c>
      <c r="F42" s="343">
        <v>12.770419895783508</v>
      </c>
      <c r="G42" s="343">
        <v>37.307619650628688</v>
      </c>
      <c r="H42" s="343">
        <v>47.318082194531328</v>
      </c>
      <c r="I42" s="343">
        <v>1.1455500395618806E-5</v>
      </c>
      <c r="J42" s="343">
        <v>2.6038668035560835</v>
      </c>
      <c r="K42" s="188">
        <f t="shared" si="9"/>
        <v>0.211253722205066</v>
      </c>
      <c r="L42" s="188">
        <f t="shared" si="10"/>
        <v>0.61715852588436959</v>
      </c>
      <c r="M42" s="188">
        <f t="shared" si="11"/>
        <v>0.78275585867779374</v>
      </c>
      <c r="N42" s="188">
        <f t="shared" si="12"/>
        <v>1.8950176408021724E-7</v>
      </c>
      <c r="O42" s="188">
        <f t="shared" si="13"/>
        <v>4.3074273114469187E-2</v>
      </c>
      <c r="P42" s="213">
        <f t="shared" si="14"/>
        <v>100.00000000000001</v>
      </c>
      <c r="Q42" s="246">
        <f>VLOOKUP(B:B,'پیوست 4'!$C$14:$J$172,8,0)</f>
        <v>4258270.6008820003</v>
      </c>
      <c r="R42" s="1">
        <f t="shared" si="15"/>
        <v>0.12738410578338391</v>
      </c>
      <c r="S42" s="242">
        <f t="shared" si="16"/>
        <v>12.738410578338391</v>
      </c>
      <c r="T42" s="259">
        <f t="shared" si="17"/>
        <v>-3.2009317445117702E-2</v>
      </c>
      <c r="U42" s="242" t="str">
        <f>VLOOKUP(D42:D198,پیوست1!$E$5:G202,3,0)</f>
        <v>در اوراق بهادار با درآمد ثابت و با پیش بینی سود</v>
      </c>
    </row>
    <row r="43" spans="1:22" x14ac:dyDescent="0.55000000000000004">
      <c r="A43" s="314">
        <v>11090</v>
      </c>
      <c r="B43" s="199">
        <v>121</v>
      </c>
      <c r="C43" s="187">
        <v>40</v>
      </c>
      <c r="D43" s="187" t="s">
        <v>438</v>
      </c>
      <c r="E43" s="344">
        <v>68351645.085392997</v>
      </c>
      <c r="F43" s="345">
        <v>12.569633510604287</v>
      </c>
      <c r="G43" s="345">
        <v>26.620740747782072</v>
      </c>
      <c r="H43" s="345">
        <v>58.458009805300783</v>
      </c>
      <c r="I43" s="345">
        <v>3.8814296110395181E-5</v>
      </c>
      <c r="J43" s="345">
        <v>2.351577122016745</v>
      </c>
      <c r="K43" s="188">
        <f t="shared" si="9"/>
        <v>0.42516035989892709</v>
      </c>
      <c r="L43" s="188">
        <f t="shared" si="10"/>
        <v>0.90043068539386073</v>
      </c>
      <c r="M43" s="188">
        <f t="shared" si="11"/>
        <v>1.9773073309439573</v>
      </c>
      <c r="N43" s="188">
        <f t="shared" si="12"/>
        <v>1.3128704261422645E-6</v>
      </c>
      <c r="O43" s="188">
        <f t="shared" si="13"/>
        <v>7.9540694220181521E-2</v>
      </c>
      <c r="P43" s="213">
        <f t="shared" si="14"/>
        <v>99.999999999999986</v>
      </c>
      <c r="Q43" s="246">
        <f>VLOOKUP(B:B,'پیوست 4'!$C$14:$J$172,8,0)</f>
        <v>8782299.4391360004</v>
      </c>
      <c r="R43" s="1">
        <f t="shared" si="15"/>
        <v>0.12848702365779358</v>
      </c>
      <c r="S43" s="242">
        <f t="shared" si="16"/>
        <v>12.848702365779358</v>
      </c>
      <c r="T43" s="259">
        <f t="shared" si="17"/>
        <v>0.27906885517507085</v>
      </c>
      <c r="U43" s="242" t="str">
        <f>VLOOKUP(D43:D199,پیوست1!$E$5:G192,3,0)</f>
        <v>در اوراق بهادار با درآمد ثابت و با پیش بینی سود</v>
      </c>
    </row>
    <row r="44" spans="1:22" x14ac:dyDescent="0.55000000000000004">
      <c r="A44" s="314">
        <v>10920</v>
      </c>
      <c r="B44" s="199">
        <v>106</v>
      </c>
      <c r="C44" s="189">
        <v>41</v>
      </c>
      <c r="D44" s="189" t="s">
        <v>430</v>
      </c>
      <c r="E44" s="342">
        <v>492561.76176700002</v>
      </c>
      <c r="F44" s="343">
        <v>12.397414382423555</v>
      </c>
      <c r="G44" s="343">
        <v>67.851512848020647</v>
      </c>
      <c r="H44" s="343">
        <v>16.197997882384925</v>
      </c>
      <c r="I44" s="343">
        <v>8.8394872498011895E-2</v>
      </c>
      <c r="J44" s="343">
        <v>3.4646800146728607</v>
      </c>
      <c r="K44" s="188">
        <f t="shared" si="9"/>
        <v>3.0218506119697084E-3</v>
      </c>
      <c r="L44" s="188">
        <f t="shared" si="10"/>
        <v>1.6538701482266601E-2</v>
      </c>
      <c r="M44" s="188">
        <f t="shared" si="11"/>
        <v>3.948236971328868E-3</v>
      </c>
      <c r="N44" s="188">
        <f t="shared" si="12"/>
        <v>2.1546113674461479E-5</v>
      </c>
      <c r="O44" s="188">
        <f t="shared" si="13"/>
        <v>8.4451040351300125E-4</v>
      </c>
      <c r="P44" s="213">
        <f t="shared" si="14"/>
        <v>100</v>
      </c>
      <c r="Q44" s="246">
        <f>VLOOKUP(B:B,'پیوست 4'!$C$14:$J$172,8,0)</f>
        <v>82196.744611999995</v>
      </c>
      <c r="R44" s="1">
        <f t="shared" si="15"/>
        <v>0.16687601635403054</v>
      </c>
      <c r="S44" s="242">
        <f t="shared" si="16"/>
        <v>16.687601635403055</v>
      </c>
      <c r="T44" s="259">
        <f t="shared" si="17"/>
        <v>4.2901872529795</v>
      </c>
      <c r="U44" s="242" t="str">
        <f>VLOOKUP(D44:D200,پیوست1!$E$5:G189,3,0)</f>
        <v>در اوراق بهادار با درآمد ثابت و قابل معامله</v>
      </c>
    </row>
    <row r="45" spans="1:22" x14ac:dyDescent="0.55000000000000004">
      <c r="A45" s="314">
        <v>10784</v>
      </c>
      <c r="B45" s="199">
        <v>42</v>
      </c>
      <c r="C45" s="187">
        <v>42</v>
      </c>
      <c r="D45" s="187" t="s">
        <v>424</v>
      </c>
      <c r="E45" s="344">
        <v>13003158.115257001</v>
      </c>
      <c r="F45" s="345">
        <v>12.341167526244689</v>
      </c>
      <c r="G45" s="345">
        <v>52.852969411885965</v>
      </c>
      <c r="H45" s="345">
        <v>32.900977333512031</v>
      </c>
      <c r="I45" s="345">
        <v>0</v>
      </c>
      <c r="J45" s="345">
        <v>1.9048857283573115</v>
      </c>
      <c r="K45" s="188">
        <f t="shared" si="9"/>
        <v>7.9412024947646973E-2</v>
      </c>
      <c r="L45" s="188">
        <f t="shared" si="10"/>
        <v>0.34009434816991507</v>
      </c>
      <c r="M45" s="188">
        <f t="shared" si="11"/>
        <v>0.2117087566678432</v>
      </c>
      <c r="N45" s="188">
        <f t="shared" si="12"/>
        <v>0</v>
      </c>
      <c r="O45" s="188">
        <f t="shared" si="13"/>
        <v>1.2257416703973543E-2</v>
      </c>
      <c r="P45" s="213">
        <f t="shared" si="14"/>
        <v>100</v>
      </c>
      <c r="Q45" s="246">
        <f>VLOOKUP(B:B,'پیوست 4'!$C$14:$J$172,8,0)</f>
        <v>1573286.336627</v>
      </c>
      <c r="R45" s="1">
        <f t="shared" si="15"/>
        <v>0.12099263291899953</v>
      </c>
      <c r="S45" s="242">
        <f t="shared" si="16"/>
        <v>12.099263291899954</v>
      </c>
      <c r="T45" s="259">
        <f t="shared" si="17"/>
        <v>-0.24190423434473551</v>
      </c>
      <c r="U45" s="242" t="str">
        <f>VLOOKUP(D45:D202,پیوست1!$E$5:G201,3,0)</f>
        <v>در اوراق بهادار با درآمد ثابت و با پیش بینی سود</v>
      </c>
    </row>
    <row r="46" spans="1:22" x14ac:dyDescent="0.55000000000000004">
      <c r="A46" s="314">
        <v>10911</v>
      </c>
      <c r="B46" s="199">
        <v>107</v>
      </c>
      <c r="C46" s="189">
        <v>43</v>
      </c>
      <c r="D46" s="189" t="s">
        <v>432</v>
      </c>
      <c r="E46" s="342">
        <v>70444291.214496002</v>
      </c>
      <c r="F46" s="343">
        <v>12.074394908514895</v>
      </c>
      <c r="G46" s="343">
        <v>31.181137806533226</v>
      </c>
      <c r="H46" s="343">
        <v>55.290264062279363</v>
      </c>
      <c r="I46" s="343">
        <v>0</v>
      </c>
      <c r="J46" s="343">
        <v>1.4542032226725226</v>
      </c>
      <c r="K46" s="188">
        <f t="shared" si="9"/>
        <v>0.42091301895787847</v>
      </c>
      <c r="L46" s="188">
        <f t="shared" si="10"/>
        <v>1.0869734631119341</v>
      </c>
      <c r="M46" s="188">
        <f t="shared" si="11"/>
        <v>1.9274168305544279</v>
      </c>
      <c r="N46" s="188">
        <f t="shared" si="12"/>
        <v>0</v>
      </c>
      <c r="O46" s="188">
        <f t="shared" si="13"/>
        <v>5.0693477666671129E-2</v>
      </c>
      <c r="P46" s="213">
        <f t="shared" si="14"/>
        <v>100</v>
      </c>
      <c r="Q46" s="246">
        <f>VLOOKUP(B:B,'پیوست 4'!$C$14:$J$172,8,0)</f>
        <v>8413996.1457749996</v>
      </c>
      <c r="R46" s="1">
        <f t="shared" si="15"/>
        <v>0.11944184547410948</v>
      </c>
      <c r="S46" s="242">
        <f t="shared" si="16"/>
        <v>11.944184547410948</v>
      </c>
      <c r="T46" s="259">
        <f t="shared" si="17"/>
        <v>-0.13021036110394668</v>
      </c>
      <c r="U46" s="242" t="str">
        <f>VLOOKUP(D46:D202,پیوست1!$E$5:G223,3,0)</f>
        <v>در اوراق بهادار با درآمد ثابت و با پیش بینی سود</v>
      </c>
    </row>
    <row r="47" spans="1:22" x14ac:dyDescent="0.55000000000000004">
      <c r="A47" s="314">
        <v>10765</v>
      </c>
      <c r="B47" s="199">
        <v>5</v>
      </c>
      <c r="C47" s="187">
        <v>44</v>
      </c>
      <c r="D47" s="187" t="s">
        <v>422</v>
      </c>
      <c r="E47" s="344">
        <v>100108458.258745</v>
      </c>
      <c r="F47" s="345">
        <v>11.780151451815689</v>
      </c>
      <c r="G47" s="345">
        <v>40.53152960717518</v>
      </c>
      <c r="H47" s="345">
        <v>45.38332129175803</v>
      </c>
      <c r="I47" s="345">
        <v>4.7769917515819488E-5</v>
      </c>
      <c r="J47" s="345">
        <v>2.3049498793335887</v>
      </c>
      <c r="K47" s="188">
        <f t="shared" si="9"/>
        <v>0.58358326052742315</v>
      </c>
      <c r="L47" s="188">
        <f t="shared" si="10"/>
        <v>2.0079132512912925</v>
      </c>
      <c r="M47" s="188">
        <f t="shared" si="11"/>
        <v>2.248268769831955</v>
      </c>
      <c r="N47" s="188">
        <f t="shared" si="12"/>
        <v>2.3664996441714824E-6</v>
      </c>
      <c r="O47" s="188">
        <f t="shared" si="13"/>
        <v>0.11418615214208132</v>
      </c>
      <c r="P47" s="213">
        <f t="shared" si="14"/>
        <v>100</v>
      </c>
      <c r="Q47" s="246">
        <f>VLOOKUP(B:B,'پیوست 4'!$C$14:$J$172,8,0)</f>
        <v>12275529.046383999</v>
      </c>
      <c r="R47" s="1">
        <f t="shared" si="15"/>
        <v>0.12262229645627039</v>
      </c>
      <c r="S47" s="242">
        <f t="shared" si="16"/>
        <v>12.262229645627039</v>
      </c>
      <c r="T47" s="259">
        <f t="shared" si="17"/>
        <v>0.48207819381135053</v>
      </c>
      <c r="U47" s="242" t="str">
        <f>VLOOKUP(D47:D204,پیوست1!$E$5:G213,3,0)</f>
        <v>در اوراق بهادار با درآمد ثابت و با پیش بینی سود</v>
      </c>
    </row>
    <row r="48" spans="1:22" x14ac:dyDescent="0.55000000000000004">
      <c r="A48" s="314">
        <v>10895</v>
      </c>
      <c r="B48" s="199">
        <v>102</v>
      </c>
      <c r="C48" s="189">
        <v>45</v>
      </c>
      <c r="D48" s="189" t="s">
        <v>428</v>
      </c>
      <c r="E48" s="342">
        <v>1446278</v>
      </c>
      <c r="F48" s="343">
        <v>11.493672755110266</v>
      </c>
      <c r="G48" s="343">
        <v>67.930938136387596</v>
      </c>
      <c r="H48" s="343">
        <v>19.011542783422406</v>
      </c>
      <c r="I48" s="343">
        <v>3.0169648786270434E-4</v>
      </c>
      <c r="J48" s="343">
        <v>1.5635446285918673</v>
      </c>
      <c r="K48" s="188">
        <f t="shared" si="9"/>
        <v>8.2260583729897047E-3</v>
      </c>
      <c r="L48" s="188">
        <f t="shared" si="10"/>
        <v>4.8618389817425757E-2</v>
      </c>
      <c r="M48" s="188">
        <f t="shared" si="11"/>
        <v>1.3606622011009529E-2</v>
      </c>
      <c r="N48" s="188">
        <f t="shared" si="12"/>
        <v>2.1592514185521341E-7</v>
      </c>
      <c r="O48" s="188">
        <f t="shared" si="13"/>
        <v>1.1190338943531037E-3</v>
      </c>
      <c r="P48" s="213">
        <f t="shared" si="14"/>
        <v>100</v>
      </c>
      <c r="Q48" s="246">
        <f>VLOOKUP(B:B,'پیوست 4'!$C$14:$J$172,8,0)</f>
        <v>209381.15398100001</v>
      </c>
      <c r="R48" s="1">
        <f t="shared" si="15"/>
        <v>0.14477241165322297</v>
      </c>
      <c r="S48" s="242">
        <f t="shared" si="16"/>
        <v>14.477241165322297</v>
      </c>
      <c r="T48" s="259">
        <f t="shared" si="17"/>
        <v>2.9835684102120315</v>
      </c>
      <c r="U48" s="242" t="str">
        <f>VLOOKUP(D48:D204,پیوست1!$E$5:G188,3,0)</f>
        <v>در اوراق بهادار با درآمد ثابت و با پیش بینی سود</v>
      </c>
      <c r="V48" s="242">
        <f>100-P48</f>
        <v>0</v>
      </c>
    </row>
    <row r="49" spans="1:22" x14ac:dyDescent="0.55000000000000004">
      <c r="A49" s="314">
        <v>11385</v>
      </c>
      <c r="B49" s="199">
        <v>210</v>
      </c>
      <c r="C49" s="187">
        <v>46</v>
      </c>
      <c r="D49" s="187" t="s">
        <v>460</v>
      </c>
      <c r="E49" s="344">
        <v>60950590.607905</v>
      </c>
      <c r="F49" s="345">
        <v>11.18379595000129</v>
      </c>
      <c r="G49" s="345">
        <v>35.844371754236995</v>
      </c>
      <c r="H49" s="345">
        <v>50.931022086965307</v>
      </c>
      <c r="I49" s="345">
        <v>0.16560272815592422</v>
      </c>
      <c r="J49" s="345">
        <v>1.875207480640481</v>
      </c>
      <c r="K49" s="188">
        <f t="shared" si="9"/>
        <v>0.33732484704092197</v>
      </c>
      <c r="L49" s="188">
        <f t="shared" si="10"/>
        <v>1.0811353563075821</v>
      </c>
      <c r="M49" s="188">
        <f t="shared" si="11"/>
        <v>1.5361778158266031</v>
      </c>
      <c r="N49" s="188">
        <f t="shared" si="12"/>
        <v>4.9948975459222387E-3</v>
      </c>
      <c r="O49" s="188">
        <f t="shared" si="13"/>
        <v>5.6559872820012416E-2</v>
      </c>
      <c r="P49" s="213">
        <f t="shared" si="14"/>
        <v>99.999999999999986</v>
      </c>
      <c r="Q49" s="246">
        <f>VLOOKUP(B:B,'پیوست 4'!$C$14:$J$172,8,0)</f>
        <v>5889400.3603039999</v>
      </c>
      <c r="R49" s="1">
        <f t="shared" si="15"/>
        <v>9.6625812835686831E-2</v>
      </c>
      <c r="S49" s="242">
        <f t="shared" si="16"/>
        <v>9.6625812835686826</v>
      </c>
      <c r="T49" s="259">
        <f t="shared" si="17"/>
        <v>-1.5212146664326074</v>
      </c>
      <c r="U49" s="242" t="str">
        <f>VLOOKUP(D49:D207,پیوست1!$E$5:G191,3,0)</f>
        <v>در اوراق بهادار با درآمد ثابت و با پیش بینی سود</v>
      </c>
    </row>
    <row r="50" spans="1:22" x14ac:dyDescent="0.55000000000000004">
      <c r="A50" s="314">
        <v>11168</v>
      </c>
      <c r="B50" s="199">
        <v>139</v>
      </c>
      <c r="C50" s="189">
        <v>47</v>
      </c>
      <c r="D50" s="189" t="s">
        <v>445</v>
      </c>
      <c r="E50" s="342">
        <v>2008152.1735109999</v>
      </c>
      <c r="F50" s="343">
        <v>11.124663906014939</v>
      </c>
      <c r="G50" s="343">
        <v>29.382193158186912</v>
      </c>
      <c r="H50" s="343">
        <v>54.062037083538264</v>
      </c>
      <c r="I50" s="343">
        <v>1.7141073612396078</v>
      </c>
      <c r="J50" s="343">
        <v>3.7169984910202793</v>
      </c>
      <c r="K50" s="188">
        <f t="shared" si="9"/>
        <v>1.1055151483379941E-2</v>
      </c>
      <c r="L50" s="188">
        <f t="shared" si="10"/>
        <v>2.9198598629308542E-2</v>
      </c>
      <c r="M50" s="188">
        <f t="shared" si="11"/>
        <v>5.3724230638147318E-2</v>
      </c>
      <c r="N50" s="188">
        <f t="shared" si="12"/>
        <v>1.7033967675225406E-3</v>
      </c>
      <c r="O50" s="188">
        <f t="shared" si="13"/>
        <v>3.6937728392411051E-3</v>
      </c>
      <c r="P50" s="213">
        <f t="shared" si="14"/>
        <v>100</v>
      </c>
      <c r="Q50" s="246" t="e">
        <f>VLOOKUP(B:B,'پیوست 4'!$C$14:$J$172,8,0)</f>
        <v>#N/A</v>
      </c>
      <c r="R50" s="1" t="e">
        <f t="shared" si="15"/>
        <v>#N/A</v>
      </c>
      <c r="S50" s="242" t="e">
        <f t="shared" si="16"/>
        <v>#N/A</v>
      </c>
      <c r="T50" s="259" t="e">
        <f t="shared" si="17"/>
        <v>#N/A</v>
      </c>
      <c r="U50" s="242" t="str">
        <f>VLOOKUP(D50:D209,پیوست1!$E$5:G178,3,0)</f>
        <v>در اوراق بهادار با درآمد ثابت و با پیش بینی سود</v>
      </c>
    </row>
    <row r="51" spans="1:22" x14ac:dyDescent="0.55000000000000004">
      <c r="A51" s="314">
        <v>11460</v>
      </c>
      <c r="B51" s="199">
        <v>243</v>
      </c>
      <c r="C51" s="187">
        <v>48</v>
      </c>
      <c r="D51" s="187" t="s">
        <v>475</v>
      </c>
      <c r="E51" s="344">
        <v>26028994.850000001</v>
      </c>
      <c r="F51" s="345">
        <v>11.072029719083321</v>
      </c>
      <c r="G51" s="345">
        <v>33.147433855072549</v>
      </c>
      <c r="H51" s="345">
        <v>54.216486856326291</v>
      </c>
      <c r="I51" s="345">
        <v>4.2103657585259834E-8</v>
      </c>
      <c r="J51" s="345">
        <v>1.5640495274141775</v>
      </c>
      <c r="K51" s="188">
        <f t="shared" si="9"/>
        <v>0.14261520135661551</v>
      </c>
      <c r="L51" s="188">
        <f t="shared" si="10"/>
        <v>0.42696127752876478</v>
      </c>
      <c r="M51" s="188">
        <f t="shared" si="11"/>
        <v>0.69834487316598626</v>
      </c>
      <c r="N51" s="188">
        <f t="shared" si="12"/>
        <v>5.4232347245442179E-10</v>
      </c>
      <c r="O51" s="188">
        <f t="shared" si="13"/>
        <v>2.014601152121543E-2</v>
      </c>
      <c r="P51" s="213">
        <f t="shared" si="14"/>
        <v>100.00000000000001</v>
      </c>
      <c r="Q51" s="246">
        <f>VLOOKUP(B:B,'پیوست 4'!$C$14:$J$172,8,0)</f>
        <v>2629707.3352029999</v>
      </c>
      <c r="R51" s="1">
        <f t="shared" si="15"/>
        <v>0.10102992260582816</v>
      </c>
      <c r="S51" s="242">
        <f t="shared" si="16"/>
        <v>10.102992260582816</v>
      </c>
      <c r="T51" s="259">
        <f t="shared" si="17"/>
        <v>-0.96903745850050527</v>
      </c>
      <c r="U51" s="242" t="str">
        <f>VLOOKUP(D51:D207,پیوست1!$E$5:G216,3,0)</f>
        <v>در اوراق بهادار با درآمد ثابت و قابل معامله</v>
      </c>
      <c r="V51" s="242">
        <f>100-P51</f>
        <v>0</v>
      </c>
    </row>
    <row r="52" spans="1:22" x14ac:dyDescent="0.55000000000000004">
      <c r="A52" s="314">
        <v>11302</v>
      </c>
      <c r="B52" s="199">
        <v>178</v>
      </c>
      <c r="C52" s="189">
        <v>49</v>
      </c>
      <c r="D52" s="189" t="s">
        <v>451</v>
      </c>
      <c r="E52" s="342">
        <v>7129473.5825810004</v>
      </c>
      <c r="F52" s="343">
        <v>10.949139985547705</v>
      </c>
      <c r="G52" s="343">
        <v>46.996733617383541</v>
      </c>
      <c r="H52" s="343">
        <v>40.219927713587097</v>
      </c>
      <c r="I52" s="343">
        <v>1.5483914317880006E-3</v>
      </c>
      <c r="J52" s="343">
        <v>1.8326502920498713</v>
      </c>
      <c r="K52" s="188">
        <f t="shared" si="9"/>
        <v>3.8629461276396465E-2</v>
      </c>
      <c r="L52" s="188">
        <f t="shared" si="10"/>
        <v>0.16580831953798639</v>
      </c>
      <c r="M52" s="188">
        <f t="shared" si="11"/>
        <v>0.14189919411042756</v>
      </c>
      <c r="N52" s="188">
        <f t="shared" si="12"/>
        <v>5.4628515969207993E-6</v>
      </c>
      <c r="O52" s="188">
        <f t="shared" si="13"/>
        <v>6.4657401022693989E-3</v>
      </c>
      <c r="P52" s="213">
        <f t="shared" si="14"/>
        <v>100</v>
      </c>
      <c r="Q52" s="246">
        <f>VLOOKUP(B:B,'پیوست 4'!$C$14:$J$172,8,0)</f>
        <v>649321.86772600003</v>
      </c>
      <c r="R52" s="1">
        <f t="shared" si="15"/>
        <v>9.1075709897074003E-2</v>
      </c>
      <c r="S52" s="242">
        <f t="shared" si="16"/>
        <v>9.1075709897073995</v>
      </c>
      <c r="T52" s="259">
        <f t="shared" si="17"/>
        <v>-1.841568995840305</v>
      </c>
      <c r="U52" s="242" t="str">
        <f>VLOOKUP(D52:D208,پیوست1!$E$5:G232,3,0)</f>
        <v>در اوارق بهادار با درآمد ثابت</v>
      </c>
      <c r="V52" s="242">
        <f>100-P52</f>
        <v>0</v>
      </c>
    </row>
    <row r="53" spans="1:22" x14ac:dyDescent="0.55000000000000004">
      <c r="A53" s="314">
        <v>11098</v>
      </c>
      <c r="B53" s="199">
        <v>123</v>
      </c>
      <c r="C53" s="187">
        <v>50</v>
      </c>
      <c r="D53" s="187" t="s">
        <v>439</v>
      </c>
      <c r="E53" s="344">
        <v>200081353.049808</v>
      </c>
      <c r="F53" s="345">
        <v>9.8545053691626681</v>
      </c>
      <c r="G53" s="345">
        <v>31.705009843862431</v>
      </c>
      <c r="H53" s="345">
        <v>56.798010418361606</v>
      </c>
      <c r="I53" s="345">
        <v>2.2367130390955503E-2</v>
      </c>
      <c r="J53" s="345">
        <v>1.620107238222342</v>
      </c>
      <c r="K53" s="188">
        <f t="shared" si="9"/>
        <v>0.97571419937689063</v>
      </c>
      <c r="L53" s="188">
        <f t="shared" si="10"/>
        <v>3.1391761572168284</v>
      </c>
      <c r="M53" s="188">
        <f t="shared" si="11"/>
        <v>5.6236841105157236</v>
      </c>
      <c r="N53" s="188">
        <f t="shared" si="12"/>
        <v>2.2146141185393695E-3</v>
      </c>
      <c r="O53" s="188">
        <f t="shared" si="13"/>
        <v>0.16041004369366277</v>
      </c>
      <c r="P53" s="213">
        <f t="shared" si="14"/>
        <v>100.00000000000001</v>
      </c>
      <c r="Q53" s="246">
        <f>VLOOKUP(B:B,'پیوست 4'!$C$14:$J$172,8,0)</f>
        <v>20769906.757644001</v>
      </c>
      <c r="R53" s="1">
        <f t="shared" si="15"/>
        <v>0.10380730858249228</v>
      </c>
      <c r="S53" s="242">
        <f t="shared" si="16"/>
        <v>10.380730858249228</v>
      </c>
      <c r="T53" s="259">
        <f t="shared" si="17"/>
        <v>0.52622548908655986</v>
      </c>
      <c r="U53" s="242" t="str">
        <f>VLOOKUP(D53:D210,پیوست1!$E$5:G228,3,0)</f>
        <v>در اوراق بهادار با درآمد ثابت و با پیش بینی سود</v>
      </c>
    </row>
    <row r="54" spans="1:22" x14ac:dyDescent="0.55000000000000004">
      <c r="A54" s="314">
        <v>11517</v>
      </c>
      <c r="B54" s="199">
        <v>250</v>
      </c>
      <c r="C54" s="189">
        <v>51</v>
      </c>
      <c r="D54" s="189" t="s">
        <v>479</v>
      </c>
      <c r="E54" s="342">
        <v>70014012.239949003</v>
      </c>
      <c r="F54" s="343">
        <v>9.6418639295777115</v>
      </c>
      <c r="G54" s="343">
        <v>40.604333195211268</v>
      </c>
      <c r="H54" s="343">
        <v>47.807085782900188</v>
      </c>
      <c r="I54" s="343">
        <v>0</v>
      </c>
      <c r="J54" s="343">
        <v>1.9467170923108288</v>
      </c>
      <c r="K54" s="188">
        <f t="shared" si="9"/>
        <v>0.33406205125929322</v>
      </c>
      <c r="L54" s="188">
        <f t="shared" si="10"/>
        <v>1.4068199817254807</v>
      </c>
      <c r="M54" s="188">
        <f t="shared" si="11"/>
        <v>1.6563740432358598</v>
      </c>
      <c r="N54" s="188">
        <f t="shared" si="12"/>
        <v>0</v>
      </c>
      <c r="O54" s="188">
        <f t="shared" si="13"/>
        <v>6.7447986180755495E-2</v>
      </c>
      <c r="P54" s="213">
        <f t="shared" si="14"/>
        <v>100</v>
      </c>
      <c r="Q54" s="246">
        <f>VLOOKUP(B:B,'پیوست 4'!$C$14:$J$172,8,0)</f>
        <v>6592199.7781429999</v>
      </c>
      <c r="R54" s="1">
        <f t="shared" si="15"/>
        <v>9.4155434994219397E-2</v>
      </c>
      <c r="S54" s="242">
        <f t="shared" si="16"/>
        <v>9.4155434994219398</v>
      </c>
      <c r="T54" s="259">
        <f t="shared" si="17"/>
        <v>-0.22632043015577175</v>
      </c>
      <c r="U54" s="242" t="str">
        <f>VLOOKUP(D54:D210,پیوست1!$E$5:G190,3,0)</f>
        <v>در اوراق بهادار با درآمد ثابت و با پیش بینی سود</v>
      </c>
    </row>
    <row r="55" spans="1:22" x14ac:dyDescent="0.55000000000000004">
      <c r="A55" s="314">
        <v>10919</v>
      </c>
      <c r="B55" s="199">
        <v>104</v>
      </c>
      <c r="C55" s="187">
        <v>52</v>
      </c>
      <c r="D55" s="187" t="s">
        <v>404</v>
      </c>
      <c r="E55" s="344">
        <v>283805642.683918</v>
      </c>
      <c r="F55" s="345">
        <v>9.6240162977262056</v>
      </c>
      <c r="G55" s="345">
        <v>23.008299404566589</v>
      </c>
      <c r="H55" s="345">
        <v>65.169155099119237</v>
      </c>
      <c r="I55" s="345">
        <v>0.48498483315306112</v>
      </c>
      <c r="J55" s="345">
        <v>1.713544365434911</v>
      </c>
      <c r="K55" s="188">
        <f t="shared" si="9"/>
        <v>1.351632279095409</v>
      </c>
      <c r="L55" s="188">
        <f t="shared" si="10"/>
        <v>3.2313702720610884</v>
      </c>
      <c r="M55" s="188">
        <f t="shared" si="11"/>
        <v>9.1525960584829686</v>
      </c>
      <c r="N55" s="188">
        <f t="shared" si="12"/>
        <v>6.8113055410790782E-2</v>
      </c>
      <c r="O55" s="188">
        <f t="shared" si="13"/>
        <v>0.24065647899319209</v>
      </c>
      <c r="P55" s="213">
        <f t="shared" si="14"/>
        <v>100</v>
      </c>
      <c r="Q55" s="246">
        <f>VLOOKUP(B:B,'پیوست 4'!$C$14:$J$172,8,0)</f>
        <v>32088747.604926001</v>
      </c>
      <c r="R55" s="1">
        <f t="shared" si="15"/>
        <v>0.11306592533350052</v>
      </c>
      <c r="S55" s="242">
        <f t="shared" si="16"/>
        <v>11.306592533350052</v>
      </c>
      <c r="T55" s="259">
        <f t="shared" si="17"/>
        <v>1.6825762356238467</v>
      </c>
      <c r="U55" s="242" t="str">
        <f>VLOOKUP(D55:D211,پیوست1!$E$5:G200,3,0)</f>
        <v>در اوراق بهادار با درآمد ثابت و با پیش بینی سود</v>
      </c>
    </row>
    <row r="56" spans="1:22" x14ac:dyDescent="0.55000000000000004">
      <c r="A56" s="314">
        <v>11405</v>
      </c>
      <c r="B56" s="199">
        <v>218</v>
      </c>
      <c r="C56" s="189">
        <v>53</v>
      </c>
      <c r="D56" s="189" t="s">
        <v>415</v>
      </c>
      <c r="E56" s="342">
        <v>17822930.852389999</v>
      </c>
      <c r="F56" s="343">
        <v>9.583925295554188</v>
      </c>
      <c r="G56" s="343">
        <v>27.476682527357724</v>
      </c>
      <c r="H56" s="343">
        <v>60.996628273636482</v>
      </c>
      <c r="I56" s="343">
        <v>7.3986722838158931E-4</v>
      </c>
      <c r="J56" s="343">
        <v>1.9420240362232297</v>
      </c>
      <c r="K56" s="188">
        <f t="shared" si="9"/>
        <v>8.452860877328687E-2</v>
      </c>
      <c r="L56" s="188">
        <f t="shared" si="10"/>
        <v>0.24233971740370563</v>
      </c>
      <c r="M56" s="188">
        <f t="shared" si="11"/>
        <v>0.53797999972136512</v>
      </c>
      <c r="N56" s="188">
        <f t="shared" si="12"/>
        <v>6.5255044841652318E-6</v>
      </c>
      <c r="O56" s="188">
        <f t="shared" si="13"/>
        <v>1.7128325286757208E-2</v>
      </c>
      <c r="P56" s="213">
        <f t="shared" si="14"/>
        <v>100</v>
      </c>
      <c r="Q56" s="246">
        <f>VLOOKUP(B:B,'پیوست 4'!$C$14:$J$172,8,0)</f>
        <v>1856247.2321599999</v>
      </c>
      <c r="R56" s="1">
        <f t="shared" si="15"/>
        <v>0.1041493819133054</v>
      </c>
      <c r="S56" s="242">
        <f t="shared" si="16"/>
        <v>10.41493819133054</v>
      </c>
      <c r="T56" s="259">
        <f t="shared" si="17"/>
        <v>0.83101289577635207</v>
      </c>
      <c r="U56" s="242" t="str">
        <f>VLOOKUP(D56:D212,پیوست1!$E$5:G186,3,0)</f>
        <v>در اوراق بهادار با درآمد ثابت و با پیش بینی سود</v>
      </c>
    </row>
    <row r="57" spans="1:22" x14ac:dyDescent="0.55000000000000004">
      <c r="A57" s="314">
        <v>11660</v>
      </c>
      <c r="B57" s="199">
        <v>279</v>
      </c>
      <c r="C57" s="187">
        <v>54</v>
      </c>
      <c r="D57" s="187" t="s">
        <v>490</v>
      </c>
      <c r="E57" s="344">
        <v>1568805.7804080001</v>
      </c>
      <c r="F57" s="345">
        <v>9.5831974245780955</v>
      </c>
      <c r="G57" s="345">
        <v>38.230667037213941</v>
      </c>
      <c r="H57" s="345">
        <v>51.702903538681717</v>
      </c>
      <c r="I57" s="345">
        <v>1.6280058228143783E-3</v>
      </c>
      <c r="J57" s="345">
        <v>0.48160399370342905</v>
      </c>
      <c r="K57" s="188">
        <f t="shared" si="9"/>
        <v>7.4397920235337728E-3</v>
      </c>
      <c r="L57" s="188">
        <f t="shared" si="10"/>
        <v>2.9679886480097416E-2</v>
      </c>
      <c r="M57" s="188">
        <f t="shared" si="11"/>
        <v>4.0138883954752201E-2</v>
      </c>
      <c r="N57" s="188">
        <f t="shared" si="12"/>
        <v>1.2638813746836886E-6</v>
      </c>
      <c r="O57" s="188">
        <f t="shared" si="13"/>
        <v>3.7388706421380289E-4</v>
      </c>
      <c r="P57" s="213">
        <f t="shared" si="14"/>
        <v>99.999999999999986</v>
      </c>
      <c r="Q57" s="246"/>
      <c r="R57" s="1">
        <f t="shared" si="15"/>
        <v>0</v>
      </c>
      <c r="S57" s="242">
        <f t="shared" si="16"/>
        <v>0</v>
      </c>
      <c r="T57" s="259">
        <f t="shared" si="17"/>
        <v>-9.5831974245780955</v>
      </c>
      <c r="U57" s="242" t="str">
        <f>VLOOKUP(D57:D214,پیوست1!$E$5:G222,3,0)</f>
        <v>در اوراق بهادار با درآمد ثابت</v>
      </c>
    </row>
    <row r="58" spans="1:22" x14ac:dyDescent="0.55000000000000004">
      <c r="A58" s="314">
        <v>10778</v>
      </c>
      <c r="B58" s="199">
        <v>2</v>
      </c>
      <c r="C58" s="189">
        <v>55</v>
      </c>
      <c r="D58" s="189" t="s">
        <v>423</v>
      </c>
      <c r="E58" s="342">
        <v>4030352.0076600001</v>
      </c>
      <c r="F58" s="343">
        <v>9.4460631211413624</v>
      </c>
      <c r="G58" s="343">
        <v>22.629011424580014</v>
      </c>
      <c r="H58" s="343">
        <v>66.783478308954287</v>
      </c>
      <c r="I58" s="343">
        <v>1.3542085773480659E-5</v>
      </c>
      <c r="J58" s="343">
        <v>1.1414336032385697</v>
      </c>
      <c r="K58" s="188">
        <f t="shared" si="9"/>
        <v>1.8839744173647328E-2</v>
      </c>
      <c r="L58" s="188">
        <f t="shared" si="10"/>
        <v>4.513253624014716E-2</v>
      </c>
      <c r="M58" s="188">
        <f t="shared" si="11"/>
        <v>0.13319661643495334</v>
      </c>
      <c r="N58" s="188">
        <f t="shared" si="12"/>
        <v>2.7009075450592316E-8</v>
      </c>
      <c r="O58" s="188">
        <f t="shared" si="13"/>
        <v>2.2765375162579651E-3</v>
      </c>
      <c r="P58" s="213">
        <f t="shared" si="14"/>
        <v>100</v>
      </c>
      <c r="Q58" s="246">
        <f>VLOOKUP(B:B,'پیوست 4'!$C$14:$J$172,8,0)</f>
        <v>404569.628486</v>
      </c>
      <c r="R58" s="1">
        <f t="shared" si="15"/>
        <v>0.1003807180407775</v>
      </c>
      <c r="S58" s="242">
        <f t="shared" si="16"/>
        <v>10.038071804077751</v>
      </c>
      <c r="T58" s="259">
        <f t="shared" si="17"/>
        <v>0.5920086829363882</v>
      </c>
      <c r="U58" s="242" t="str">
        <f>VLOOKUP(D58:D216,پیوست1!$E$5:G173,3,0)</f>
        <v>در اوراق بهادار با درآمد ثابت و با پیش بینی سود</v>
      </c>
    </row>
    <row r="59" spans="1:22" x14ac:dyDescent="0.55000000000000004">
      <c r="A59" s="314">
        <v>11673</v>
      </c>
      <c r="B59" s="199">
        <v>283</v>
      </c>
      <c r="C59" s="187">
        <v>56</v>
      </c>
      <c r="D59" s="187" t="s">
        <v>492</v>
      </c>
      <c r="E59" s="344">
        <v>999956.65388799994</v>
      </c>
      <c r="F59" s="345">
        <v>9.3116969202832021</v>
      </c>
      <c r="G59" s="345">
        <v>43.723117083531491</v>
      </c>
      <c r="H59" s="345">
        <v>44.88956353278197</v>
      </c>
      <c r="I59" s="345">
        <v>2.7890459968208186E-3</v>
      </c>
      <c r="J59" s="345">
        <v>2.0728334174065202</v>
      </c>
      <c r="K59" s="188">
        <f t="shared" si="9"/>
        <v>4.6077741685255878E-3</v>
      </c>
      <c r="L59" s="188">
        <f t="shared" si="10"/>
        <v>2.1635825477316861E-2</v>
      </c>
      <c r="M59" s="188">
        <f t="shared" si="11"/>
        <v>2.2213026589406031E-2</v>
      </c>
      <c r="N59" s="188">
        <f t="shared" si="12"/>
        <v>1.3801237528454495E-6</v>
      </c>
      <c r="O59" s="188">
        <f t="shared" si="13"/>
        <v>1.025715114887126E-3</v>
      </c>
      <c r="P59" s="213">
        <f t="shared" si="14"/>
        <v>100</v>
      </c>
      <c r="Q59" s="246"/>
      <c r="R59" s="1">
        <f t="shared" si="15"/>
        <v>0</v>
      </c>
      <c r="S59" s="242">
        <f t="shared" si="16"/>
        <v>0</v>
      </c>
      <c r="T59" s="259">
        <f t="shared" si="17"/>
        <v>-9.3116969202832021</v>
      </c>
      <c r="U59" s="242" t="str">
        <f>VLOOKUP(D59:D216,پیوست1!$E$5:G224,3,0)</f>
        <v>در اوراق بهادار با درآمد ثابت و قابل معامله</v>
      </c>
    </row>
    <row r="60" spans="1:22" x14ac:dyDescent="0.55000000000000004">
      <c r="A60" s="314">
        <v>11367</v>
      </c>
      <c r="B60" s="199">
        <v>207</v>
      </c>
      <c r="C60" s="189">
        <v>57</v>
      </c>
      <c r="D60" s="189" t="s">
        <v>458</v>
      </c>
      <c r="E60" s="342">
        <v>5085000</v>
      </c>
      <c r="F60" s="343">
        <v>9.2967253225432067</v>
      </c>
      <c r="G60" s="343">
        <v>39.626072442098121</v>
      </c>
      <c r="H60" s="343">
        <v>48.549955599656634</v>
      </c>
      <c r="I60" s="343">
        <v>6.4911832086073063E-4</v>
      </c>
      <c r="J60" s="343">
        <v>2.5265975173811768</v>
      </c>
      <c r="K60" s="188">
        <f t="shared" si="9"/>
        <v>2.339387343896487E-2</v>
      </c>
      <c r="L60" s="188">
        <f t="shared" si="10"/>
        <v>9.9713317478127381E-2</v>
      </c>
      <c r="M60" s="188">
        <f t="shared" si="11"/>
        <v>0.12216898718214793</v>
      </c>
      <c r="N60" s="188">
        <f t="shared" si="12"/>
        <v>1.6334129834197591E-6</v>
      </c>
      <c r="O60" s="188">
        <f t="shared" si="13"/>
        <v>6.3578196087489486E-3</v>
      </c>
      <c r="P60" s="213">
        <f t="shared" si="14"/>
        <v>100.00000000000001</v>
      </c>
      <c r="Q60" s="246">
        <f>VLOOKUP(B:B,'پیوست 4'!$C$14:$J$172,8,0)</f>
        <v>474060.88888400001</v>
      </c>
      <c r="R60" s="1">
        <f t="shared" si="15"/>
        <v>9.3227313448180929E-2</v>
      </c>
      <c r="S60" s="242">
        <f t="shared" si="16"/>
        <v>9.3227313448180933</v>
      </c>
      <c r="T60" s="259">
        <f t="shared" si="17"/>
        <v>2.6006022274886575E-2</v>
      </c>
      <c r="U60" s="242" t="str">
        <f>VLOOKUP(D60:D216,پیوست1!$E$5:G209,3,0)</f>
        <v>در اوراق بهادار با درامد ثابت و قابل معامله</v>
      </c>
    </row>
    <row r="61" spans="1:22" x14ac:dyDescent="0.55000000000000004">
      <c r="A61" s="314">
        <v>11409</v>
      </c>
      <c r="B61" s="199">
        <v>219</v>
      </c>
      <c r="C61" s="187">
        <v>58</v>
      </c>
      <c r="D61" s="187" t="s">
        <v>466</v>
      </c>
      <c r="E61" s="344">
        <v>10239020.343746001</v>
      </c>
      <c r="F61" s="345">
        <v>9.1541331756690933</v>
      </c>
      <c r="G61" s="345">
        <v>29.298432328639311</v>
      </c>
      <c r="H61" s="345">
        <v>60.076716457663252</v>
      </c>
      <c r="I61" s="345">
        <v>5.8597752545432816E-4</v>
      </c>
      <c r="J61" s="345">
        <v>1.4701320605028894</v>
      </c>
      <c r="K61" s="188">
        <f t="shared" si="9"/>
        <v>4.6382783884127414E-2</v>
      </c>
      <c r="L61" s="188">
        <f t="shared" si="10"/>
        <v>0.14845128738731522</v>
      </c>
      <c r="M61" s="188">
        <f t="shared" si="11"/>
        <v>0.30440078841436807</v>
      </c>
      <c r="N61" s="188">
        <f t="shared" si="12"/>
        <v>2.9690707358665104E-6</v>
      </c>
      <c r="O61" s="188">
        <f t="shared" si="13"/>
        <v>7.4489650013692737E-3</v>
      </c>
      <c r="P61" s="213">
        <f t="shared" si="14"/>
        <v>100.00000000000001</v>
      </c>
      <c r="Q61" s="246">
        <f>VLOOKUP(B:B,'پیوست 4'!$C$14:$J$172,8,0)</f>
        <v>936195.84010599996</v>
      </c>
      <c r="R61" s="1">
        <f t="shared" si="15"/>
        <v>9.1434122472256726E-2</v>
      </c>
      <c r="S61" s="242">
        <f t="shared" si="16"/>
        <v>9.1434122472256725</v>
      </c>
      <c r="T61" s="259">
        <f t="shared" si="17"/>
        <v>-1.0720928443420874E-2</v>
      </c>
      <c r="U61" s="242" t="str">
        <f>VLOOKUP(D61:D217,پیوست1!$E$5:G245,3,0)</f>
        <v>در اوراق بهادار با درآمد ثابت و قابل معامله</v>
      </c>
      <c r="V61" s="242">
        <f>100-P61</f>
        <v>0</v>
      </c>
    </row>
    <row r="62" spans="1:22" x14ac:dyDescent="0.55000000000000004">
      <c r="A62" s="314">
        <v>11459</v>
      </c>
      <c r="B62" s="199">
        <v>241</v>
      </c>
      <c r="C62" s="189">
        <v>59</v>
      </c>
      <c r="D62" s="189" t="s">
        <v>474</v>
      </c>
      <c r="E62" s="342">
        <v>6415126.7031199997</v>
      </c>
      <c r="F62" s="343">
        <v>8.1770866490133152</v>
      </c>
      <c r="G62" s="343">
        <v>25.419241563761116</v>
      </c>
      <c r="H62" s="343">
        <v>65.028670830817589</v>
      </c>
      <c r="I62" s="343">
        <v>7.4778183768785028E-4</v>
      </c>
      <c r="J62" s="343">
        <v>1.3742531745702886</v>
      </c>
      <c r="K62" s="188">
        <f t="shared" si="9"/>
        <v>2.5958824203348389E-2</v>
      </c>
      <c r="L62" s="188">
        <f t="shared" si="10"/>
        <v>8.0695442210550916E-2</v>
      </c>
      <c r="M62" s="188">
        <f t="shared" si="11"/>
        <v>0.20643878519720629</v>
      </c>
      <c r="N62" s="188">
        <f t="shared" si="12"/>
        <v>2.373894040775267E-6</v>
      </c>
      <c r="O62" s="188">
        <f t="shared" si="13"/>
        <v>4.3626780662606966E-3</v>
      </c>
      <c r="P62" s="213">
        <f t="shared" si="14"/>
        <v>100</v>
      </c>
      <c r="Q62" s="246">
        <f>VLOOKUP(B:B,'پیوست 4'!$C$14:$J$172,8,0)</f>
        <v>214393.756478</v>
      </c>
      <c r="R62" s="1">
        <f t="shared" si="15"/>
        <v>3.3420034615018517E-2</v>
      </c>
      <c r="S62" s="242">
        <f t="shared" si="16"/>
        <v>3.3420034615018515</v>
      </c>
      <c r="T62" s="259">
        <f t="shared" si="17"/>
        <v>-4.8350831875114633</v>
      </c>
      <c r="U62" s="242" t="str">
        <f>VLOOKUP(D62:D218,پیوست1!$E$5:G181,3,0)</f>
        <v>در اوراق بهادار با درآمد ثابت و قابل معامله</v>
      </c>
      <c r="V62" s="242">
        <f>100-P62</f>
        <v>0</v>
      </c>
    </row>
    <row r="63" spans="1:22" x14ac:dyDescent="0.55000000000000004">
      <c r="A63" s="314">
        <v>11075</v>
      </c>
      <c r="B63" s="199">
        <v>118</v>
      </c>
      <c r="C63" s="187">
        <v>60</v>
      </c>
      <c r="D63" s="187" t="s">
        <v>437</v>
      </c>
      <c r="E63" s="344">
        <v>66932599</v>
      </c>
      <c r="F63" s="345">
        <v>8.0962460235819584</v>
      </c>
      <c r="G63" s="345">
        <v>30.868371624290909</v>
      </c>
      <c r="H63" s="345">
        <v>59.897665263306706</v>
      </c>
      <c r="I63" s="345">
        <v>0</v>
      </c>
      <c r="J63" s="345">
        <v>1.1377170888204287</v>
      </c>
      <c r="K63" s="188">
        <f t="shared" si="9"/>
        <v>0.26816529044415777</v>
      </c>
      <c r="L63" s="188">
        <f t="shared" si="10"/>
        <v>1.0224276557376497</v>
      </c>
      <c r="M63" s="188">
        <f t="shared" si="11"/>
        <v>1.9839410456990025</v>
      </c>
      <c r="N63" s="188">
        <f t="shared" si="12"/>
        <v>0</v>
      </c>
      <c r="O63" s="188">
        <f t="shared" si="13"/>
        <v>3.7683666316235598E-2</v>
      </c>
      <c r="P63" s="213">
        <f t="shared" si="14"/>
        <v>100</v>
      </c>
      <c r="Q63" s="246">
        <f>VLOOKUP(B:B,'پیوست 4'!$C$14:$J$172,8,0)</f>
        <v>5708065.2518849997</v>
      </c>
      <c r="R63" s="1">
        <f t="shared" si="15"/>
        <v>8.5280794966366091E-2</v>
      </c>
      <c r="S63" s="242">
        <f t="shared" si="16"/>
        <v>8.5280794966366091</v>
      </c>
      <c r="T63" s="259">
        <f t="shared" si="17"/>
        <v>0.4318334730546507</v>
      </c>
      <c r="U63" s="242" t="str">
        <f>VLOOKUP(D63:D219,پیوست1!$E$5:G227,3,0)</f>
        <v>در اوراق بهادار با درامد ثابت و با پیش بینی سود</v>
      </c>
    </row>
    <row r="64" spans="1:22" x14ac:dyDescent="0.55000000000000004">
      <c r="A64" s="314">
        <v>11323</v>
      </c>
      <c r="B64" s="199">
        <v>197</v>
      </c>
      <c r="C64" s="189">
        <v>61</v>
      </c>
      <c r="D64" s="189" t="s">
        <v>456</v>
      </c>
      <c r="E64" s="342">
        <v>517055.81219000003</v>
      </c>
      <c r="F64" s="343">
        <v>7.6348639494142159</v>
      </c>
      <c r="G64" s="343">
        <v>64.580100704452562</v>
      </c>
      <c r="H64" s="343">
        <v>26.465141098800121</v>
      </c>
      <c r="I64" s="343">
        <v>1.3390317343024282E-3</v>
      </c>
      <c r="J64" s="343">
        <v>1.3185552155988063</v>
      </c>
      <c r="K64" s="188">
        <f t="shared" si="9"/>
        <v>1.9535291947928414E-3</v>
      </c>
      <c r="L64" s="188">
        <f t="shared" si="10"/>
        <v>1.6524081236377417E-2</v>
      </c>
      <c r="M64" s="188">
        <f t="shared" si="11"/>
        <v>6.7716237150217519E-3</v>
      </c>
      <c r="N64" s="188">
        <f t="shared" si="12"/>
        <v>3.426174458438889E-7</v>
      </c>
      <c r="O64" s="188">
        <f t="shared" si="13"/>
        <v>3.3737812823976624E-4</v>
      </c>
      <c r="P64" s="213">
        <f t="shared" si="14"/>
        <v>100</v>
      </c>
      <c r="Q64" s="246">
        <f>VLOOKUP(B:B,'پیوست 4'!$C$14:$J$172,8,0)</f>
        <v>171110.40855299999</v>
      </c>
      <c r="R64" s="1">
        <f t="shared" si="15"/>
        <v>0.33093218279136732</v>
      </c>
      <c r="S64" s="242">
        <f t="shared" si="16"/>
        <v>33.093218279136735</v>
      </c>
      <c r="T64" s="259">
        <f t="shared" si="17"/>
        <v>25.458354329722518</v>
      </c>
      <c r="U64" s="242" t="str">
        <f>VLOOKUP(D64:D220,پیوست1!$E$5:G195,3,0)</f>
        <v>در اوراق بهادار با درامد ثابت و قابل معامله</v>
      </c>
    </row>
    <row r="65" spans="1:22" x14ac:dyDescent="0.55000000000000004">
      <c r="A65" s="314">
        <v>11476</v>
      </c>
      <c r="B65" s="199">
        <v>246</v>
      </c>
      <c r="C65" s="187">
        <v>62</v>
      </c>
      <c r="D65" s="187" t="s">
        <v>476</v>
      </c>
      <c r="E65" s="344">
        <v>174705.39419200001</v>
      </c>
      <c r="F65" s="345">
        <v>7.4739424231242229</v>
      </c>
      <c r="G65" s="345">
        <v>55.594526652436578</v>
      </c>
      <c r="H65" s="345">
        <v>33.879630628338838</v>
      </c>
      <c r="I65" s="345">
        <v>2.6169087623703234E-3</v>
      </c>
      <c r="J65" s="345">
        <v>3.0492833873379865</v>
      </c>
      <c r="K65" s="188">
        <f t="shared" si="9"/>
        <v>6.4615579174484203E-4</v>
      </c>
      <c r="L65" s="188">
        <f t="shared" si="10"/>
        <v>4.8063957884717859E-3</v>
      </c>
      <c r="M65" s="188">
        <f t="shared" si="11"/>
        <v>2.9290457851194004E-3</v>
      </c>
      <c r="N65" s="188">
        <f t="shared" si="12"/>
        <v>2.2624348135753713E-7</v>
      </c>
      <c r="O65" s="188">
        <f t="shared" si="13"/>
        <v>2.6362420391461215E-4</v>
      </c>
      <c r="P65" s="213">
        <f t="shared" si="14"/>
        <v>100</v>
      </c>
      <c r="Q65" s="246">
        <f>VLOOKUP(B:B,'پیوست 4'!$C$14:$J$172,8,0)</f>
        <v>7817.5186729999996</v>
      </c>
      <c r="R65" s="1">
        <f t="shared" si="15"/>
        <v>4.474686491024199E-2</v>
      </c>
      <c r="S65" s="242">
        <f t="shared" si="16"/>
        <v>4.4746864910241992</v>
      </c>
      <c r="T65" s="259">
        <f t="shared" si="17"/>
        <v>-2.9992559321000236</v>
      </c>
      <c r="U65" s="242" t="str">
        <f>VLOOKUP(D65:D223,پیوست1!$E$5:G224,3,0)</f>
        <v>در اوراق بهادار با درآمد ثابت و با پیش بینی سود</v>
      </c>
    </row>
    <row r="66" spans="1:22" x14ac:dyDescent="0.55000000000000004">
      <c r="A66" s="314">
        <v>11142</v>
      </c>
      <c r="B66" s="199">
        <v>130</v>
      </c>
      <c r="C66" s="189">
        <v>63</v>
      </c>
      <c r="D66" s="189" t="s">
        <v>440</v>
      </c>
      <c r="E66" s="342">
        <v>150375024.83715099</v>
      </c>
      <c r="F66" s="343">
        <v>7.3847780777426975</v>
      </c>
      <c r="G66" s="343">
        <v>30.888301035020763</v>
      </c>
      <c r="H66" s="343">
        <v>60.234118070287444</v>
      </c>
      <c r="I66" s="343">
        <v>4.7232438318355562E-4</v>
      </c>
      <c r="J66" s="343">
        <v>1.4923304925659144</v>
      </c>
      <c r="K66" s="188">
        <f t="shared" si="9"/>
        <v>0.5495337118603455</v>
      </c>
      <c r="L66" s="188">
        <f t="shared" si="10"/>
        <v>2.2985338952830383</v>
      </c>
      <c r="M66" s="188">
        <f t="shared" si="11"/>
        <v>4.4822847938468096</v>
      </c>
      <c r="N66" s="188">
        <f t="shared" si="12"/>
        <v>3.5147728037393712E-5</v>
      </c>
      <c r="O66" s="188">
        <f t="shared" si="13"/>
        <v>0.11105085437486836</v>
      </c>
      <c r="P66" s="213">
        <f t="shared" si="14"/>
        <v>100</v>
      </c>
      <c r="Q66" s="246">
        <f>VLOOKUP(B:B,'پیوست 4'!$C$14:$J$172,8,0)</f>
        <v>11973300.641115</v>
      </c>
      <c r="R66" s="1">
        <f t="shared" si="15"/>
        <v>7.9622933755665315E-2</v>
      </c>
      <c r="S66" s="242">
        <f t="shared" si="16"/>
        <v>7.9622933755665315</v>
      </c>
      <c r="T66" s="259">
        <f t="shared" si="17"/>
        <v>0.57751529782383404</v>
      </c>
      <c r="U66" s="242" t="str">
        <f>VLOOKUP(D66:D223,پیوست1!$E$5:G239,3,0)</f>
        <v>در اوراق بهادار با درآمد ثابت و با پیش بینی سود</v>
      </c>
    </row>
    <row r="67" spans="1:22" x14ac:dyDescent="0.55000000000000004">
      <c r="A67" s="314">
        <v>11665</v>
      </c>
      <c r="B67" s="199">
        <v>280</v>
      </c>
      <c r="C67" s="187">
        <v>64</v>
      </c>
      <c r="D67" s="187" t="s">
        <v>491</v>
      </c>
      <c r="E67" s="344">
        <v>996073.64017899998</v>
      </c>
      <c r="F67" s="345">
        <v>6.8825342878623683</v>
      </c>
      <c r="G67" s="345">
        <v>37.552590626671474</v>
      </c>
      <c r="H67" s="345">
        <v>48.348723468239299</v>
      </c>
      <c r="I67" s="345">
        <v>5.9456275490959722</v>
      </c>
      <c r="J67" s="345">
        <v>1.2705240681308849</v>
      </c>
      <c r="K67" s="188">
        <f t="shared" si="9"/>
        <v>3.3925090119054299E-3</v>
      </c>
      <c r="L67" s="188">
        <f t="shared" si="10"/>
        <v>1.8510260435033222E-2</v>
      </c>
      <c r="M67" s="188">
        <f t="shared" si="11"/>
        <v>2.3831843507033088E-2</v>
      </c>
      <c r="N67" s="188">
        <f t="shared" si="12"/>
        <v>2.9306929973909397E-3</v>
      </c>
      <c r="O67" s="188">
        <f t="shared" si="13"/>
        <v>6.262612245286019E-4</v>
      </c>
      <c r="P67" s="213">
        <f t="shared" si="14"/>
        <v>100</v>
      </c>
      <c r="Q67" s="246"/>
      <c r="R67" s="1">
        <f t="shared" si="15"/>
        <v>0</v>
      </c>
      <c r="S67" s="242">
        <f t="shared" si="16"/>
        <v>0</v>
      </c>
      <c r="T67" s="259">
        <f t="shared" si="17"/>
        <v>-6.8825342878623683</v>
      </c>
      <c r="U67" s="242" t="str">
        <f>VLOOKUP(D67:D224,پیوست1!$E$5:G223,3,0)</f>
        <v>در اوراق بهادار با درآمد ثابت</v>
      </c>
      <c r="V67" s="242">
        <f>100-P67</f>
        <v>0</v>
      </c>
    </row>
    <row r="68" spans="1:22" x14ac:dyDescent="0.55000000000000004">
      <c r="A68" s="314">
        <v>11391</v>
      </c>
      <c r="B68" s="199">
        <v>215</v>
      </c>
      <c r="C68" s="189">
        <v>65</v>
      </c>
      <c r="D68" s="189" t="s">
        <v>463</v>
      </c>
      <c r="E68" s="342">
        <v>275899.39760899998</v>
      </c>
      <c r="F68" s="343">
        <v>6.2033736375049733</v>
      </c>
      <c r="G68" s="343">
        <v>69.387066966503852</v>
      </c>
      <c r="H68" s="343">
        <v>21.818781534480259</v>
      </c>
      <c r="I68" s="343">
        <v>0.32629230358948957</v>
      </c>
      <c r="J68" s="343">
        <v>2.2644855579214349</v>
      </c>
      <c r="K68" s="188">
        <f t="shared" ref="K68:K84" si="18">E68/$E$85*F68</f>
        <v>8.4695409366194205E-4</v>
      </c>
      <c r="L68" s="188">
        <f t="shared" ref="L68:L84" si="19">E68/$E$85*G68</f>
        <v>9.4735000418437448E-3</v>
      </c>
      <c r="M68" s="188">
        <f t="shared" ref="M68:M84" si="20">E68/$E$85*H68</f>
        <v>2.9789445903465185E-3</v>
      </c>
      <c r="N68" s="188">
        <f t="shared" ref="N68:N84" si="21">E68/$E$85*I68</f>
        <v>4.4549082225950607E-5</v>
      </c>
      <c r="O68" s="188">
        <f t="shared" ref="O68:O84" si="22">E68/$E$85*J68</f>
        <v>3.0917294772063751E-4</v>
      </c>
      <c r="P68" s="213">
        <f t="shared" ref="P68:P84" si="23">SUM(F68:J68)</f>
        <v>99.999999999999986</v>
      </c>
      <c r="Q68" s="246">
        <f>VLOOKUP(B:B,'پیوست 4'!$C$14:$J$172,8,0)</f>
        <v>17313.670677999999</v>
      </c>
      <c r="R68" s="1">
        <f t="shared" ref="R68:R73" si="24">Q68/E68</f>
        <v>6.2753564625525726E-2</v>
      </c>
      <c r="S68" s="242">
        <f t="shared" ref="S68:S73" si="25">R68*100</f>
        <v>6.2753564625525726</v>
      </c>
      <c r="T68" s="259">
        <f t="shared" ref="T68:T73" si="26">S68-F68</f>
        <v>7.1982825047599341E-2</v>
      </c>
      <c r="U68" s="242" t="str">
        <f>VLOOKUP(D68:D224,پیوست1!$E$5:G240,3,0)</f>
        <v>در اوراق بهادار با درآمد ثابت و با پیش بینی سود</v>
      </c>
      <c r="V68" s="242">
        <f>100-P68</f>
        <v>0</v>
      </c>
    </row>
    <row r="69" spans="1:22" x14ac:dyDescent="0.55000000000000004">
      <c r="A69" s="314">
        <v>11014</v>
      </c>
      <c r="B69" s="199">
        <v>114</v>
      </c>
      <c r="C69" s="187">
        <v>66</v>
      </c>
      <c r="D69" s="187" t="s">
        <v>435</v>
      </c>
      <c r="E69" s="344">
        <v>4674238</v>
      </c>
      <c r="F69" s="345">
        <v>6.0212484256248926</v>
      </c>
      <c r="G69" s="345">
        <v>72.331499578478045</v>
      </c>
      <c r="H69" s="345">
        <v>20.658901187241007</v>
      </c>
      <c r="I69" s="345">
        <v>0</v>
      </c>
      <c r="J69" s="345">
        <v>0.98835080865604985</v>
      </c>
      <c r="K69" s="188">
        <f t="shared" si="18"/>
        <v>1.392767251852391E-2</v>
      </c>
      <c r="L69" s="188">
        <f t="shared" si="19"/>
        <v>0.16730906411625796</v>
      </c>
      <c r="M69" s="188">
        <f t="shared" si="20"/>
        <v>4.7785839412293724E-2</v>
      </c>
      <c r="N69" s="188">
        <f t="shared" si="21"/>
        <v>0</v>
      </c>
      <c r="O69" s="188">
        <f t="shared" si="22"/>
        <v>2.2861415811707116E-3</v>
      </c>
      <c r="P69" s="213">
        <f t="shared" si="23"/>
        <v>99.999999999999986</v>
      </c>
      <c r="Q69" s="246">
        <f>VLOOKUP(B:B,'پیوست 4'!$C$14:$J$172,8,0)</f>
        <v>311619.22251699999</v>
      </c>
      <c r="R69" s="1">
        <f t="shared" si="24"/>
        <v>6.6667384612636327E-2</v>
      </c>
      <c r="S69" s="242">
        <f t="shared" si="25"/>
        <v>6.6667384612636322</v>
      </c>
      <c r="T69" s="259">
        <f t="shared" si="26"/>
        <v>0.64549003563873963</v>
      </c>
      <c r="U69" s="242" t="str">
        <f>VLOOKUP(D69:D225,پیوست1!$E$5:G206,3,0)</f>
        <v>در اوراق بهادار با درامد ثابت و با پیش بینی سود</v>
      </c>
    </row>
    <row r="70" spans="1:22" x14ac:dyDescent="0.55000000000000004">
      <c r="A70" s="314">
        <v>11421</v>
      </c>
      <c r="B70" s="199">
        <v>225</v>
      </c>
      <c r="C70" s="189">
        <v>67</v>
      </c>
      <c r="D70" s="189" t="s">
        <v>469</v>
      </c>
      <c r="E70" s="342">
        <v>1955092.35666</v>
      </c>
      <c r="F70" s="343">
        <v>5.6371510472124129</v>
      </c>
      <c r="G70" s="343">
        <v>56.875227779262765</v>
      </c>
      <c r="H70" s="343">
        <v>36.561176648495952</v>
      </c>
      <c r="I70" s="343">
        <v>0.29539081435775716</v>
      </c>
      <c r="J70" s="343">
        <v>0.63105371067111227</v>
      </c>
      <c r="K70" s="188">
        <f t="shared" si="18"/>
        <v>5.4539120331933257E-3</v>
      </c>
      <c r="L70" s="188">
        <f t="shared" si="19"/>
        <v>5.5026464002472242E-2</v>
      </c>
      <c r="M70" s="188">
        <f t="shared" si="20"/>
        <v>3.5372733425254495E-2</v>
      </c>
      <c r="N70" s="188">
        <f t="shared" si="21"/>
        <v>2.8578895676694869E-4</v>
      </c>
      <c r="O70" s="188">
        <f t="shared" si="22"/>
        <v>6.1054092703838672E-4</v>
      </c>
      <c r="P70" s="213">
        <f t="shared" si="23"/>
        <v>100</v>
      </c>
      <c r="Q70" s="246" t="e">
        <f>VLOOKUP(B:B,'پیوست 4'!$C$14:$J$172,8,0)</f>
        <v>#N/A</v>
      </c>
      <c r="R70" s="1" t="e">
        <f t="shared" si="24"/>
        <v>#N/A</v>
      </c>
      <c r="S70" s="242" t="e">
        <f t="shared" si="25"/>
        <v>#N/A</v>
      </c>
      <c r="T70" s="259" t="e">
        <f t="shared" si="26"/>
        <v>#N/A</v>
      </c>
      <c r="U70" s="242" t="str">
        <f>VLOOKUP(D70:D226,پیوست1!$E$5:G193,3,0)</f>
        <v>در اوراق بهادار با درآمد ثابت</v>
      </c>
    </row>
    <row r="71" spans="1:22" x14ac:dyDescent="0.55000000000000004">
      <c r="A71" s="314">
        <v>11277</v>
      </c>
      <c r="B71" s="199">
        <v>172</v>
      </c>
      <c r="C71" s="187">
        <v>68</v>
      </c>
      <c r="D71" s="187" t="s">
        <v>449</v>
      </c>
      <c r="E71" s="344">
        <v>49983866.94224</v>
      </c>
      <c r="F71" s="345">
        <v>5.2473980001601328</v>
      </c>
      <c r="G71" s="345">
        <v>74.843952635926399</v>
      </c>
      <c r="H71" s="345">
        <v>18.380152871104347</v>
      </c>
      <c r="I71" s="345">
        <v>2.984002769170362E-6</v>
      </c>
      <c r="J71" s="345">
        <v>1.5284935088063514</v>
      </c>
      <c r="K71" s="188">
        <f t="shared" si="18"/>
        <v>0.12979412539818275</v>
      </c>
      <c r="L71" s="188">
        <f t="shared" si="19"/>
        <v>1.851261401065182</v>
      </c>
      <c r="M71" s="188">
        <f t="shared" si="20"/>
        <v>0.45463215607375024</v>
      </c>
      <c r="N71" s="188">
        <f t="shared" si="21"/>
        <v>7.3809158291100329E-8</v>
      </c>
      <c r="O71" s="188">
        <f t="shared" si="22"/>
        <v>3.7807210001274107E-2</v>
      </c>
      <c r="P71" s="213">
        <f t="shared" si="23"/>
        <v>99.999999999999986</v>
      </c>
      <c r="Q71" s="246">
        <f>VLOOKUP(B:B,'پیوست 4'!$C$14:$J$172,8,0)</f>
        <v>2974335.4606670002</v>
      </c>
      <c r="R71" s="1">
        <f t="shared" si="24"/>
        <v>5.9505909458827215E-2</v>
      </c>
      <c r="S71" s="242">
        <f t="shared" si="25"/>
        <v>5.9505909458827215</v>
      </c>
      <c r="T71" s="259">
        <f t="shared" si="26"/>
        <v>0.70319294572258872</v>
      </c>
      <c r="U71" s="242" t="str">
        <f>VLOOKUP(D71:D227,پیوست1!$E$5:G218,3,0)</f>
        <v>در اوارق بهادار با درآمد ثابت</v>
      </c>
      <c r="V71" s="242">
        <f>100-P71</f>
        <v>0</v>
      </c>
    </row>
    <row r="72" spans="1:22" x14ac:dyDescent="0.55000000000000004">
      <c r="A72" s="314">
        <v>11588</v>
      </c>
      <c r="B72" s="199">
        <v>253</v>
      </c>
      <c r="C72" s="189">
        <v>69</v>
      </c>
      <c r="D72" s="189" t="s">
        <v>486</v>
      </c>
      <c r="E72" s="342">
        <v>9610489.3034579996</v>
      </c>
      <c r="F72" s="343">
        <v>4.5376451157891662</v>
      </c>
      <c r="G72" s="343">
        <v>63.475992083716896</v>
      </c>
      <c r="H72" s="343">
        <v>29.063741140528801</v>
      </c>
      <c r="I72" s="343">
        <v>0</v>
      </c>
      <c r="J72" s="343">
        <v>2.9226216599651371</v>
      </c>
      <c r="K72" s="188">
        <f t="shared" si="18"/>
        <v>2.1580286495565218E-2</v>
      </c>
      <c r="L72" s="188">
        <f t="shared" si="19"/>
        <v>0.30188127537572007</v>
      </c>
      <c r="M72" s="188">
        <f t="shared" si="20"/>
        <v>0.13822232555453526</v>
      </c>
      <c r="N72" s="188">
        <f t="shared" si="21"/>
        <v>0</v>
      </c>
      <c r="O72" s="188">
        <f t="shared" si="22"/>
        <v>1.3899503185194118E-2</v>
      </c>
      <c r="P72" s="213">
        <f t="shared" si="23"/>
        <v>100</v>
      </c>
      <c r="Q72" s="246">
        <f>VLOOKUP(B:B,'پیوست 4'!$C$14:$J$172,8,0)</f>
        <v>491486.62514600001</v>
      </c>
      <c r="R72" s="1">
        <f t="shared" si="24"/>
        <v>5.1140645353942145E-2</v>
      </c>
      <c r="S72" s="242">
        <f t="shared" si="25"/>
        <v>5.1140645353942142</v>
      </c>
      <c r="T72" s="259">
        <f t="shared" si="26"/>
        <v>0.57641941960504806</v>
      </c>
      <c r="U72" s="242" t="str">
        <f>VLOOKUP(D72:D229,پیوست1!$E$5:G248,3,0)</f>
        <v>در اوراق بهادار با درآمد ثابت و قابل معامله</v>
      </c>
    </row>
    <row r="73" spans="1:22" x14ac:dyDescent="0.55000000000000004">
      <c r="A73" s="314">
        <v>11449</v>
      </c>
      <c r="B73" s="199">
        <v>235</v>
      </c>
      <c r="C73" s="187">
        <v>70</v>
      </c>
      <c r="D73" s="187" t="s">
        <v>473</v>
      </c>
      <c r="E73" s="344">
        <v>3350632.175175</v>
      </c>
      <c r="F73" s="345">
        <v>4.3745096537491808</v>
      </c>
      <c r="G73" s="345">
        <v>44.082718165722902</v>
      </c>
      <c r="H73" s="345">
        <v>49.280314886665444</v>
      </c>
      <c r="I73" s="345">
        <v>1.0934253406828401E-2</v>
      </c>
      <c r="J73" s="345">
        <v>2.2515230404556434</v>
      </c>
      <c r="K73" s="188">
        <f t="shared" si="18"/>
        <v>7.2533279335575398E-3</v>
      </c>
      <c r="L73" s="188">
        <f t="shared" si="19"/>
        <v>7.3093086166707427E-2</v>
      </c>
      <c r="M73" s="188">
        <f t="shared" si="20"/>
        <v>8.1711166012769454E-2</v>
      </c>
      <c r="N73" s="188">
        <f t="shared" si="21"/>
        <v>1.8129969287042857E-5</v>
      </c>
      <c r="O73" s="188">
        <f t="shared" si="22"/>
        <v>3.733226408218983E-3</v>
      </c>
      <c r="P73" s="213">
        <f t="shared" si="23"/>
        <v>100</v>
      </c>
      <c r="Q73" s="246">
        <f>VLOOKUP(B:B,'پیوست 4'!$C$14:$J$172,8,0)</f>
        <v>151778.15929700001</v>
      </c>
      <c r="R73" s="1">
        <f t="shared" si="24"/>
        <v>4.52983650134837E-2</v>
      </c>
      <c r="S73" s="242">
        <f t="shared" si="25"/>
        <v>4.5298365013483703</v>
      </c>
      <c r="T73" s="259">
        <f t="shared" si="26"/>
        <v>0.15532684759918958</v>
      </c>
      <c r="U73" s="242" t="str">
        <f>VLOOKUP(D73:D230,پیوست1!$E$5:G229,3,0)</f>
        <v>در اوراق بهادار با درآمد ثابت و با پیش بینی سود</v>
      </c>
      <c r="V73" s="242">
        <f>100-P73</f>
        <v>0</v>
      </c>
    </row>
    <row r="74" spans="1:22" x14ac:dyDescent="0.55000000000000004">
      <c r="A74" s="314">
        <v>11692</v>
      </c>
      <c r="B74" s="199">
        <v>300</v>
      </c>
      <c r="C74" s="189">
        <v>71</v>
      </c>
      <c r="D74" s="189" t="s">
        <v>591</v>
      </c>
      <c r="E74" s="342">
        <v>442810.04617599997</v>
      </c>
      <c r="F74" s="343">
        <v>3.9218454050843996</v>
      </c>
      <c r="G74" s="343">
        <v>21.502822411389822</v>
      </c>
      <c r="H74" s="343">
        <v>73.508847897618978</v>
      </c>
      <c r="I74" s="343">
        <v>0.12863355190785933</v>
      </c>
      <c r="J74" s="343">
        <v>0.93785073399894392</v>
      </c>
      <c r="K74" s="188">
        <f t="shared" si="18"/>
        <v>8.5938766266726631E-4</v>
      </c>
      <c r="L74" s="188">
        <f t="shared" si="19"/>
        <v>4.7118788183023574E-3</v>
      </c>
      <c r="M74" s="188">
        <f t="shared" si="20"/>
        <v>1.6107875363521339E-2</v>
      </c>
      <c r="N74" s="188">
        <f t="shared" si="21"/>
        <v>2.8187262907244735E-5</v>
      </c>
      <c r="O74" s="188">
        <f t="shared" si="22"/>
        <v>2.0550971978070296E-4</v>
      </c>
      <c r="P74" s="213">
        <f t="shared" si="23"/>
        <v>100</v>
      </c>
      <c r="Q74" s="246"/>
      <c r="T74" s="259"/>
    </row>
    <row r="75" spans="1:22" x14ac:dyDescent="0.55000000000000004">
      <c r="A75" s="314">
        <v>11518</v>
      </c>
      <c r="B75" s="199">
        <v>259</v>
      </c>
      <c r="C75" s="187">
        <v>72</v>
      </c>
      <c r="D75" s="187" t="s">
        <v>482</v>
      </c>
      <c r="E75" s="344">
        <v>1706389.9597410001</v>
      </c>
      <c r="F75" s="345">
        <v>3.2557964219507487</v>
      </c>
      <c r="G75" s="345">
        <v>93.53461043674163</v>
      </c>
      <c r="H75" s="345">
        <v>2.6158577185098673</v>
      </c>
      <c r="I75" s="345">
        <v>5.4961572619404038E-4</v>
      </c>
      <c r="J75" s="345">
        <v>0.59318580707155721</v>
      </c>
      <c r="K75" s="188">
        <f t="shared" si="18"/>
        <v>2.7492656617479549E-3</v>
      </c>
      <c r="L75" s="188">
        <f t="shared" si="19"/>
        <v>7.8982669470663749E-2</v>
      </c>
      <c r="M75" s="188">
        <f t="shared" si="20"/>
        <v>2.2088874332039906E-3</v>
      </c>
      <c r="N75" s="188">
        <f t="shared" si="21"/>
        <v>4.6410753233661464E-7</v>
      </c>
      <c r="O75" s="188">
        <f t="shared" si="22"/>
        <v>5.0089906095570659E-4</v>
      </c>
      <c r="P75" s="213">
        <f t="shared" si="23"/>
        <v>100.00000000000001</v>
      </c>
      <c r="Q75" s="246">
        <f>VLOOKUP(B:B,'پیوست 4'!$C$14:$J$172,8,0)</f>
        <v>530.33073000000002</v>
      </c>
      <c r="R75" s="1">
        <f>Q75/E75</f>
        <v>3.1079105158383306E-4</v>
      </c>
      <c r="S75" s="242">
        <f>R75*100</f>
        <v>3.1079105158383306E-2</v>
      </c>
      <c r="T75" s="259">
        <f>S75-F75</f>
        <v>-3.2247173167923653</v>
      </c>
      <c r="U75" s="242" t="str">
        <f>VLOOKUP(D75:D232,پیوست1!$E$5:G243,3,0)</f>
        <v>در اوراق بهادار با درآمد ثابت و قابل معامله</v>
      </c>
    </row>
    <row r="76" spans="1:22" x14ac:dyDescent="0.55000000000000004">
      <c r="A76" s="314">
        <v>10766</v>
      </c>
      <c r="B76" s="199">
        <v>56</v>
      </c>
      <c r="C76" s="189">
        <v>73</v>
      </c>
      <c r="D76" s="189" t="s">
        <v>421</v>
      </c>
      <c r="E76" s="342">
        <v>9144255.2478</v>
      </c>
      <c r="F76" s="343">
        <v>3.2548782123485496</v>
      </c>
      <c r="G76" s="343">
        <v>48.478244575854788</v>
      </c>
      <c r="H76" s="343">
        <v>46.672126003054146</v>
      </c>
      <c r="I76" s="343">
        <v>1.9555857170373394E-4</v>
      </c>
      <c r="J76" s="343">
        <v>1.594555650170816</v>
      </c>
      <c r="K76" s="188">
        <f t="shared" si="18"/>
        <v>1.4728694783999586E-2</v>
      </c>
      <c r="L76" s="188">
        <f t="shared" si="19"/>
        <v>0.2193695805001098</v>
      </c>
      <c r="M76" s="188">
        <f t="shared" si="20"/>
        <v>0.2111966881622121</v>
      </c>
      <c r="N76" s="188">
        <f t="shared" si="21"/>
        <v>8.8492481964199372E-7</v>
      </c>
      <c r="O76" s="188">
        <f t="shared" si="22"/>
        <v>7.2155460067189117E-3</v>
      </c>
      <c r="P76" s="213">
        <f t="shared" si="23"/>
        <v>100.00000000000001</v>
      </c>
      <c r="Q76" s="246">
        <f>VLOOKUP(B:B,'پیوست 4'!$C$14:$J$172,8,0)</f>
        <v>289637.73248900002</v>
      </c>
      <c r="T76" s="259"/>
      <c r="V76" s="242">
        <f>100-P76</f>
        <v>0</v>
      </c>
    </row>
    <row r="77" spans="1:22" x14ac:dyDescent="0.55000000000000004">
      <c r="A77" s="314">
        <v>11198</v>
      </c>
      <c r="B77" s="199">
        <v>150</v>
      </c>
      <c r="C77" s="187">
        <v>74</v>
      </c>
      <c r="D77" s="187" t="s">
        <v>446</v>
      </c>
      <c r="E77" s="344">
        <v>50834.665456000002</v>
      </c>
      <c r="F77" s="345">
        <v>2.8765595954526537</v>
      </c>
      <c r="G77" s="345">
        <v>90.602894398113534</v>
      </c>
      <c r="H77" s="345">
        <v>6.5017533016027418</v>
      </c>
      <c r="I77" s="345">
        <v>0</v>
      </c>
      <c r="J77" s="345">
        <v>1.8792704831073953E-2</v>
      </c>
      <c r="K77" s="188">
        <f t="shared" si="18"/>
        <v>7.2362660349080399E-5</v>
      </c>
      <c r="L77" s="188">
        <f t="shared" si="19"/>
        <v>2.2792041174250722E-3</v>
      </c>
      <c r="M77" s="188">
        <f t="shared" si="20"/>
        <v>1.6355794143154407E-4</v>
      </c>
      <c r="N77" s="188">
        <f t="shared" si="21"/>
        <v>0</v>
      </c>
      <c r="O77" s="188">
        <f t="shared" si="22"/>
        <v>4.7274880690157759E-7</v>
      </c>
      <c r="P77" s="213">
        <f t="shared" si="23"/>
        <v>100</v>
      </c>
      <c r="Q77" s="246">
        <f>VLOOKUP(B:B,'پیوست 4'!$C$14:$J$172,8,0)</f>
        <v>1486.2314349999999</v>
      </c>
      <c r="R77" s="1">
        <f>Q77/E77</f>
        <v>2.9236573540282449E-2</v>
      </c>
      <c r="S77" s="242">
        <f>R77*100</f>
        <v>2.9236573540282449</v>
      </c>
      <c r="T77" s="259">
        <f>S77-F77</f>
        <v>4.7097758575591175E-2</v>
      </c>
      <c r="U77" s="242" t="str">
        <f>VLOOKUP(D77:D231,پیوست1!$E$5:G246,3,0)</f>
        <v>در اوراق بهادار با درآمد ثابت و با پیش بینی سود</v>
      </c>
    </row>
    <row r="78" spans="1:22" x14ac:dyDescent="0.55000000000000004">
      <c r="A78" s="314">
        <v>11698</v>
      </c>
      <c r="B78" s="199">
        <v>295</v>
      </c>
      <c r="C78" s="189">
        <v>75</v>
      </c>
      <c r="D78" s="189" t="s">
        <v>606</v>
      </c>
      <c r="E78" s="342">
        <v>1081496.8786210001</v>
      </c>
      <c r="F78" s="343">
        <v>2.52</v>
      </c>
      <c r="G78" s="343">
        <v>47.57</v>
      </c>
      <c r="H78" s="343">
        <v>49.6</v>
      </c>
      <c r="I78" s="343">
        <v>0</v>
      </c>
      <c r="J78" s="343">
        <v>0.31</v>
      </c>
      <c r="K78" s="188">
        <f t="shared" si="18"/>
        <v>1.3486740157522834E-3</v>
      </c>
      <c r="L78" s="188">
        <f t="shared" si="19"/>
        <v>2.5458897987831797E-2</v>
      </c>
      <c r="M78" s="188">
        <f t="shared" si="20"/>
        <v>2.6545329833854468E-2</v>
      </c>
      <c r="N78" s="188">
        <f t="shared" si="21"/>
        <v>0</v>
      </c>
      <c r="O78" s="188">
        <f t="shared" si="22"/>
        <v>1.6590831146159042E-4</v>
      </c>
      <c r="P78" s="213">
        <f t="shared" si="23"/>
        <v>100</v>
      </c>
      <c r="Q78" s="246">
        <f>VLOOKUP(B:B,'پیوست 4'!$C$14:$J$172,8,0)</f>
        <v>132611</v>
      </c>
      <c r="T78" s="259"/>
    </row>
    <row r="79" spans="1:22" x14ac:dyDescent="0.55000000000000004">
      <c r="A79" s="314">
        <v>11562</v>
      </c>
      <c r="B79" s="199">
        <v>261</v>
      </c>
      <c r="C79" s="187">
        <v>76</v>
      </c>
      <c r="D79" s="187" t="s">
        <v>484</v>
      </c>
      <c r="E79" s="344">
        <v>1237866.96</v>
      </c>
      <c r="F79" s="345">
        <v>1.6739883729725289</v>
      </c>
      <c r="G79" s="345">
        <v>49.694960216816206</v>
      </c>
      <c r="H79" s="345">
        <v>7.2943079672700642E-6</v>
      </c>
      <c r="I79" s="345">
        <v>48.069949405248103</v>
      </c>
      <c r="J79" s="345">
        <v>0.56109471065519223</v>
      </c>
      <c r="K79" s="188">
        <f t="shared" si="18"/>
        <v>1.0254337037040591E-3</v>
      </c>
      <c r="L79" s="188">
        <f t="shared" si="19"/>
        <v>3.0441601586555334E-2</v>
      </c>
      <c r="M79" s="188">
        <f t="shared" si="20"/>
        <v>4.4682683318485135E-9</v>
      </c>
      <c r="N79" s="188">
        <f t="shared" si="21"/>
        <v>2.944617002802756E-2</v>
      </c>
      <c r="O79" s="188">
        <f t="shared" si="22"/>
        <v>3.4370933309066257E-4</v>
      </c>
      <c r="P79" s="213">
        <f t="shared" si="23"/>
        <v>100</v>
      </c>
      <c r="Q79" s="246">
        <f>VLOOKUP(B:B,'پیوست 4'!$C$14:$J$172,8,0)</f>
        <v>22949.241791</v>
      </c>
      <c r="R79" s="1">
        <f t="shared" ref="R79:R84" si="27">Q79/E79</f>
        <v>1.8539344317744778E-2</v>
      </c>
      <c r="S79" s="242">
        <f t="shared" ref="S79:S84" si="28">R79*100</f>
        <v>1.8539344317744777</v>
      </c>
      <c r="T79" s="259">
        <f t="shared" ref="T79:T84" si="29">S79-F79</f>
        <v>0.1799460588019488</v>
      </c>
      <c r="U79" s="242" t="str">
        <f>VLOOKUP(D79:D236,پیوست1!$E$5:G234,3,0)</f>
        <v>در اوراق بهادار با درآمد ثابت</v>
      </c>
      <c r="V79" s="242">
        <f>100-P79</f>
        <v>0</v>
      </c>
    </row>
    <row r="80" spans="1:22" x14ac:dyDescent="0.55000000000000004">
      <c r="A80" s="314">
        <v>11521</v>
      </c>
      <c r="B80" s="199">
        <v>255</v>
      </c>
      <c r="C80" s="189">
        <v>77</v>
      </c>
      <c r="D80" s="189" t="s">
        <v>481</v>
      </c>
      <c r="E80" s="342">
        <v>3053981.7786980001</v>
      </c>
      <c r="F80" s="343">
        <v>1.4992790389355708</v>
      </c>
      <c r="G80" s="343">
        <v>52.738283145270778</v>
      </c>
      <c r="H80" s="343">
        <v>39.701812429210626</v>
      </c>
      <c r="I80" s="343">
        <v>0.65114859158359695</v>
      </c>
      <c r="J80" s="343">
        <v>5.4094767949994278</v>
      </c>
      <c r="K80" s="188">
        <f t="shared" si="18"/>
        <v>2.2658444378518285E-3</v>
      </c>
      <c r="L80" s="188">
        <f t="shared" si="19"/>
        <v>7.9702805430671958E-2</v>
      </c>
      <c r="M80" s="188">
        <f t="shared" si="20"/>
        <v>6.0000926131289233E-2</v>
      </c>
      <c r="N80" s="188">
        <f t="shared" si="21"/>
        <v>9.8407392896136424E-4</v>
      </c>
      <c r="O80" s="188">
        <f t="shared" si="22"/>
        <v>8.1752846463724344E-3</v>
      </c>
      <c r="P80" s="213">
        <f t="shared" si="23"/>
        <v>100</v>
      </c>
      <c r="Q80" s="246">
        <f>VLOOKUP(B:B,'پیوست 4'!$C$14:$J$172,8,0)</f>
        <v>46369.972099999999</v>
      </c>
      <c r="R80" s="1">
        <f t="shared" si="27"/>
        <v>1.5183447531821504E-2</v>
      </c>
      <c r="S80" s="242">
        <f t="shared" si="28"/>
        <v>1.5183447531821503</v>
      </c>
      <c r="T80" s="259">
        <f t="shared" si="29"/>
        <v>1.9065714246579546E-2</v>
      </c>
      <c r="U80" s="242" t="str">
        <f>VLOOKUP(D80:D236,پیوست1!$E$5:G219,3,0)</f>
        <v>در اوراق بهادار با درآمد ثابت و با پیش بینی سود</v>
      </c>
      <c r="V80" s="242">
        <f>100-P80</f>
        <v>0</v>
      </c>
    </row>
    <row r="81" spans="1:22" x14ac:dyDescent="0.55000000000000004">
      <c r="A81" s="314">
        <v>11626</v>
      </c>
      <c r="B81" s="199">
        <v>272</v>
      </c>
      <c r="C81" s="187">
        <v>78</v>
      </c>
      <c r="D81" s="187" t="s">
        <v>488</v>
      </c>
      <c r="E81" s="344">
        <v>9243866.4600000009</v>
      </c>
      <c r="F81" s="345">
        <v>1.1882680626804687</v>
      </c>
      <c r="G81" s="345">
        <v>16.884673112480279</v>
      </c>
      <c r="H81" s="345">
        <v>58.206651302327458</v>
      </c>
      <c r="I81" s="345">
        <v>23.053627728038897</v>
      </c>
      <c r="J81" s="345">
        <v>0.66677979447289404</v>
      </c>
      <c r="K81" s="188">
        <f t="shared" si="18"/>
        <v>5.4356222372430596E-3</v>
      </c>
      <c r="L81" s="188">
        <f t="shared" si="19"/>
        <v>7.7237373889983571E-2</v>
      </c>
      <c r="M81" s="188">
        <f t="shared" si="20"/>
        <v>0.26626093733486345</v>
      </c>
      <c r="N81" s="188">
        <f t="shared" si="21"/>
        <v>0.10545668562780193</v>
      </c>
      <c r="O81" s="188">
        <f t="shared" si="22"/>
        <v>3.0501224361828443E-3</v>
      </c>
      <c r="P81" s="213">
        <f t="shared" si="23"/>
        <v>100</v>
      </c>
      <c r="Q81" s="246">
        <f>VLOOKUP(B:B,'پیوست 4'!$C$14:$J$172,8,0)</f>
        <v>114741.111576</v>
      </c>
      <c r="R81" s="1">
        <f t="shared" si="27"/>
        <v>1.2412675158442302E-2</v>
      </c>
      <c r="S81" s="242">
        <f t="shared" si="28"/>
        <v>1.2412675158442303</v>
      </c>
      <c r="T81" s="259">
        <f t="shared" si="29"/>
        <v>5.2999453163761645E-2</v>
      </c>
      <c r="U81" s="242" t="str">
        <f>VLOOKUP(D81:D237,پیوست1!$E$5:G225,3,0)</f>
        <v>در اوراق بهادار با درآمد ثابت و قابل معامله</v>
      </c>
      <c r="V81" s="242">
        <f>100-P81</f>
        <v>0</v>
      </c>
    </row>
    <row r="82" spans="1:22" x14ac:dyDescent="0.55000000000000004">
      <c r="A82" s="314">
        <v>11551</v>
      </c>
      <c r="B82" s="199">
        <v>262</v>
      </c>
      <c r="C82" s="189">
        <v>79</v>
      </c>
      <c r="D82" s="189" t="s">
        <v>483</v>
      </c>
      <c r="E82" s="342">
        <v>4434784.8608280001</v>
      </c>
      <c r="F82" s="343">
        <v>0.72749566428110013</v>
      </c>
      <c r="G82" s="343">
        <v>41.762253828902459</v>
      </c>
      <c r="H82" s="343">
        <v>54.799430148798855</v>
      </c>
      <c r="I82" s="343">
        <v>2.3727076070243235E-2</v>
      </c>
      <c r="J82" s="343">
        <v>2.687093281947345</v>
      </c>
      <c r="K82" s="188">
        <f t="shared" si="18"/>
        <v>1.5965559579055439E-3</v>
      </c>
      <c r="L82" s="188">
        <f t="shared" si="19"/>
        <v>9.1651096274210517E-2</v>
      </c>
      <c r="M82" s="188">
        <f t="shared" si="20"/>
        <v>0.12026237541958426</v>
      </c>
      <c r="N82" s="188">
        <f t="shared" si="21"/>
        <v>5.2071244577187838E-5</v>
      </c>
      <c r="O82" s="188">
        <f t="shared" si="22"/>
        <v>5.8970726553819394E-3</v>
      </c>
      <c r="P82" s="213">
        <f t="shared" si="23"/>
        <v>100</v>
      </c>
      <c r="Q82" s="246" t="e">
        <f>VLOOKUP(B:B,'پیوست 4'!$C$14:$J$172,8,0)</f>
        <v>#N/A</v>
      </c>
      <c r="R82" s="1" t="e">
        <f t="shared" si="27"/>
        <v>#N/A</v>
      </c>
      <c r="S82" s="242" t="e">
        <f t="shared" si="28"/>
        <v>#N/A</v>
      </c>
      <c r="T82" s="259" t="e">
        <f t="shared" si="29"/>
        <v>#N/A</v>
      </c>
      <c r="U82" s="242" t="str">
        <f>VLOOKUP(D82:D239,پیوست1!$E$5:G233,3,0)</f>
        <v>در اوراق بهادار با درآمد ثابت و با پیش بینی سود</v>
      </c>
    </row>
    <row r="83" spans="1:22" x14ac:dyDescent="0.55000000000000004">
      <c r="A83" s="314">
        <v>11315</v>
      </c>
      <c r="B83" s="199">
        <v>191</v>
      </c>
      <c r="C83" s="187">
        <v>80</v>
      </c>
      <c r="D83" s="187" t="s">
        <v>453</v>
      </c>
      <c r="E83" s="344">
        <v>14667016.735247999</v>
      </c>
      <c r="F83" s="345">
        <v>8.7781627346379176E-2</v>
      </c>
      <c r="G83" s="345">
        <v>60.003607511408937</v>
      </c>
      <c r="H83" s="345">
        <v>38.119802019666281</v>
      </c>
      <c r="I83" s="345">
        <v>5.3269067525456484E-3</v>
      </c>
      <c r="J83" s="345">
        <v>1.783481934825859</v>
      </c>
      <c r="K83" s="188">
        <f t="shared" si="18"/>
        <v>6.3712785755289981E-4</v>
      </c>
      <c r="L83" s="188">
        <f t="shared" si="19"/>
        <v>0.43551220289339937</v>
      </c>
      <c r="M83" s="188">
        <f t="shared" si="20"/>
        <v>0.2766773472459722</v>
      </c>
      <c r="N83" s="188">
        <f t="shared" si="21"/>
        <v>3.866322360647688E-5</v>
      </c>
      <c r="O83" s="188">
        <f t="shared" si="22"/>
        <v>1.2944690802280627E-2</v>
      </c>
      <c r="P83" s="213">
        <f t="shared" si="23"/>
        <v>100</v>
      </c>
      <c r="Q83" s="246">
        <f>VLOOKUP(B:B,'پیوست 4'!$C$14:$J$172,8,0)</f>
        <v>13100.21083</v>
      </c>
      <c r="R83" s="1">
        <f t="shared" si="27"/>
        <v>8.9317487437764846E-4</v>
      </c>
      <c r="S83" s="242">
        <f t="shared" si="28"/>
        <v>8.9317487437764853E-2</v>
      </c>
      <c r="T83" s="259">
        <f t="shared" si="29"/>
        <v>1.5358600913856768E-3</v>
      </c>
      <c r="U83" s="242" t="str">
        <f>VLOOKUP(D83:D240,پیوست1!$E$5:G221,3,0)</f>
        <v>تنها در اوراق بهادار با درآمد ثابت و قابل معامله</v>
      </c>
    </row>
    <row r="84" spans="1:22" x14ac:dyDescent="0.55000000000000004">
      <c r="A84" s="314">
        <v>11419</v>
      </c>
      <c r="B84" s="199">
        <v>224</v>
      </c>
      <c r="C84" s="189">
        <v>81</v>
      </c>
      <c r="D84" s="189" t="s">
        <v>468</v>
      </c>
      <c r="E84" s="342">
        <v>0</v>
      </c>
      <c r="F84" s="343">
        <v>0</v>
      </c>
      <c r="G84" s="343">
        <v>63</v>
      </c>
      <c r="H84" s="343">
        <v>36</v>
      </c>
      <c r="I84" s="343">
        <v>0</v>
      </c>
      <c r="J84" s="343">
        <v>1</v>
      </c>
      <c r="K84" s="188">
        <f t="shared" si="18"/>
        <v>0</v>
      </c>
      <c r="L84" s="188">
        <f t="shared" si="19"/>
        <v>0</v>
      </c>
      <c r="M84" s="188">
        <f t="shared" si="20"/>
        <v>0</v>
      </c>
      <c r="N84" s="188">
        <f t="shared" si="21"/>
        <v>0</v>
      </c>
      <c r="O84" s="188">
        <f t="shared" si="22"/>
        <v>0</v>
      </c>
      <c r="P84" s="213">
        <f t="shared" si="23"/>
        <v>100</v>
      </c>
      <c r="Q84" s="246">
        <f>VLOOKUP(B:B,'پیوست 4'!$C$14:$J$172,8,0)</f>
        <v>0</v>
      </c>
      <c r="R84" s="1" t="e">
        <f t="shared" si="27"/>
        <v>#DIV/0!</v>
      </c>
      <c r="S84" s="242" t="e">
        <f t="shared" si="28"/>
        <v>#DIV/0!</v>
      </c>
      <c r="T84" s="259" t="e">
        <f t="shared" si="29"/>
        <v>#DIV/0!</v>
      </c>
      <c r="U84" s="242" t="str">
        <f>VLOOKUP(D84:D244,پیوست1!$E$5:G176,3,0)</f>
        <v>در اوراق بهادار با درآمد ثابت و با پیش بینی سود</v>
      </c>
    </row>
    <row r="85" spans="1:22" x14ac:dyDescent="0.55000000000000004">
      <c r="A85" s="314" t="e">
        <v>#N/A</v>
      </c>
      <c r="B85" s="192"/>
      <c r="C85" s="126"/>
      <c r="D85" s="381" t="s">
        <v>287</v>
      </c>
      <c r="E85" s="91">
        <f>SUM(E4:E84)</f>
        <v>2020779003.8905151</v>
      </c>
      <c r="F85" s="346">
        <f>K85</f>
        <v>11.981083865790424</v>
      </c>
      <c r="G85" s="346">
        <f>L85</f>
        <v>34.885324614029415</v>
      </c>
      <c r="H85" s="346">
        <f>M85</f>
        <v>50.861098551573505</v>
      </c>
      <c r="I85" s="346">
        <f>N85</f>
        <v>0.44097273507167578</v>
      </c>
      <c r="J85" s="346">
        <f>O85</f>
        <v>1.8315202335349692</v>
      </c>
      <c r="K85" s="196">
        <f>SUM(K4:K84)</f>
        <v>11.981083865790424</v>
      </c>
      <c r="L85" s="196">
        <f t="shared" ref="L85:O85" si="30">SUM(L4:L84)</f>
        <v>34.885324614029415</v>
      </c>
      <c r="M85" s="196">
        <f t="shared" si="30"/>
        <v>50.861098551573505</v>
      </c>
      <c r="N85" s="196">
        <f t="shared" si="30"/>
        <v>0.44097273507167578</v>
      </c>
      <c r="O85" s="196">
        <f t="shared" si="30"/>
        <v>1.8315202335349692</v>
      </c>
      <c r="P85" s="196">
        <f>K85+L85+M85+N85+O85</f>
        <v>100</v>
      </c>
      <c r="Q85" s="246" t="e">
        <f>VLOOKUP(B:B,'پیوست 4'!$C$14:$J$172,8,0)</f>
        <v>#N/A</v>
      </c>
      <c r="R85" s="1" t="e">
        <f t="shared" ref="R85" si="31">Q85/E85</f>
        <v>#N/A</v>
      </c>
      <c r="S85" s="242" t="e">
        <f t="shared" ref="S85" si="32">R85*100</f>
        <v>#N/A</v>
      </c>
      <c r="T85" s="259" t="e">
        <f t="shared" ref="T85" si="33">S85-F85</f>
        <v>#N/A</v>
      </c>
      <c r="U85" s="242" t="e">
        <f>VLOOKUP(D85:D249,پیوست1!$E$5:G250,3,0)</f>
        <v>#N/A</v>
      </c>
      <c r="V85" s="315">
        <f>100-P85</f>
        <v>0</v>
      </c>
    </row>
    <row r="86" spans="1:22" x14ac:dyDescent="0.55000000000000004">
      <c r="A86" s="314">
        <v>10763</v>
      </c>
      <c r="B86" s="199">
        <v>37</v>
      </c>
      <c r="C86" s="189">
        <v>82</v>
      </c>
      <c r="D86" s="189" t="s">
        <v>495</v>
      </c>
      <c r="E86" s="342">
        <v>138478.93719999999</v>
      </c>
      <c r="F86" s="343">
        <v>81.817727696039796</v>
      </c>
      <c r="G86" s="343">
        <v>9.9955091938380427</v>
      </c>
      <c r="H86" s="343">
        <v>7.4092218281350481</v>
      </c>
      <c r="I86" s="343">
        <v>7.7087723345897863E-2</v>
      </c>
      <c r="J86" s="343">
        <v>0.70045355864121517</v>
      </c>
      <c r="K86" s="188">
        <f t="shared" ref="K86:K105" si="34">E86/$E$106*F86</f>
        <v>0.47211955784363102</v>
      </c>
      <c r="L86" s="188">
        <f t="shared" ref="L86:L105" si="35">E86/$E$106*G86</f>
        <v>5.7677908124612723E-2</v>
      </c>
      <c r="M86" s="188">
        <f t="shared" ref="M86:M105" si="36">E86/$E$106*H86</f>
        <v>4.2754041599151048E-2</v>
      </c>
      <c r="N86" s="188">
        <f t="shared" ref="N86:N105" si="37">E86/$E$106*I86</f>
        <v>4.4482562503381587E-4</v>
      </c>
      <c r="O86" s="188">
        <f t="shared" ref="O86:O105" si="38">E86/$E$106*J86</f>
        <v>4.04188473217272E-3</v>
      </c>
      <c r="P86" s="213">
        <f t="shared" ref="P86:P105" si="39">SUM(F86:J86)</f>
        <v>100</v>
      </c>
      <c r="Q86" s="246">
        <f>VLOOKUP(B:B,'پیوست 4'!$C$14:$J$172,8,0)</f>
        <v>112540.496227</v>
      </c>
      <c r="R86" s="1">
        <f t="shared" ref="R86:R105" si="40">Q86/E86</f>
        <v>0.81269035206749118</v>
      </c>
      <c r="S86" s="242">
        <f t="shared" ref="S86:S105" si="41">R86*100</f>
        <v>81.269035206749123</v>
      </c>
      <c r="T86" s="242">
        <f t="shared" ref="T86:T105" si="42">S86-F86</f>
        <v>-0.54869248929067282</v>
      </c>
      <c r="U86" s="242" t="str">
        <f>VLOOKUP(D86:D240,پیوست1!$E$5:G270,3,0)</f>
        <v>مختلط</v>
      </c>
    </row>
    <row r="87" spans="1:22" x14ac:dyDescent="0.55000000000000004">
      <c r="A87" s="314">
        <v>11304</v>
      </c>
      <c r="B87" s="199">
        <v>179</v>
      </c>
      <c r="C87" s="187">
        <v>83</v>
      </c>
      <c r="D87" s="187" t="s">
        <v>507</v>
      </c>
      <c r="E87" s="344">
        <v>761767.55275799998</v>
      </c>
      <c r="F87" s="345">
        <v>77.180710679244427</v>
      </c>
      <c r="G87" s="345">
        <v>20.406211904183724</v>
      </c>
      <c r="H87" s="345">
        <v>1.5612186419658598</v>
      </c>
      <c r="I87" s="345">
        <v>1.6623298829860328E-2</v>
      </c>
      <c r="J87" s="345">
        <v>0.83523547577612867</v>
      </c>
      <c r="K87" s="188">
        <f t="shared" si="34"/>
        <v>2.4499211080680876</v>
      </c>
      <c r="L87" s="188">
        <f t="shared" si="35"/>
        <v>0.64774745969285763</v>
      </c>
      <c r="M87" s="188">
        <f t="shared" si="36"/>
        <v>4.9557233557453402E-2</v>
      </c>
      <c r="N87" s="188">
        <f t="shared" si="37"/>
        <v>5.2766773369385936E-4</v>
      </c>
      <c r="O87" s="188">
        <f t="shared" si="38"/>
        <v>2.6512596273119231E-2</v>
      </c>
      <c r="P87" s="213">
        <f t="shared" si="39"/>
        <v>100</v>
      </c>
      <c r="Q87" s="246">
        <f>VLOOKUP(B:B,'پیوست 4'!$C$14:$J$172,8,0)</f>
        <v>630336.08551799995</v>
      </c>
      <c r="R87" s="1">
        <f t="shared" si="40"/>
        <v>0.82746512795911453</v>
      </c>
      <c r="S87" s="242">
        <f t="shared" si="41"/>
        <v>82.746512795911457</v>
      </c>
      <c r="T87" s="242">
        <f t="shared" si="42"/>
        <v>5.5658021166670295</v>
      </c>
      <c r="U87" s="242" t="str">
        <f>VLOOKUP(D87:D242,پیوست1!$E$5:G267,3,0)</f>
        <v>مختلط</v>
      </c>
    </row>
    <row r="88" spans="1:22" x14ac:dyDescent="0.55000000000000004">
      <c r="A88" s="314">
        <v>10934</v>
      </c>
      <c r="B88" s="199">
        <v>111</v>
      </c>
      <c r="C88" s="189">
        <v>84</v>
      </c>
      <c r="D88" s="189" t="s">
        <v>498</v>
      </c>
      <c r="E88" s="342">
        <v>90844.412450999997</v>
      </c>
      <c r="F88" s="343">
        <v>77.061880507070384</v>
      </c>
      <c r="G88" s="343">
        <v>13.601504954695432</v>
      </c>
      <c r="H88" s="343">
        <v>6.8008323506775819</v>
      </c>
      <c r="I88" s="343">
        <v>0</v>
      </c>
      <c r="J88" s="343">
        <v>2.5357821875566078</v>
      </c>
      <c r="K88" s="188">
        <f t="shared" si="34"/>
        <v>0.29171494502835688</v>
      </c>
      <c r="L88" s="188">
        <f t="shared" si="35"/>
        <v>5.1488002162078848E-2</v>
      </c>
      <c r="M88" s="188">
        <f t="shared" si="36"/>
        <v>2.5744303438623717E-2</v>
      </c>
      <c r="N88" s="188">
        <f t="shared" si="37"/>
        <v>0</v>
      </c>
      <c r="O88" s="188">
        <f t="shared" si="38"/>
        <v>9.5991112152926644E-3</v>
      </c>
      <c r="P88" s="213">
        <f t="shared" si="39"/>
        <v>100</v>
      </c>
      <c r="Q88" s="246">
        <f>VLOOKUP(B:B,'پیوست 4'!$C$14:$J$172,8,0)</f>
        <v>78367.456279999999</v>
      </c>
      <c r="R88" s="1">
        <f t="shared" si="40"/>
        <v>0.86265576677343947</v>
      </c>
      <c r="S88" s="242">
        <f t="shared" si="41"/>
        <v>86.265576677343944</v>
      </c>
      <c r="T88" s="242">
        <f t="shared" si="42"/>
        <v>9.2036961702735596</v>
      </c>
      <c r="U88" s="242" t="str">
        <f>VLOOKUP(D88:D242,پیوست1!$E$5:G254,3,0)</f>
        <v>مختلط</v>
      </c>
    </row>
    <row r="89" spans="1:22" x14ac:dyDescent="0.55000000000000004">
      <c r="A89" s="314">
        <v>10897</v>
      </c>
      <c r="B89" s="199">
        <v>101</v>
      </c>
      <c r="C89" s="187">
        <v>85</v>
      </c>
      <c r="D89" s="187" t="s">
        <v>497</v>
      </c>
      <c r="E89" s="344">
        <v>826904.24367700005</v>
      </c>
      <c r="F89" s="345">
        <v>66.853223530080783</v>
      </c>
      <c r="G89" s="345">
        <v>0</v>
      </c>
      <c r="H89" s="345">
        <v>32.404859782115004</v>
      </c>
      <c r="I89" s="345">
        <v>0.16233382635996443</v>
      </c>
      <c r="J89" s="345">
        <v>0.57958286144424798</v>
      </c>
      <c r="K89" s="188">
        <f t="shared" si="34"/>
        <v>2.3035541718507999</v>
      </c>
      <c r="L89" s="188">
        <f t="shared" si="35"/>
        <v>0</v>
      </c>
      <c r="M89" s="188">
        <f t="shared" si="36"/>
        <v>1.1165706902038</v>
      </c>
      <c r="N89" s="188">
        <f t="shared" si="37"/>
        <v>5.5935188043063026E-3</v>
      </c>
      <c r="O89" s="188">
        <f t="shared" si="38"/>
        <v>1.9970622924598239E-2</v>
      </c>
      <c r="P89" s="213">
        <f t="shared" si="39"/>
        <v>100.00000000000001</v>
      </c>
      <c r="Q89" s="246">
        <f>VLOOKUP(B:B,'پیوست 4'!$C$14:$J$172,8,0)</f>
        <v>599965.14733199996</v>
      </c>
      <c r="R89" s="1">
        <f t="shared" si="40"/>
        <v>0.72555577253314285</v>
      </c>
      <c r="S89" s="242">
        <f t="shared" si="41"/>
        <v>72.555577253314283</v>
      </c>
      <c r="T89" s="242">
        <f t="shared" si="42"/>
        <v>5.7023537232335002</v>
      </c>
      <c r="U89" s="242" t="str">
        <f>VLOOKUP(D89:D243,پیوست1!$E$5:G258,3,0)</f>
        <v>مختلط</v>
      </c>
    </row>
    <row r="90" spans="1:22" x14ac:dyDescent="0.55000000000000004">
      <c r="A90" s="314">
        <v>11196</v>
      </c>
      <c r="B90" s="199">
        <v>151</v>
      </c>
      <c r="C90" s="189">
        <v>86</v>
      </c>
      <c r="D90" s="189" t="s">
        <v>504</v>
      </c>
      <c r="E90" s="342">
        <v>746750.93947500002</v>
      </c>
      <c r="F90" s="343">
        <v>62.143050606601079</v>
      </c>
      <c r="G90" s="343">
        <v>23.500189896127054</v>
      </c>
      <c r="H90" s="343">
        <v>13.591019466752581</v>
      </c>
      <c r="I90" s="343">
        <v>4.7715414022392192E-3</v>
      </c>
      <c r="J90" s="343">
        <v>0.76096848911704662</v>
      </c>
      <c r="K90" s="188">
        <f t="shared" si="34"/>
        <v>1.9337004702292004</v>
      </c>
      <c r="L90" s="188">
        <f t="shared" si="35"/>
        <v>0.73125358039293498</v>
      </c>
      <c r="M90" s="188">
        <f t="shared" si="36"/>
        <v>0.42291069519786362</v>
      </c>
      <c r="N90" s="188">
        <f t="shared" si="37"/>
        <v>1.4847568252865874E-4</v>
      </c>
      <c r="O90" s="188">
        <f t="shared" si="38"/>
        <v>2.3678997263113604E-2</v>
      </c>
      <c r="P90" s="213">
        <f t="shared" si="39"/>
        <v>100</v>
      </c>
      <c r="Q90" s="246">
        <f>VLOOKUP(B:B,'پیوست 4'!$C$14:$J$172,8,0)</f>
        <v>651184.23343699996</v>
      </c>
      <c r="R90" s="1">
        <f t="shared" si="40"/>
        <v>0.87202331997708926</v>
      </c>
      <c r="S90" s="242">
        <f t="shared" si="41"/>
        <v>87.202331997708924</v>
      </c>
      <c r="T90" s="242">
        <f t="shared" si="42"/>
        <v>25.059281391107845</v>
      </c>
      <c r="U90" s="242" t="str">
        <f>VLOOKUP(D90:D244,پیوست1!$E$5:G253,3,0)</f>
        <v>مختلط و قابل معامله</v>
      </c>
    </row>
    <row r="91" spans="1:22" x14ac:dyDescent="0.55000000000000004">
      <c r="A91" s="314">
        <v>11258</v>
      </c>
      <c r="B91" s="199">
        <v>166</v>
      </c>
      <c r="C91" s="187">
        <v>87</v>
      </c>
      <c r="D91" s="187" t="s">
        <v>506</v>
      </c>
      <c r="E91" s="344">
        <v>199292.416624</v>
      </c>
      <c r="F91" s="345">
        <v>59.354656184817898</v>
      </c>
      <c r="G91" s="345">
        <v>32.450805563205883</v>
      </c>
      <c r="H91" s="345">
        <v>7.1107432858672359</v>
      </c>
      <c r="I91" s="345">
        <v>2.9911855939289436E-2</v>
      </c>
      <c r="J91" s="345">
        <v>1.0538831101696944</v>
      </c>
      <c r="K91" s="188">
        <f t="shared" si="34"/>
        <v>0.49290863149792052</v>
      </c>
      <c r="L91" s="188">
        <f t="shared" si="35"/>
        <v>0.26948656077391769</v>
      </c>
      <c r="M91" s="188">
        <f t="shared" si="36"/>
        <v>5.9050914743001455E-2</v>
      </c>
      <c r="N91" s="188">
        <f t="shared" si="37"/>
        <v>2.4840194391302639E-4</v>
      </c>
      <c r="O91" s="188">
        <f t="shared" si="38"/>
        <v>8.7519348098825146E-3</v>
      </c>
      <c r="P91" s="213">
        <f t="shared" si="39"/>
        <v>100</v>
      </c>
      <c r="Q91" s="246">
        <f>VLOOKUP(B:B,'پیوست 4'!$C$14:$J$172,8,0)</f>
        <v>121121.002308</v>
      </c>
      <c r="R91" s="1">
        <f t="shared" si="40"/>
        <v>0.60775519891715668</v>
      </c>
      <c r="S91" s="242">
        <f t="shared" si="41"/>
        <v>60.775519891715668</v>
      </c>
      <c r="T91" s="242">
        <f t="shared" si="42"/>
        <v>1.4208637068977694</v>
      </c>
      <c r="U91" s="242" t="str">
        <f>VLOOKUP(D91:D245,پیوست1!$E$5:G262,3,0)</f>
        <v>مختلط</v>
      </c>
    </row>
    <row r="92" spans="1:22" x14ac:dyDescent="0.55000000000000004">
      <c r="A92" s="314">
        <v>10767</v>
      </c>
      <c r="B92" s="199">
        <v>32</v>
      </c>
      <c r="C92" s="189">
        <v>88</v>
      </c>
      <c r="D92" s="189" t="s">
        <v>494</v>
      </c>
      <c r="E92" s="342">
        <v>312150.68802</v>
      </c>
      <c r="F92" s="343">
        <v>58.755162074322072</v>
      </c>
      <c r="G92" s="343">
        <v>30.543944923988853</v>
      </c>
      <c r="H92" s="343">
        <v>9.3480241071702643</v>
      </c>
      <c r="I92" s="343">
        <v>4.834757984366006E-2</v>
      </c>
      <c r="J92" s="343">
        <v>1.30452131467515</v>
      </c>
      <c r="K92" s="188">
        <f t="shared" si="34"/>
        <v>0.76424249276322609</v>
      </c>
      <c r="L92" s="188">
        <f t="shared" si="35"/>
        <v>0.39729242135362219</v>
      </c>
      <c r="M92" s="188">
        <f t="shared" si="36"/>
        <v>0.12159199283694538</v>
      </c>
      <c r="N92" s="188">
        <f t="shared" si="37"/>
        <v>6.2886857314850152E-4</v>
      </c>
      <c r="O92" s="188">
        <f t="shared" si="38"/>
        <v>1.696822179009538E-2</v>
      </c>
      <c r="P92" s="213">
        <f t="shared" si="39"/>
        <v>100</v>
      </c>
      <c r="Q92" s="246">
        <f>VLOOKUP(B:B,'پیوست 4'!$C$14:$J$172,8,0)</f>
        <v>188223.97468700001</v>
      </c>
      <c r="R92" s="1">
        <f t="shared" si="40"/>
        <v>0.60299074104536399</v>
      </c>
      <c r="S92" s="242">
        <f t="shared" si="41"/>
        <v>60.299074104536402</v>
      </c>
      <c r="T92" s="242">
        <f t="shared" si="42"/>
        <v>1.5439120302143294</v>
      </c>
      <c r="U92" s="242" t="str">
        <f>VLOOKUP(D92:D246,پیوست1!$E$5:G251,3,0)</f>
        <v>مختلط</v>
      </c>
    </row>
    <row r="93" spans="1:22" x14ac:dyDescent="0.55000000000000004">
      <c r="A93" s="314">
        <v>11172</v>
      </c>
      <c r="B93" s="199">
        <v>143</v>
      </c>
      <c r="C93" s="187">
        <v>89</v>
      </c>
      <c r="D93" s="187" t="s">
        <v>502</v>
      </c>
      <c r="E93" s="344">
        <v>1160559.1230899999</v>
      </c>
      <c r="F93" s="345">
        <v>58.395685831778785</v>
      </c>
      <c r="G93" s="345">
        <v>8.8438041609210387</v>
      </c>
      <c r="H93" s="345">
        <v>31.598155860693208</v>
      </c>
      <c r="I93" s="345">
        <v>4.3985912942421934E-3</v>
      </c>
      <c r="J93" s="345">
        <v>1.1579555553127301</v>
      </c>
      <c r="K93" s="188">
        <f t="shared" si="34"/>
        <v>2.8240272918348777</v>
      </c>
      <c r="L93" s="188">
        <f t="shared" si="35"/>
        <v>0.42768817521948604</v>
      </c>
      <c r="M93" s="188">
        <f t="shared" si="36"/>
        <v>1.5280932700971699</v>
      </c>
      <c r="N93" s="188">
        <f t="shared" si="37"/>
        <v>2.1271677322791833E-4</v>
      </c>
      <c r="O93" s="188">
        <f t="shared" si="38"/>
        <v>5.5998967121564006E-2</v>
      </c>
      <c r="P93" s="213">
        <f t="shared" si="39"/>
        <v>100</v>
      </c>
      <c r="Q93" s="246">
        <f>VLOOKUP(B:B,'پیوست 4'!$C$14:$J$172,8,0)</f>
        <v>689601.52307999996</v>
      </c>
      <c r="R93" s="1">
        <f t="shared" si="40"/>
        <v>0.59419766676249053</v>
      </c>
      <c r="S93" s="242">
        <f t="shared" si="41"/>
        <v>59.419766676249054</v>
      </c>
      <c r="T93" s="242">
        <f t="shared" si="42"/>
        <v>1.0240808444702694</v>
      </c>
      <c r="U93" s="242" t="str">
        <f>VLOOKUP(D93:D248,پیوست1!$E$5:G261,3,0)</f>
        <v>مختلط و قابل معامله</v>
      </c>
    </row>
    <row r="94" spans="1:22" x14ac:dyDescent="0.55000000000000004">
      <c r="A94" s="314">
        <v>10615</v>
      </c>
      <c r="B94" s="199">
        <v>65</v>
      </c>
      <c r="C94" s="189">
        <v>90</v>
      </c>
      <c r="D94" s="189" t="s">
        <v>30</v>
      </c>
      <c r="E94" s="342">
        <v>818322.35503800004</v>
      </c>
      <c r="F94" s="343">
        <v>58.191296267101059</v>
      </c>
      <c r="G94" s="343">
        <v>28.522401239421956</v>
      </c>
      <c r="H94" s="343">
        <v>11.924649153794659</v>
      </c>
      <c r="I94" s="343">
        <v>5.7778517451599395E-3</v>
      </c>
      <c r="J94" s="343">
        <v>1.3558754879371671</v>
      </c>
      <c r="K94" s="188">
        <f t="shared" si="34"/>
        <v>1.9842815910189719</v>
      </c>
      <c r="L94" s="188">
        <f t="shared" si="35"/>
        <v>0.97259348633962284</v>
      </c>
      <c r="M94" s="188">
        <f t="shared" si="36"/>
        <v>0.40662200901360807</v>
      </c>
      <c r="N94" s="188">
        <f t="shared" si="37"/>
        <v>1.9702061285820638E-4</v>
      </c>
      <c r="O94" s="188">
        <f t="shared" si="38"/>
        <v>4.6234384573224381E-2</v>
      </c>
      <c r="P94" s="213">
        <f t="shared" si="39"/>
        <v>100.00000000000001</v>
      </c>
      <c r="Q94" s="246">
        <f>VLOOKUP(B:B,'پیوست 4'!$C$14:$J$172,8,0)</f>
        <v>501437.01114800002</v>
      </c>
      <c r="R94" s="1">
        <f t="shared" si="40"/>
        <v>0.61276220557938321</v>
      </c>
      <c r="S94" s="242">
        <f t="shared" si="41"/>
        <v>61.276220557938323</v>
      </c>
      <c r="T94" s="242">
        <f t="shared" si="42"/>
        <v>3.0849242908372645</v>
      </c>
      <c r="U94" s="242" t="str">
        <f>VLOOKUP(D94:D249,پیوست1!$E$5:G255,3,0)</f>
        <v>مختلط</v>
      </c>
    </row>
    <row r="95" spans="1:22" x14ac:dyDescent="0.55000000000000004">
      <c r="A95" s="314">
        <v>11327</v>
      </c>
      <c r="B95" s="199">
        <v>204</v>
      </c>
      <c r="C95" s="187">
        <v>91</v>
      </c>
      <c r="D95" s="187" t="s">
        <v>510</v>
      </c>
      <c r="E95" s="344">
        <v>2341879.5719400002</v>
      </c>
      <c r="F95" s="345">
        <v>57.254049234796838</v>
      </c>
      <c r="G95" s="345">
        <v>29.34133022777544</v>
      </c>
      <c r="H95" s="345">
        <v>11.684579748268513</v>
      </c>
      <c r="I95" s="345">
        <v>6.5766395503587195E-4</v>
      </c>
      <c r="J95" s="345">
        <v>1.7193831252041738</v>
      </c>
      <c r="K95" s="188">
        <f t="shared" si="34"/>
        <v>5.5871666016956105</v>
      </c>
      <c r="L95" s="188">
        <f t="shared" si="35"/>
        <v>2.8632891907026097</v>
      </c>
      <c r="M95" s="188">
        <f t="shared" si="36"/>
        <v>1.1402458794948915</v>
      </c>
      <c r="N95" s="188">
        <f t="shared" si="37"/>
        <v>6.4178484034318033E-5</v>
      </c>
      <c r="O95" s="188">
        <f t="shared" si="38"/>
        <v>0.16778690941603008</v>
      </c>
      <c r="P95" s="213">
        <f t="shared" si="39"/>
        <v>100.00000000000001</v>
      </c>
      <c r="Q95" s="246">
        <f>VLOOKUP(B:B,'پیوست 4'!$C$14:$J$172,8,0)</f>
        <v>1741133.8662060001</v>
      </c>
      <c r="R95" s="1">
        <f t="shared" si="40"/>
        <v>0.74347711430936403</v>
      </c>
      <c r="S95" s="242">
        <f t="shared" si="41"/>
        <v>74.3477114309364</v>
      </c>
      <c r="T95" s="242">
        <f t="shared" si="42"/>
        <v>17.093662196139562</v>
      </c>
      <c r="U95" s="242" t="str">
        <f>VLOOKUP(D95:D249,پیوست1!$E$5:G265,3,0)</f>
        <v>مختلط و قابل معامله</v>
      </c>
    </row>
    <row r="96" spans="1:22" x14ac:dyDescent="0.55000000000000004">
      <c r="A96" s="314">
        <v>10885</v>
      </c>
      <c r="B96" s="199">
        <v>17</v>
      </c>
      <c r="C96" s="189">
        <v>92</v>
      </c>
      <c r="D96" s="189" t="s">
        <v>496</v>
      </c>
      <c r="E96" s="342">
        <v>5450900.7264949996</v>
      </c>
      <c r="F96" s="343">
        <v>55.923804831373246</v>
      </c>
      <c r="G96" s="343">
        <v>21.597083494301657</v>
      </c>
      <c r="H96" s="343">
        <v>21.881726359338884</v>
      </c>
      <c r="I96" s="343">
        <v>1.441343083168817E-3</v>
      </c>
      <c r="J96" s="343">
        <v>0.59594397190304249</v>
      </c>
      <c r="K96" s="188">
        <f t="shared" si="34"/>
        <v>12.702401625781775</v>
      </c>
      <c r="L96" s="188">
        <f t="shared" si="35"/>
        <v>4.9055107984401713</v>
      </c>
      <c r="M96" s="188">
        <f t="shared" si="36"/>
        <v>4.9701639099821762</v>
      </c>
      <c r="N96" s="188">
        <f t="shared" si="37"/>
        <v>3.2738328120124295E-4</v>
      </c>
      <c r="O96" s="188">
        <f t="shared" si="38"/>
        <v>0.13536131349434458</v>
      </c>
      <c r="P96" s="213">
        <f t="shared" si="39"/>
        <v>100</v>
      </c>
      <c r="Q96" s="246">
        <f>VLOOKUP(B:B,'پیوست 4'!$C$14:$J$172,8,0)</f>
        <v>3124189.861968</v>
      </c>
      <c r="R96" s="1">
        <f t="shared" si="40"/>
        <v>0.57315112102158849</v>
      </c>
      <c r="S96" s="242">
        <f t="shared" si="41"/>
        <v>57.315112102158849</v>
      </c>
      <c r="T96" s="242">
        <f t="shared" si="42"/>
        <v>1.3913072707856031</v>
      </c>
      <c r="U96" s="242" t="str">
        <f>VLOOKUP(D96:D251,پیوست1!$E$5:G268,3,0)</f>
        <v>مختلط</v>
      </c>
    </row>
    <row r="97" spans="1:22" x14ac:dyDescent="0.55000000000000004">
      <c r="A97" s="314">
        <v>11239</v>
      </c>
      <c r="B97" s="199">
        <v>165</v>
      </c>
      <c r="C97" s="187">
        <v>93</v>
      </c>
      <c r="D97" s="187" t="s">
        <v>509</v>
      </c>
      <c r="E97" s="344">
        <v>474029.33021500002</v>
      </c>
      <c r="F97" s="345">
        <v>55.744588803252505</v>
      </c>
      <c r="G97" s="345">
        <v>20.425877829927007</v>
      </c>
      <c r="H97" s="345">
        <v>23.158313843070268</v>
      </c>
      <c r="I97" s="345">
        <v>0</v>
      </c>
      <c r="J97" s="345">
        <v>0.67121952375022331</v>
      </c>
      <c r="K97" s="188">
        <f t="shared" si="34"/>
        <v>1.101105131545334</v>
      </c>
      <c r="L97" s="188">
        <f t="shared" si="35"/>
        <v>0.4034658677675711</v>
      </c>
      <c r="M97" s="188">
        <f t="shared" si="36"/>
        <v>0.45743880720946667</v>
      </c>
      <c r="N97" s="188">
        <f t="shared" si="37"/>
        <v>0</v>
      </c>
      <c r="O97" s="188">
        <f t="shared" si="38"/>
        <v>1.3258385752980264E-2</v>
      </c>
      <c r="P97" s="213">
        <f t="shared" si="39"/>
        <v>100.00000000000001</v>
      </c>
      <c r="Q97" s="246">
        <f>VLOOKUP(B:B,'پیوست 4'!$C$14:$J$172,8,0)</f>
        <v>295030.35546499997</v>
      </c>
      <c r="R97" s="1">
        <f t="shared" si="40"/>
        <v>0.62238839805795654</v>
      </c>
      <c r="S97" s="242">
        <f t="shared" si="41"/>
        <v>62.238839805795656</v>
      </c>
      <c r="T97" s="242">
        <f t="shared" si="42"/>
        <v>6.4942510025431517</v>
      </c>
      <c r="U97" s="242" t="str">
        <f>VLOOKUP(D97:D252,پیوست1!$E$5:G257,3,0)</f>
        <v>مختلط</v>
      </c>
    </row>
    <row r="98" spans="1:22" x14ac:dyDescent="0.55000000000000004">
      <c r="A98" s="314">
        <v>11381</v>
      </c>
      <c r="B98" s="199">
        <v>213</v>
      </c>
      <c r="C98" s="189">
        <v>94</v>
      </c>
      <c r="D98" s="189" t="s">
        <v>511</v>
      </c>
      <c r="E98" s="342">
        <v>947842.69097800006</v>
      </c>
      <c r="F98" s="343">
        <v>55.144819715229318</v>
      </c>
      <c r="G98" s="343">
        <v>27.044886614012604</v>
      </c>
      <c r="H98" s="343">
        <v>13.345324471034477</v>
      </c>
      <c r="I98" s="343">
        <v>4.7249234165516968E-4</v>
      </c>
      <c r="J98" s="343">
        <v>4.4644967073819481</v>
      </c>
      <c r="K98" s="188">
        <f t="shared" si="34"/>
        <v>2.1780198971807141</v>
      </c>
      <c r="L98" s="188">
        <f t="shared" si="35"/>
        <v>1.068174698303497</v>
      </c>
      <c r="M98" s="188">
        <f t="shared" si="36"/>
        <v>0.52709179905467229</v>
      </c>
      <c r="N98" s="188">
        <f t="shared" si="37"/>
        <v>1.866172972737568E-5</v>
      </c>
      <c r="O98" s="188">
        <f t="shared" si="38"/>
        <v>0.1763313890550314</v>
      </c>
      <c r="P98" s="213">
        <f t="shared" si="39"/>
        <v>100</v>
      </c>
      <c r="Q98" s="246">
        <f>VLOOKUP(B:B,'پیوست 4'!$C$14:$J$172,8,0)</f>
        <v>602122.41960400005</v>
      </c>
      <c r="R98" s="1">
        <f t="shared" si="40"/>
        <v>0.63525564456557659</v>
      </c>
      <c r="S98" s="242">
        <f t="shared" si="41"/>
        <v>63.52556445655766</v>
      </c>
      <c r="T98" s="242">
        <f t="shared" si="42"/>
        <v>8.3807447413283427</v>
      </c>
      <c r="U98" s="242" t="str">
        <f>VLOOKUP(D98:D253,پیوست1!$E$5:G256,3,0)</f>
        <v>مختلط</v>
      </c>
    </row>
    <row r="99" spans="1:22" x14ac:dyDescent="0.55000000000000004">
      <c r="A99" s="314">
        <v>11222</v>
      </c>
      <c r="B99" s="199">
        <v>153</v>
      </c>
      <c r="C99" s="187">
        <v>95</v>
      </c>
      <c r="D99" s="187" t="s">
        <v>505</v>
      </c>
      <c r="E99" s="344">
        <v>435202.47527400003</v>
      </c>
      <c r="F99" s="345">
        <v>55.036391205534905</v>
      </c>
      <c r="G99" s="345">
        <v>44.585296619784224</v>
      </c>
      <c r="H99" s="345">
        <v>4.7492803270112053E-5</v>
      </c>
      <c r="I99" s="345">
        <v>0.10497948206301418</v>
      </c>
      <c r="J99" s="345">
        <v>0.27328519981459076</v>
      </c>
      <c r="K99" s="188">
        <f t="shared" si="34"/>
        <v>0.99807266644000003</v>
      </c>
      <c r="L99" s="188">
        <f t="shared" si="35"/>
        <v>0.80854439956177837</v>
      </c>
      <c r="M99" s="188">
        <f t="shared" si="36"/>
        <v>8.6127138350132298E-7</v>
      </c>
      <c r="N99" s="188">
        <f t="shared" si="37"/>
        <v>1.9037794682581855E-3</v>
      </c>
      <c r="O99" s="188">
        <f t="shared" si="38"/>
        <v>4.9559660817678399E-3</v>
      </c>
      <c r="P99" s="213">
        <f t="shared" si="39"/>
        <v>100.00000000000001</v>
      </c>
      <c r="Q99" s="246">
        <f>VLOOKUP(B:B,'پیوست 4'!$C$14:$J$172,8,0)</f>
        <v>241069.26871199999</v>
      </c>
      <c r="R99" s="1">
        <f t="shared" si="40"/>
        <v>0.55392439705271601</v>
      </c>
      <c r="S99" s="242">
        <f t="shared" si="41"/>
        <v>55.392439705271599</v>
      </c>
      <c r="T99" s="242">
        <f t="shared" si="42"/>
        <v>0.35604849973669417</v>
      </c>
      <c r="U99" s="242" t="str">
        <f>VLOOKUP(D99:D254,پیوست1!$E$5:G266,3,0)</f>
        <v>مختلط</v>
      </c>
    </row>
    <row r="100" spans="1:22" x14ac:dyDescent="0.55000000000000004">
      <c r="A100" s="314">
        <v>11188</v>
      </c>
      <c r="B100" s="199">
        <v>145</v>
      </c>
      <c r="C100" s="189">
        <v>96</v>
      </c>
      <c r="D100" s="189" t="s">
        <v>503</v>
      </c>
      <c r="E100" s="342">
        <v>3285067.5955329998</v>
      </c>
      <c r="F100" s="343">
        <v>47.936604863818346</v>
      </c>
      <c r="G100" s="343">
        <v>30.502789349347818</v>
      </c>
      <c r="H100" s="343">
        <v>20.842531518391354</v>
      </c>
      <c r="I100" s="343">
        <v>9.0194956172946468E-4</v>
      </c>
      <c r="J100" s="343">
        <v>0.71717231888075295</v>
      </c>
      <c r="K100" s="188">
        <f t="shared" si="34"/>
        <v>6.5619427664553127</v>
      </c>
      <c r="L100" s="188">
        <f t="shared" si="35"/>
        <v>4.1754637921539217</v>
      </c>
      <c r="M100" s="188">
        <f t="shared" si="36"/>
        <v>2.8530910630876689</v>
      </c>
      <c r="N100" s="188">
        <f t="shared" si="37"/>
        <v>1.2346601139383997E-4</v>
      </c>
      <c r="O100" s="188">
        <f t="shared" si="38"/>
        <v>9.8172236510090716E-2</v>
      </c>
      <c r="P100" s="213">
        <f t="shared" si="39"/>
        <v>100</v>
      </c>
      <c r="Q100" s="246">
        <f>VLOOKUP(B:B,'پیوست 4'!$C$14:$J$172,8,0)</f>
        <v>1667647.4343910001</v>
      </c>
      <c r="R100" s="1">
        <f t="shared" si="40"/>
        <v>0.50764478534890711</v>
      </c>
      <c r="S100" s="242">
        <f t="shared" si="41"/>
        <v>50.764478534890713</v>
      </c>
      <c r="T100" s="242">
        <f t="shared" si="42"/>
        <v>2.8278736710723678</v>
      </c>
      <c r="U100" s="242" t="str">
        <f>VLOOKUP(D100:D254,پیوست1!$E$5:G264,3,0)</f>
        <v>مختلط</v>
      </c>
    </row>
    <row r="101" spans="1:22" x14ac:dyDescent="0.55000000000000004">
      <c r="A101" s="314">
        <v>11131</v>
      </c>
      <c r="B101" s="199">
        <v>128</v>
      </c>
      <c r="C101" s="187">
        <v>97</v>
      </c>
      <c r="D101" s="187" t="s">
        <v>500</v>
      </c>
      <c r="E101" s="344">
        <v>2551701.9153100001</v>
      </c>
      <c r="F101" s="345">
        <v>46.55732079694446</v>
      </c>
      <c r="G101" s="345">
        <v>44.425255757579066</v>
      </c>
      <c r="H101" s="345">
        <v>1.5040733154491142</v>
      </c>
      <c r="I101" s="345">
        <v>6.8501315994208323</v>
      </c>
      <c r="J101" s="345">
        <v>0.66321853060652647</v>
      </c>
      <c r="K101" s="188">
        <f t="shared" si="34"/>
        <v>4.9503827205523621</v>
      </c>
      <c r="L101" s="188">
        <f t="shared" si="35"/>
        <v>4.7236828643471283</v>
      </c>
      <c r="M101" s="188">
        <f t="shared" si="36"/>
        <v>0.1599262677445962</v>
      </c>
      <c r="N101" s="188">
        <f t="shared" si="37"/>
        <v>0.72836607697383127</v>
      </c>
      <c r="O101" s="188">
        <f t="shared" si="38"/>
        <v>7.0519211536763313E-2</v>
      </c>
      <c r="P101" s="213">
        <f t="shared" si="39"/>
        <v>100</v>
      </c>
      <c r="Q101" s="246">
        <f>VLOOKUP(B:B,'پیوست 4'!$C$14:$J$172,8,0)</f>
        <v>1208441.0224059999</v>
      </c>
      <c r="R101" s="1">
        <f t="shared" si="40"/>
        <v>0.47358236287532407</v>
      </c>
      <c r="S101" s="242">
        <f t="shared" si="41"/>
        <v>47.358236287532407</v>
      </c>
      <c r="T101" s="242">
        <f t="shared" si="42"/>
        <v>0.80091549058794698</v>
      </c>
      <c r="U101" s="242" t="str">
        <f>VLOOKUP(D101:D255,پیوست1!$E$5:G260,3,0)</f>
        <v>مختلط</v>
      </c>
    </row>
    <row r="102" spans="1:22" x14ac:dyDescent="0.55000000000000004">
      <c r="A102" s="314">
        <v>11157</v>
      </c>
      <c r="B102" s="199">
        <v>135</v>
      </c>
      <c r="C102" s="189">
        <v>98</v>
      </c>
      <c r="D102" s="189" t="s">
        <v>501</v>
      </c>
      <c r="E102" s="342">
        <v>947436.77616899996</v>
      </c>
      <c r="F102" s="343">
        <v>44.890378581025551</v>
      </c>
      <c r="G102" s="343">
        <v>25.941118831419953</v>
      </c>
      <c r="H102" s="343">
        <v>24.177785839806823</v>
      </c>
      <c r="I102" s="343">
        <v>2.7273950898576618E-2</v>
      </c>
      <c r="J102" s="343">
        <v>4.9634427968490984</v>
      </c>
      <c r="K102" s="188">
        <f t="shared" si="34"/>
        <v>1.7722474605371297</v>
      </c>
      <c r="L102" s="188">
        <f t="shared" si="35"/>
        <v>1.0241411060834411</v>
      </c>
      <c r="M102" s="188">
        <f t="shared" si="36"/>
        <v>0.95452568925582237</v>
      </c>
      <c r="N102" s="188">
        <f t="shared" si="37"/>
        <v>1.0767605831519477E-3</v>
      </c>
      <c r="O102" s="188">
        <f t="shared" si="38"/>
        <v>0.19595399215357123</v>
      </c>
      <c r="P102" s="213">
        <f t="shared" si="39"/>
        <v>99.999999999999986</v>
      </c>
      <c r="Q102" s="246">
        <f>VLOOKUP(B:B,'پیوست 4'!$C$14:$J$172,8,0)</f>
        <v>436820.28717800003</v>
      </c>
      <c r="R102" s="1">
        <f t="shared" si="40"/>
        <v>0.46105481459596814</v>
      </c>
      <c r="S102" s="242">
        <f t="shared" si="41"/>
        <v>46.105481459596817</v>
      </c>
      <c r="T102" s="242">
        <f t="shared" si="42"/>
        <v>1.2151028785712654</v>
      </c>
      <c r="U102" s="242" t="str">
        <f>VLOOKUP(D102:D257,پیوست1!$E$5:G259,3,0)</f>
        <v>مختلط</v>
      </c>
    </row>
    <row r="103" spans="1:22" x14ac:dyDescent="0.55000000000000004">
      <c r="A103" s="314">
        <v>10762</v>
      </c>
      <c r="B103" s="199">
        <v>10</v>
      </c>
      <c r="C103" s="187">
        <v>99</v>
      </c>
      <c r="D103" s="187" t="s">
        <v>493</v>
      </c>
      <c r="E103" s="344">
        <v>2281233.5194199998</v>
      </c>
      <c r="F103" s="345">
        <v>40.132545733639873</v>
      </c>
      <c r="G103" s="345">
        <v>20.891099981952394</v>
      </c>
      <c r="H103" s="345">
        <v>37.990699649022758</v>
      </c>
      <c r="I103" s="345">
        <v>2.1591355331431946E-5</v>
      </c>
      <c r="J103" s="345">
        <v>0.98563304402964802</v>
      </c>
      <c r="K103" s="188">
        <f t="shared" si="34"/>
        <v>3.814936467323581</v>
      </c>
      <c r="L103" s="188">
        <f t="shared" si="35"/>
        <v>1.985874997629383</v>
      </c>
      <c r="M103" s="188">
        <f t="shared" si="36"/>
        <v>3.611335958404184</v>
      </c>
      <c r="N103" s="188">
        <f t="shared" si="37"/>
        <v>2.0524401661312336E-6</v>
      </c>
      <c r="O103" s="188">
        <f t="shared" si="38"/>
        <v>9.3692721812960941E-2</v>
      </c>
      <c r="P103" s="213">
        <f t="shared" si="39"/>
        <v>100.00000000000001</v>
      </c>
      <c r="Q103" s="246">
        <f>VLOOKUP(B:B,'پیوست 4'!$C$14:$J$172,8,0)</f>
        <v>929366.061522</v>
      </c>
      <c r="R103" s="1">
        <f t="shared" si="40"/>
        <v>0.40739628521603083</v>
      </c>
      <c r="S103" s="242">
        <f t="shared" si="41"/>
        <v>40.73962852160308</v>
      </c>
      <c r="T103" s="242">
        <f t="shared" si="42"/>
        <v>0.60708278796320769</v>
      </c>
      <c r="U103" s="242" t="str">
        <f>VLOOKUP(D103:D258,پیوست1!$E$5:G263,3,0)</f>
        <v>مختلط</v>
      </c>
    </row>
    <row r="104" spans="1:22" x14ac:dyDescent="0.55000000000000004">
      <c r="A104" s="314">
        <v>11305</v>
      </c>
      <c r="B104" s="199">
        <v>180</v>
      </c>
      <c r="C104" s="189">
        <v>100</v>
      </c>
      <c r="D104" s="189" t="s">
        <v>508</v>
      </c>
      <c r="E104" s="342">
        <v>227861</v>
      </c>
      <c r="F104" s="343">
        <v>37.060928946043404</v>
      </c>
      <c r="G104" s="343">
        <v>59.938350007394142</v>
      </c>
      <c r="H104" s="343">
        <v>1.8511869106762044</v>
      </c>
      <c r="I104" s="343">
        <v>4.0689016645167268E-6</v>
      </c>
      <c r="J104" s="343">
        <v>1.1495300669845818</v>
      </c>
      <c r="K104" s="188">
        <f t="shared" si="34"/>
        <v>0.35189018703637615</v>
      </c>
      <c r="L104" s="188">
        <f t="shared" si="35"/>
        <v>0.56910924239003557</v>
      </c>
      <c r="M104" s="188">
        <f t="shared" si="36"/>
        <v>1.7576853218804311E-2</v>
      </c>
      <c r="N104" s="188">
        <f t="shared" si="37"/>
        <v>3.8633855342481146E-8</v>
      </c>
      <c r="O104" s="188">
        <f t="shared" si="38"/>
        <v>1.0914684595846524E-2</v>
      </c>
      <c r="P104" s="213">
        <f t="shared" si="39"/>
        <v>99.999999999999986</v>
      </c>
      <c r="Q104" s="246">
        <f>VLOOKUP(B:B,'پیوست 4'!$C$14:$J$172,8,0)</f>
        <v>88918.947077000004</v>
      </c>
      <c r="R104" s="1">
        <f t="shared" si="40"/>
        <v>0.39023328729795798</v>
      </c>
      <c r="S104" s="242">
        <f t="shared" si="41"/>
        <v>39.0233287297958</v>
      </c>
      <c r="T104" s="242">
        <f t="shared" si="42"/>
        <v>1.9623997837523959</v>
      </c>
      <c r="U104" s="242" t="str">
        <f>VLOOKUP(D104:D259,پیوست1!$E$5:G269,3,0)</f>
        <v>مختلط</v>
      </c>
    </row>
    <row r="105" spans="1:22" x14ac:dyDescent="0.55000000000000004">
      <c r="A105" s="314">
        <v>10980</v>
      </c>
      <c r="B105" s="199">
        <v>112</v>
      </c>
      <c r="C105" s="187">
        <v>101</v>
      </c>
      <c r="D105" s="187" t="s">
        <v>499</v>
      </c>
      <c r="E105" s="344">
        <v>0</v>
      </c>
      <c r="F105" s="345">
        <v>5</v>
      </c>
      <c r="G105" s="345">
        <v>0</v>
      </c>
      <c r="H105" s="345">
        <v>93</v>
      </c>
      <c r="I105" s="345">
        <v>0</v>
      </c>
      <c r="J105" s="345">
        <v>2</v>
      </c>
      <c r="K105" s="188">
        <f t="shared" si="34"/>
        <v>0</v>
      </c>
      <c r="L105" s="188">
        <f t="shared" si="35"/>
        <v>0</v>
      </c>
      <c r="M105" s="188">
        <f t="shared" si="36"/>
        <v>0</v>
      </c>
      <c r="N105" s="188">
        <f t="shared" si="37"/>
        <v>0</v>
      </c>
      <c r="O105" s="188">
        <f t="shared" si="38"/>
        <v>0</v>
      </c>
      <c r="P105" s="213">
        <f t="shared" si="39"/>
        <v>100</v>
      </c>
      <c r="Q105" s="246">
        <f>VLOOKUP(B:B,'پیوست 4'!$C$14:$J$172,8,0)</f>
        <v>0</v>
      </c>
      <c r="R105" s="1" t="e">
        <f t="shared" si="40"/>
        <v>#DIV/0!</v>
      </c>
      <c r="S105" s="242" t="e">
        <f t="shared" si="41"/>
        <v>#DIV/0!</v>
      </c>
      <c r="T105" s="242" t="e">
        <f t="shared" si="42"/>
        <v>#DIV/0!</v>
      </c>
      <c r="U105" s="242" t="str">
        <f>VLOOKUP(D105:D260,پیوست1!$E$5:G271,3,0)</f>
        <v>مختلط</v>
      </c>
    </row>
    <row r="106" spans="1:22" x14ac:dyDescent="0.55000000000000004">
      <c r="A106" s="314" t="e">
        <v>#N/A</v>
      </c>
      <c r="B106" s="200"/>
      <c r="C106" s="127"/>
      <c r="D106" s="381" t="s">
        <v>406</v>
      </c>
      <c r="E106" s="206">
        <f>SUM(E86:E105)</f>
        <v>23998226.269667</v>
      </c>
      <c r="F106" s="379">
        <f>K106</f>
        <v>53.53463578468326</v>
      </c>
      <c r="G106" s="379">
        <f>L106</f>
        <v>26.082484551438672</v>
      </c>
      <c r="H106" s="379">
        <f>M106</f>
        <v>18.464292239411286</v>
      </c>
      <c r="I106" s="379">
        <f>N106</f>
        <v>0.73988389335433002</v>
      </c>
      <c r="J106" s="379">
        <f>O106</f>
        <v>1.1787035311124496</v>
      </c>
      <c r="K106" s="197">
        <f>SUM(K86:K105)</f>
        <v>53.53463578468326</v>
      </c>
      <c r="L106" s="197">
        <f t="shared" ref="L106:O106" si="43">SUM(L86:L105)</f>
        <v>26.082484551438672</v>
      </c>
      <c r="M106" s="197">
        <f t="shared" si="43"/>
        <v>18.464292239411286</v>
      </c>
      <c r="N106" s="197">
        <f t="shared" si="43"/>
        <v>0.73988389335433002</v>
      </c>
      <c r="O106" s="197">
        <f t="shared" si="43"/>
        <v>1.1787035311124496</v>
      </c>
      <c r="P106" s="196">
        <f>K106+L106+M106+N106+O106</f>
        <v>100</v>
      </c>
      <c r="Q106" s="246" t="e">
        <f>VLOOKUP(B:B,'پیوست 4'!$C$14:$J$172,8,0)</f>
        <v>#N/A</v>
      </c>
      <c r="R106" s="1" t="e">
        <f t="shared" ref="R106" si="44">Q106/E106</f>
        <v>#N/A</v>
      </c>
      <c r="S106" s="242" t="e">
        <f t="shared" ref="S106" si="45">R106*100</f>
        <v>#N/A</v>
      </c>
      <c r="T106" s="259" t="e">
        <f t="shared" ref="T106" si="46">S106-F106</f>
        <v>#N/A</v>
      </c>
      <c r="U106" s="242" t="e">
        <f>VLOOKUP(D106:D271,پیوست1!$E$5:G272,3,0)</f>
        <v>#N/A</v>
      </c>
      <c r="V106" s="315">
        <f>100-P106</f>
        <v>0</v>
      </c>
    </row>
    <row r="107" spans="1:22" x14ac:dyDescent="0.55000000000000004">
      <c r="A107" s="314">
        <v>11312</v>
      </c>
      <c r="B107" s="199">
        <v>184</v>
      </c>
      <c r="C107" s="189">
        <v>102</v>
      </c>
      <c r="D107" s="189" t="s">
        <v>565</v>
      </c>
      <c r="E107" s="342">
        <v>2460099.3822900001</v>
      </c>
      <c r="F107" s="343">
        <v>99.853730287095459</v>
      </c>
      <c r="G107" s="343">
        <v>0</v>
      </c>
      <c r="H107" s="343">
        <v>1.3388476429162461E-2</v>
      </c>
      <c r="I107" s="343">
        <v>2.0258280460107928E-5</v>
      </c>
      <c r="J107" s="343">
        <v>0.13286097819491152</v>
      </c>
      <c r="K107" s="188">
        <f t="shared" ref="K107:K138" si="47">E107/$E$174*F107</f>
        <v>0.97914177283399451</v>
      </c>
      <c r="L107" s="188">
        <f t="shared" ref="L107:L138" si="48">E107/$E$174*G107</f>
        <v>0</v>
      </c>
      <c r="M107" s="188">
        <f t="shared" ref="M107:M138" si="49">E107/$E$174*H107</f>
        <v>1.3128419447831527E-4</v>
      </c>
      <c r="N107" s="188">
        <f t="shared" ref="N107:N138" si="50">E107/$E$174*I107</f>
        <v>1.9864784807986094E-7</v>
      </c>
      <c r="O107" s="188">
        <f t="shared" ref="O107:O138" si="51">E107/$E$174*J107</f>
        <v>1.3028029434273066E-3</v>
      </c>
      <c r="P107" s="213">
        <f t="shared" ref="P107:P138" si="52">SUM(F107:J107)</f>
        <v>99.999999999999986</v>
      </c>
      <c r="Q107" s="246">
        <f>VLOOKUP(B:B,'پیوست 4'!$C$14:$J$172,8,0)</f>
        <v>2563097.0926450002</v>
      </c>
      <c r="R107" s="1">
        <f t="shared" ref="R107:R138" si="53">Q107/E107</f>
        <v>1.0418672965395097</v>
      </c>
      <c r="S107" s="242">
        <f t="shared" ref="S107:S138" si="54">R107*100</f>
        <v>104.18672965395098</v>
      </c>
      <c r="T107" s="242">
        <f t="shared" ref="T107:T138" si="55">S107-F107</f>
        <v>4.3329993668555176</v>
      </c>
      <c r="U107" s="242" t="str">
        <f>VLOOKUP(D107:D262,پیوست1!$E$5:G311,3,0)</f>
        <v>شاخصی و قابل معامله</v>
      </c>
    </row>
    <row r="108" spans="1:22" x14ac:dyDescent="0.55000000000000004">
      <c r="A108" s="314">
        <v>11268</v>
      </c>
      <c r="B108" s="199">
        <v>167</v>
      </c>
      <c r="C108" s="187">
        <v>103</v>
      </c>
      <c r="D108" s="187" t="s">
        <v>557</v>
      </c>
      <c r="E108" s="344">
        <v>1790577.0180889999</v>
      </c>
      <c r="F108" s="345">
        <v>99.762922714893094</v>
      </c>
      <c r="G108" s="345">
        <v>0</v>
      </c>
      <c r="H108" s="345">
        <v>2.7585589596589657E-2</v>
      </c>
      <c r="I108" s="345">
        <v>1.4683655453316109E-2</v>
      </c>
      <c r="J108" s="345">
        <v>0.19480804005699359</v>
      </c>
      <c r="K108" s="188">
        <f t="shared" si="47"/>
        <v>0.71201772249918771</v>
      </c>
      <c r="L108" s="188">
        <f t="shared" si="48"/>
        <v>0</v>
      </c>
      <c r="M108" s="188">
        <f t="shared" si="49"/>
        <v>1.9688104702478694E-4</v>
      </c>
      <c r="N108" s="188">
        <f t="shared" si="50"/>
        <v>1.0479868301083903E-4</v>
      </c>
      <c r="O108" s="188">
        <f t="shared" si="51"/>
        <v>1.3903640073007232E-3</v>
      </c>
      <c r="P108" s="213">
        <f t="shared" si="52"/>
        <v>99.999999999999986</v>
      </c>
      <c r="Q108" s="246">
        <f>VLOOKUP(B:B,'پیوست 4'!$C$14:$J$172,8,0)</f>
        <v>1815441.4853149999</v>
      </c>
      <c r="R108" s="1">
        <f t="shared" si="53"/>
        <v>1.0138862874787351</v>
      </c>
      <c r="S108" s="242">
        <f t="shared" si="54"/>
        <v>101.38862874787351</v>
      </c>
      <c r="T108" s="242">
        <f t="shared" si="55"/>
        <v>1.6257060329804176</v>
      </c>
      <c r="U108" s="242" t="str">
        <f>VLOOKUP(D108:D263,پیوست1!$E$5:G275,3,0)</f>
        <v>در سهام</v>
      </c>
    </row>
    <row r="109" spans="1:22" x14ac:dyDescent="0.55000000000000004">
      <c r="A109" s="314">
        <v>11309</v>
      </c>
      <c r="B109" s="199">
        <v>185</v>
      </c>
      <c r="C109" s="189">
        <v>104</v>
      </c>
      <c r="D109" s="189" t="s">
        <v>566</v>
      </c>
      <c r="E109" s="342">
        <v>4186637.6565760002</v>
      </c>
      <c r="F109" s="343">
        <v>99.39036401118517</v>
      </c>
      <c r="G109" s="343">
        <v>0</v>
      </c>
      <c r="H109" s="343">
        <v>0.58622648680669498</v>
      </c>
      <c r="I109" s="343">
        <v>5.0488444267964133E-6</v>
      </c>
      <c r="J109" s="343">
        <v>2.3404453163701849E-2</v>
      </c>
      <c r="K109" s="188">
        <f t="shared" si="47"/>
        <v>1.6585871260980554</v>
      </c>
      <c r="L109" s="188">
        <f t="shared" si="48"/>
        <v>0</v>
      </c>
      <c r="M109" s="188">
        <f t="shared" si="49"/>
        <v>9.7827159973561863E-3</v>
      </c>
      <c r="N109" s="188">
        <f t="shared" si="50"/>
        <v>8.4253121027045043E-8</v>
      </c>
      <c r="O109" s="188">
        <f t="shared" si="51"/>
        <v>3.9056426744057667E-4</v>
      </c>
      <c r="P109" s="213">
        <f t="shared" si="52"/>
        <v>100</v>
      </c>
      <c r="Q109" s="246">
        <f>VLOOKUP(B:B,'پیوست 4'!$C$14:$J$172,8,0)</f>
        <v>4342935.6347810002</v>
      </c>
      <c r="R109" s="1">
        <f t="shared" si="53"/>
        <v>1.0373325783184273</v>
      </c>
      <c r="S109" s="242">
        <f t="shared" si="54"/>
        <v>103.73325783184274</v>
      </c>
      <c r="T109" s="242">
        <f t="shared" si="55"/>
        <v>4.3428938206575651</v>
      </c>
      <c r="U109" s="242" t="str">
        <f>VLOOKUP(D109:D265,پیوست1!$E$5:G328,3,0)</f>
        <v>در سهام</v>
      </c>
    </row>
    <row r="110" spans="1:22" x14ac:dyDescent="0.55000000000000004">
      <c r="A110" s="314">
        <v>11186</v>
      </c>
      <c r="B110" s="199">
        <v>142</v>
      </c>
      <c r="C110" s="187">
        <v>105</v>
      </c>
      <c r="D110" s="187" t="s">
        <v>549</v>
      </c>
      <c r="E110" s="344">
        <v>1292581</v>
      </c>
      <c r="F110" s="345">
        <v>99.306639136886048</v>
      </c>
      <c r="G110" s="345">
        <v>0</v>
      </c>
      <c r="H110" s="345">
        <v>0</v>
      </c>
      <c r="I110" s="345">
        <v>3.7796944638433553E-3</v>
      </c>
      <c r="J110" s="345">
        <v>0.68958116865010899</v>
      </c>
      <c r="K110" s="188">
        <f t="shared" si="47"/>
        <v>0.51164023004258374</v>
      </c>
      <c r="L110" s="188">
        <f t="shared" si="48"/>
        <v>0</v>
      </c>
      <c r="M110" s="188">
        <f t="shared" si="49"/>
        <v>0</v>
      </c>
      <c r="N110" s="188">
        <f t="shared" si="50"/>
        <v>1.9473458791671014E-5</v>
      </c>
      <c r="O110" s="188">
        <f t="shared" si="51"/>
        <v>3.5528084610218814E-3</v>
      </c>
      <c r="P110" s="213">
        <f t="shared" si="52"/>
        <v>100</v>
      </c>
      <c r="Q110" s="246">
        <f>VLOOKUP(B:B,'پیوست 4'!$C$14:$J$172,8,0)</f>
        <v>1254517.9803180001</v>
      </c>
      <c r="R110" s="1">
        <f t="shared" si="53"/>
        <v>0.97055270061837529</v>
      </c>
      <c r="S110" s="242">
        <f t="shared" si="54"/>
        <v>97.055270061837533</v>
      </c>
      <c r="T110" s="242">
        <f t="shared" si="55"/>
        <v>-2.2513690750485154</v>
      </c>
      <c r="U110" s="242" t="str">
        <f>VLOOKUP(D110:D266,پیوست1!$E$5:G319,3,0)</f>
        <v>در سهام</v>
      </c>
    </row>
    <row r="111" spans="1:22" x14ac:dyDescent="0.55000000000000004">
      <c r="A111" s="314">
        <v>10743</v>
      </c>
      <c r="B111" s="199">
        <v>21</v>
      </c>
      <c r="C111" s="189">
        <v>106</v>
      </c>
      <c r="D111" s="189" t="s">
        <v>520</v>
      </c>
      <c r="E111" s="342">
        <v>4885751.3341579996</v>
      </c>
      <c r="F111" s="343">
        <v>99.033396966936493</v>
      </c>
      <c r="G111" s="343">
        <v>9.9695911312744304E-3</v>
      </c>
      <c r="H111" s="343">
        <v>0.67848164086578477</v>
      </c>
      <c r="I111" s="343">
        <v>1.1703684541906978E-3</v>
      </c>
      <c r="J111" s="343">
        <v>0.27698143261226288</v>
      </c>
      <c r="K111" s="188">
        <f t="shared" si="47"/>
        <v>1.9285978086036033</v>
      </c>
      <c r="L111" s="188">
        <f t="shared" si="48"/>
        <v>1.9414997563770394E-4</v>
      </c>
      <c r="M111" s="188">
        <f t="shared" si="49"/>
        <v>1.3212898333563114E-2</v>
      </c>
      <c r="N111" s="188">
        <f t="shared" si="50"/>
        <v>2.2792008606597129E-5</v>
      </c>
      <c r="O111" s="188">
        <f t="shared" si="51"/>
        <v>5.3939963721353641E-3</v>
      </c>
      <c r="P111" s="213">
        <f t="shared" si="52"/>
        <v>100.00000000000001</v>
      </c>
      <c r="Q111" s="246">
        <f>VLOOKUP(B:B,'پیوست 4'!$C$14:$J$172,8,0)</f>
        <v>5065190.4716109997</v>
      </c>
      <c r="R111" s="1">
        <f t="shared" si="53"/>
        <v>1.036727030333795</v>
      </c>
      <c r="S111" s="242">
        <f t="shared" si="54"/>
        <v>103.67270303337949</v>
      </c>
      <c r="T111" s="242">
        <f t="shared" si="55"/>
        <v>4.6393060664429981</v>
      </c>
      <c r="U111" s="242" t="str">
        <f>VLOOKUP(D111:D267,پیوست1!$E$5:G282,3,0)</f>
        <v>در سهام</v>
      </c>
    </row>
    <row r="112" spans="1:22" x14ac:dyDescent="0.55000000000000004">
      <c r="A112" s="314">
        <v>10753</v>
      </c>
      <c r="B112" s="199">
        <v>60</v>
      </c>
      <c r="C112" s="187">
        <v>107</v>
      </c>
      <c r="D112" s="187" t="s">
        <v>521</v>
      </c>
      <c r="E112" s="344">
        <v>1057758.7183350001</v>
      </c>
      <c r="F112" s="345">
        <v>98.368978923624084</v>
      </c>
      <c r="G112" s="345">
        <v>0</v>
      </c>
      <c r="H112" s="345">
        <v>1.1803242524556479</v>
      </c>
      <c r="I112" s="345">
        <v>2.3923148889642256E-6</v>
      </c>
      <c r="J112" s="345">
        <v>0.45069443160538109</v>
      </c>
      <c r="K112" s="188">
        <f t="shared" si="47"/>
        <v>0.41473760033539736</v>
      </c>
      <c r="L112" s="188">
        <f t="shared" si="48"/>
        <v>0</v>
      </c>
      <c r="M112" s="188">
        <f t="shared" si="49"/>
        <v>4.9764148559598795E-3</v>
      </c>
      <c r="N112" s="188">
        <f t="shared" si="50"/>
        <v>1.0086339689121089E-8</v>
      </c>
      <c r="O112" s="188">
        <f t="shared" si="51"/>
        <v>1.9001917992222987E-3</v>
      </c>
      <c r="P112" s="213">
        <f t="shared" si="52"/>
        <v>100</v>
      </c>
      <c r="Q112" s="246">
        <f>VLOOKUP(B:B,'پیوست 4'!$C$14:$J$172,8,0)</f>
        <v>1151324.77859</v>
      </c>
      <c r="R112" s="1">
        <f t="shared" si="53"/>
        <v>1.0884569029147599</v>
      </c>
      <c r="S112" s="242">
        <f t="shared" si="54"/>
        <v>108.84569029147599</v>
      </c>
      <c r="T112" s="242">
        <f t="shared" si="55"/>
        <v>10.476711367851905</v>
      </c>
      <c r="U112" s="242" t="str">
        <f>VLOOKUP(D112:D268,پیوست1!$E$5:G305,3,0)</f>
        <v>در سهام</v>
      </c>
    </row>
    <row r="113" spans="1:22" x14ac:dyDescent="0.55000000000000004">
      <c r="A113" s="314">
        <v>11183</v>
      </c>
      <c r="B113" s="199">
        <v>144</v>
      </c>
      <c r="C113" s="189">
        <v>108</v>
      </c>
      <c r="D113" s="189" t="s">
        <v>548</v>
      </c>
      <c r="E113" s="342">
        <v>2485121.3672259999</v>
      </c>
      <c r="F113" s="343">
        <v>97.947275150477296</v>
      </c>
      <c r="G113" s="343">
        <v>1.000899552311403</v>
      </c>
      <c r="H113" s="343">
        <v>0.75582169689638989</v>
      </c>
      <c r="I113" s="343">
        <v>1.5615762742559287E-4</v>
      </c>
      <c r="J113" s="343">
        <v>0.29584744268748381</v>
      </c>
      <c r="K113" s="188">
        <f t="shared" si="47"/>
        <v>0.97021636466072325</v>
      </c>
      <c r="L113" s="188">
        <f t="shared" si="48"/>
        <v>9.9144067412005252E-3</v>
      </c>
      <c r="M113" s="188">
        <f t="shared" si="49"/>
        <v>7.4867889685335575E-3</v>
      </c>
      <c r="N113" s="188">
        <f t="shared" si="50"/>
        <v>1.546818789620653E-6</v>
      </c>
      <c r="O113" s="188">
        <f t="shared" si="51"/>
        <v>2.9305157279510444E-3</v>
      </c>
      <c r="P113" s="213">
        <f t="shared" si="52"/>
        <v>100.00000000000001</v>
      </c>
      <c r="Q113" s="246">
        <f>VLOOKUP(B:B,'پیوست 4'!$C$14:$J$172,8,0)</f>
        <v>6272333.7159529999</v>
      </c>
      <c r="R113" s="1">
        <f t="shared" si="53"/>
        <v>2.5239546843357799</v>
      </c>
      <c r="S113" s="242">
        <f t="shared" si="54"/>
        <v>252.39546843357797</v>
      </c>
      <c r="T113" s="242">
        <f t="shared" si="55"/>
        <v>154.44819328310069</v>
      </c>
      <c r="U113" s="242" t="str">
        <f>VLOOKUP(D113:D268,پیوست1!$E$5:G276,3,0)</f>
        <v>در سهام و قابل معامله</v>
      </c>
    </row>
    <row r="114" spans="1:22" x14ac:dyDescent="0.55000000000000004">
      <c r="A114" s="314">
        <v>11149</v>
      </c>
      <c r="B114" s="199">
        <v>133</v>
      </c>
      <c r="C114" s="187">
        <v>109</v>
      </c>
      <c r="D114" s="187" t="s">
        <v>545</v>
      </c>
      <c r="E114" s="344">
        <v>1185635.4796</v>
      </c>
      <c r="F114" s="345">
        <v>97.76906561388428</v>
      </c>
      <c r="G114" s="345">
        <v>0</v>
      </c>
      <c r="H114" s="345">
        <v>1.9539011944287155</v>
      </c>
      <c r="I114" s="345">
        <v>9.4396729717250563E-2</v>
      </c>
      <c r="J114" s="345">
        <v>0.18263646196975619</v>
      </c>
      <c r="K114" s="188">
        <f t="shared" si="47"/>
        <v>0.46204181909484471</v>
      </c>
      <c r="L114" s="188">
        <f t="shared" si="48"/>
        <v>0</v>
      </c>
      <c r="M114" s="188">
        <f t="shared" si="49"/>
        <v>9.2338415687715069E-3</v>
      </c>
      <c r="N114" s="188">
        <f t="shared" si="50"/>
        <v>4.4610466962434584E-4</v>
      </c>
      <c r="O114" s="188">
        <f t="shared" si="51"/>
        <v>8.6311230031402568E-4</v>
      </c>
      <c r="P114" s="213">
        <f t="shared" si="52"/>
        <v>99.999999999999986</v>
      </c>
      <c r="Q114" s="246">
        <f>VLOOKUP(B:B,'پیوست 4'!$C$14:$J$172,8,0)</f>
        <v>1191327.9405390001</v>
      </c>
      <c r="R114" s="1">
        <f t="shared" si="53"/>
        <v>1.0048011897728639</v>
      </c>
      <c r="S114" s="242">
        <f t="shared" si="54"/>
        <v>100.48011897728639</v>
      </c>
      <c r="T114" s="242">
        <f t="shared" si="55"/>
        <v>2.7110533634021152</v>
      </c>
      <c r="U114" s="242" t="str">
        <f>VLOOKUP(D114:D270,پیوست1!$E$5:G325,3,0)</f>
        <v>در سهام</v>
      </c>
    </row>
    <row r="115" spans="1:22" x14ac:dyDescent="0.55000000000000004">
      <c r="A115" s="314">
        <v>11297</v>
      </c>
      <c r="B115" s="199">
        <v>177</v>
      </c>
      <c r="C115" s="189">
        <v>110</v>
      </c>
      <c r="D115" s="189" t="s">
        <v>562</v>
      </c>
      <c r="E115" s="342">
        <v>833915.76962000004</v>
      </c>
      <c r="F115" s="343">
        <v>97.607995756533057</v>
      </c>
      <c r="G115" s="343">
        <v>0</v>
      </c>
      <c r="H115" s="343">
        <v>2.0828096378356258</v>
      </c>
      <c r="I115" s="343">
        <v>1.0780980767525657E-2</v>
      </c>
      <c r="J115" s="343">
        <v>0.29841362486379813</v>
      </c>
      <c r="K115" s="188">
        <f t="shared" si="47"/>
        <v>0.32444136157340453</v>
      </c>
      <c r="L115" s="188">
        <f t="shared" si="48"/>
        <v>0</v>
      </c>
      <c r="M115" s="188">
        <f t="shared" si="49"/>
        <v>6.9230967151824863E-3</v>
      </c>
      <c r="N115" s="188">
        <f t="shared" si="50"/>
        <v>3.5835138834705544E-5</v>
      </c>
      <c r="O115" s="188">
        <f t="shared" si="51"/>
        <v>9.9190360392566179E-4</v>
      </c>
      <c r="P115" s="213">
        <f t="shared" si="52"/>
        <v>100</v>
      </c>
      <c r="Q115" s="246">
        <f>VLOOKUP(B:B,'پیوست 4'!$C$14:$J$172,8,0)</f>
        <v>937796.56335299998</v>
      </c>
      <c r="R115" s="1">
        <f t="shared" si="53"/>
        <v>1.1245698876522463</v>
      </c>
      <c r="S115" s="242">
        <f t="shared" si="54"/>
        <v>112.45698876522464</v>
      </c>
      <c r="T115" s="242">
        <f t="shared" si="55"/>
        <v>14.848993008691579</v>
      </c>
      <c r="U115" s="242" t="str">
        <f>VLOOKUP(D115:D270,پیوست1!$E$5:G297,3,0)</f>
        <v>در سهام</v>
      </c>
    </row>
    <row r="116" spans="1:22" x14ac:dyDescent="0.55000000000000004">
      <c r="A116" s="314">
        <v>11197</v>
      </c>
      <c r="B116" s="199">
        <v>147</v>
      </c>
      <c r="C116" s="187">
        <v>111</v>
      </c>
      <c r="D116" s="187" t="s">
        <v>550</v>
      </c>
      <c r="E116" s="344">
        <v>1660251.824853</v>
      </c>
      <c r="F116" s="345">
        <v>97.444040869184889</v>
      </c>
      <c r="G116" s="345">
        <v>0.55195581431995666</v>
      </c>
      <c r="H116" s="345">
        <v>0.79630209928417084</v>
      </c>
      <c r="I116" s="345">
        <v>0</v>
      </c>
      <c r="J116" s="345">
        <v>1.2077012172109831</v>
      </c>
      <c r="K116" s="188">
        <f t="shared" si="47"/>
        <v>0.64484878373102783</v>
      </c>
      <c r="L116" s="188">
        <f t="shared" si="48"/>
        <v>3.6526403499144051E-3</v>
      </c>
      <c r="M116" s="188">
        <f t="shared" si="49"/>
        <v>5.2696340958931446E-3</v>
      </c>
      <c r="N116" s="188">
        <f t="shared" si="50"/>
        <v>0</v>
      </c>
      <c r="O116" s="188">
        <f t="shared" si="51"/>
        <v>7.9921219818303163E-3</v>
      </c>
      <c r="P116" s="213">
        <f t="shared" si="52"/>
        <v>100</v>
      </c>
      <c r="Q116" s="246">
        <f>VLOOKUP(B:B,'پیوست 4'!$C$14:$J$172,8,0)</f>
        <v>3667133.008953</v>
      </c>
      <c r="R116" s="1">
        <f t="shared" si="53"/>
        <v>2.2087811945502249</v>
      </c>
      <c r="S116" s="242">
        <f t="shared" si="54"/>
        <v>220.8781194550225</v>
      </c>
      <c r="T116" s="242">
        <f t="shared" si="55"/>
        <v>123.43407858583761</v>
      </c>
      <c r="U116" s="242" t="str">
        <f>VLOOKUP(D116:D272,پیوست1!$E$5:G335,3,0)</f>
        <v>در سهام و قابل معامله</v>
      </c>
      <c r="V116" s="242">
        <f>100-P116</f>
        <v>0</v>
      </c>
    </row>
    <row r="117" spans="1:22" x14ac:dyDescent="0.55000000000000004">
      <c r="A117" s="314">
        <v>10843</v>
      </c>
      <c r="B117" s="199">
        <v>4</v>
      </c>
      <c r="C117" s="189">
        <v>112</v>
      </c>
      <c r="D117" s="189" t="s">
        <v>532</v>
      </c>
      <c r="E117" s="342">
        <v>2068475.6973290001</v>
      </c>
      <c r="F117" s="343">
        <v>97.346265075372273</v>
      </c>
      <c r="G117" s="343">
        <v>0</v>
      </c>
      <c r="H117" s="343">
        <v>5.1911829330666629E-3</v>
      </c>
      <c r="I117" s="343">
        <v>1.9620342492118774</v>
      </c>
      <c r="J117" s="343">
        <v>0.68650949248278559</v>
      </c>
      <c r="K117" s="188">
        <f t="shared" si="47"/>
        <v>0.80259851092751233</v>
      </c>
      <c r="L117" s="188">
        <f t="shared" si="48"/>
        <v>0</v>
      </c>
      <c r="M117" s="188">
        <f t="shared" si="49"/>
        <v>4.2800159706237049E-5</v>
      </c>
      <c r="N117" s="188">
        <f t="shared" si="50"/>
        <v>1.6176540163990574E-2</v>
      </c>
      <c r="O117" s="188">
        <f t="shared" si="51"/>
        <v>5.6601195328620964E-3</v>
      </c>
      <c r="P117" s="213">
        <f t="shared" si="52"/>
        <v>100</v>
      </c>
      <c r="Q117" s="246">
        <f>VLOOKUP(B:B,'پیوست 4'!$C$14:$J$172,8,0)</f>
        <v>2046129.958227</v>
      </c>
      <c r="R117" s="1">
        <f t="shared" si="53"/>
        <v>0.98919700186429316</v>
      </c>
      <c r="S117" s="242">
        <f t="shared" si="54"/>
        <v>98.91970018642931</v>
      </c>
      <c r="T117" s="242">
        <f t="shared" si="55"/>
        <v>1.5734351110570373</v>
      </c>
      <c r="U117" s="242" t="str">
        <f>VLOOKUP(D117:D273,پیوست1!$E$5:G292,3,0)</f>
        <v>در سهام</v>
      </c>
    </row>
    <row r="118" spans="1:22" x14ac:dyDescent="0.55000000000000004">
      <c r="A118" s="314">
        <v>10706</v>
      </c>
      <c r="B118" s="199">
        <v>27</v>
      </c>
      <c r="C118" s="187">
        <v>113</v>
      </c>
      <c r="D118" s="187" t="s">
        <v>518</v>
      </c>
      <c r="E118" s="344">
        <v>20681681.452002998</v>
      </c>
      <c r="F118" s="345">
        <v>97.246437563227389</v>
      </c>
      <c r="G118" s="345">
        <v>0</v>
      </c>
      <c r="H118" s="345">
        <v>2.2984949342627474</v>
      </c>
      <c r="I118" s="345">
        <v>4.734311788348009E-3</v>
      </c>
      <c r="J118" s="345">
        <v>0.45033319072152006</v>
      </c>
      <c r="K118" s="188">
        <f t="shared" si="47"/>
        <v>8.0165624277984993</v>
      </c>
      <c r="L118" s="188">
        <f t="shared" si="48"/>
        <v>0</v>
      </c>
      <c r="M118" s="188">
        <f t="shared" si="49"/>
        <v>0.18947766717434503</v>
      </c>
      <c r="N118" s="188">
        <f t="shared" si="50"/>
        <v>3.9027554072896571E-4</v>
      </c>
      <c r="O118" s="188">
        <f t="shared" si="51"/>
        <v>3.7123458989246107E-2</v>
      </c>
      <c r="P118" s="213">
        <f t="shared" si="52"/>
        <v>100.00000000000001</v>
      </c>
      <c r="Q118" s="246">
        <f>VLOOKUP(B:B,'پیوست 4'!$C$14:$J$172,8,0)</f>
        <v>21036712.622742001</v>
      </c>
      <c r="R118" s="1">
        <f t="shared" si="53"/>
        <v>1.0171664558108073</v>
      </c>
      <c r="S118" s="242">
        <f t="shared" si="54"/>
        <v>101.71664558108074</v>
      </c>
      <c r="T118" s="242">
        <f t="shared" si="55"/>
        <v>4.4702080178533521</v>
      </c>
      <c r="U118" s="242" t="str">
        <f>VLOOKUP(D118:D273,پیوست1!$E$5:G307,3,0)</f>
        <v>در سهام</v>
      </c>
    </row>
    <row r="119" spans="1:22" x14ac:dyDescent="0.55000000000000004">
      <c r="A119" s="314">
        <v>10787</v>
      </c>
      <c r="B119" s="199">
        <v>54</v>
      </c>
      <c r="C119" s="189">
        <v>114</v>
      </c>
      <c r="D119" s="189" t="s">
        <v>527</v>
      </c>
      <c r="E119" s="342">
        <v>3136172.2265249998</v>
      </c>
      <c r="F119" s="343">
        <v>97.173270691636986</v>
      </c>
      <c r="G119" s="343">
        <v>0</v>
      </c>
      <c r="H119" s="343">
        <v>2.624849212262288</v>
      </c>
      <c r="I119" s="343">
        <v>6.4340420946938731E-2</v>
      </c>
      <c r="J119" s="343">
        <v>0.13753967515378404</v>
      </c>
      <c r="K119" s="188">
        <f t="shared" si="47"/>
        <v>1.2147176967008246</v>
      </c>
      <c r="L119" s="188">
        <f t="shared" si="48"/>
        <v>0</v>
      </c>
      <c r="M119" s="188">
        <f t="shared" si="49"/>
        <v>3.2812014730102396E-2</v>
      </c>
      <c r="N119" s="188">
        <f t="shared" si="50"/>
        <v>8.042895683262536E-4</v>
      </c>
      <c r="O119" s="188">
        <f t="shared" si="51"/>
        <v>1.719319275955614E-3</v>
      </c>
      <c r="P119" s="213">
        <f t="shared" si="52"/>
        <v>100</v>
      </c>
      <c r="Q119" s="246">
        <f>VLOOKUP(B:B,'پیوست 4'!$C$14:$J$172,8,0)</f>
        <v>3170653.5036380002</v>
      </c>
      <c r="R119" s="1">
        <f t="shared" si="53"/>
        <v>1.0109947013819478</v>
      </c>
      <c r="S119" s="242">
        <f t="shared" si="54"/>
        <v>101.09947013819477</v>
      </c>
      <c r="T119" s="242">
        <f t="shared" si="55"/>
        <v>3.9261994465577885</v>
      </c>
      <c r="U119" s="242" t="str">
        <f>VLOOKUP(D119:D275,پیوست1!$E$5:G312,3,0)</f>
        <v>در سهام</v>
      </c>
    </row>
    <row r="120" spans="1:22" x14ac:dyDescent="0.55000000000000004">
      <c r="A120" s="314">
        <v>11649</v>
      </c>
      <c r="B120" s="199">
        <v>275</v>
      </c>
      <c r="C120" s="187">
        <v>115</v>
      </c>
      <c r="D120" s="187" t="s">
        <v>577</v>
      </c>
      <c r="E120" s="344">
        <v>1282535.6249470001</v>
      </c>
      <c r="F120" s="345">
        <v>97.038607636146693</v>
      </c>
      <c r="G120" s="345">
        <v>0</v>
      </c>
      <c r="H120" s="345">
        <v>0.74981761430368632</v>
      </c>
      <c r="I120" s="345">
        <v>1.0547036378805738E-3</v>
      </c>
      <c r="J120" s="345">
        <v>2.2105200459117422</v>
      </c>
      <c r="K120" s="188">
        <f t="shared" si="47"/>
        <v>0.4960696156764634</v>
      </c>
      <c r="L120" s="188">
        <f t="shared" si="48"/>
        <v>0</v>
      </c>
      <c r="M120" s="188">
        <f t="shared" si="49"/>
        <v>3.833131418679974E-3</v>
      </c>
      <c r="N120" s="188">
        <f t="shared" si="50"/>
        <v>5.3917347027255848E-6</v>
      </c>
      <c r="O120" s="188">
        <f t="shared" si="51"/>
        <v>1.1300366486421898E-2</v>
      </c>
      <c r="P120" s="213">
        <f t="shared" si="52"/>
        <v>99.999999999999986</v>
      </c>
      <c r="Q120" s="246">
        <f>VLOOKUP(B:B,'پیوست 4'!$C$14:$J$172,8,0)</f>
        <v>4606437.0556049999</v>
      </c>
      <c r="R120" s="1">
        <f t="shared" si="53"/>
        <v>3.5916640177502734</v>
      </c>
      <c r="S120" s="242">
        <f t="shared" si="54"/>
        <v>359.16640177502734</v>
      </c>
      <c r="T120" s="242">
        <f t="shared" si="55"/>
        <v>262.12779413888063</v>
      </c>
      <c r="U120" s="242" t="str">
        <f>VLOOKUP(D120:D275,پیوست1!$E$5:G335,3,0)</f>
        <v>در سهام و قابل معامله</v>
      </c>
    </row>
    <row r="121" spans="1:22" x14ac:dyDescent="0.55000000000000004">
      <c r="A121" s="314">
        <v>10596</v>
      </c>
      <c r="B121" s="199">
        <v>36</v>
      </c>
      <c r="C121" s="189">
        <v>116</v>
      </c>
      <c r="D121" s="189" t="s">
        <v>514</v>
      </c>
      <c r="E121" s="342">
        <v>3883698.675729</v>
      </c>
      <c r="F121" s="343">
        <v>96.836764847243813</v>
      </c>
      <c r="G121" s="343">
        <v>0</v>
      </c>
      <c r="H121" s="343">
        <v>2.5328100453235321E-5</v>
      </c>
      <c r="I121" s="343">
        <v>0.98431803628389847</v>
      </c>
      <c r="J121" s="343">
        <v>2.1788917883718364</v>
      </c>
      <c r="K121" s="188">
        <f t="shared" si="47"/>
        <v>1.4990441794571931</v>
      </c>
      <c r="L121" s="188">
        <f t="shared" si="48"/>
        <v>0</v>
      </c>
      <c r="M121" s="188">
        <f t="shared" si="49"/>
        <v>3.9208188771095807E-7</v>
      </c>
      <c r="N121" s="188">
        <f t="shared" si="50"/>
        <v>1.5237355619569825E-2</v>
      </c>
      <c r="O121" s="188">
        <f t="shared" si="51"/>
        <v>3.3729493732863387E-2</v>
      </c>
      <c r="P121" s="213">
        <f t="shared" si="52"/>
        <v>100</v>
      </c>
      <c r="Q121" s="246">
        <f>VLOOKUP(B:B,'پیوست 4'!$C$14:$J$172,8,0)</f>
        <v>3900468.8295550002</v>
      </c>
      <c r="R121" s="1">
        <f t="shared" si="53"/>
        <v>1.0043180883035041</v>
      </c>
      <c r="S121" s="242">
        <f t="shared" si="54"/>
        <v>100.43180883035041</v>
      </c>
      <c r="T121" s="242">
        <f t="shared" si="55"/>
        <v>3.5950439831065921</v>
      </c>
      <c r="U121" s="242" t="str">
        <f>VLOOKUP(D121:D277,پیوست1!$E$5:G284,3,0)</f>
        <v>در سهام</v>
      </c>
    </row>
    <row r="122" spans="1:22" x14ac:dyDescent="0.55000000000000004">
      <c r="A122" s="314">
        <v>10896</v>
      </c>
      <c r="B122" s="199">
        <v>103</v>
      </c>
      <c r="C122" s="187">
        <v>117</v>
      </c>
      <c r="D122" s="187" t="s">
        <v>538</v>
      </c>
      <c r="E122" s="344">
        <v>2066526.284891</v>
      </c>
      <c r="F122" s="345">
        <v>96.795352954784647</v>
      </c>
      <c r="G122" s="345">
        <v>0</v>
      </c>
      <c r="H122" s="345">
        <v>2.876028138941789</v>
      </c>
      <c r="I122" s="345">
        <v>4.6960735869670134E-3</v>
      </c>
      <c r="J122" s="345">
        <v>0.32392283268659916</v>
      </c>
      <c r="K122" s="188">
        <f t="shared" si="47"/>
        <v>0.79730424231099684</v>
      </c>
      <c r="L122" s="188">
        <f t="shared" si="48"/>
        <v>0</v>
      </c>
      <c r="M122" s="188">
        <f t="shared" si="49"/>
        <v>2.3689871116594156E-2</v>
      </c>
      <c r="N122" s="188">
        <f t="shared" si="50"/>
        <v>3.8681602771182852E-5</v>
      </c>
      <c r="O122" s="188">
        <f t="shared" si="51"/>
        <v>2.6681554516678331E-3</v>
      </c>
      <c r="P122" s="213">
        <f t="shared" si="52"/>
        <v>100.00000000000001</v>
      </c>
      <c r="Q122" s="246">
        <f>VLOOKUP(B:B,'پیوست 4'!$C$14:$J$172,8,0)</f>
        <v>2042007.482638</v>
      </c>
      <c r="R122" s="1">
        <f t="shared" si="53"/>
        <v>0.98813525749357056</v>
      </c>
      <c r="S122" s="242">
        <f t="shared" si="54"/>
        <v>98.813525749357055</v>
      </c>
      <c r="T122" s="242">
        <f t="shared" si="55"/>
        <v>2.0181727945724077</v>
      </c>
      <c r="U122" s="242" t="str">
        <f>VLOOKUP(D122:D277,پیوست1!$E$5:G303,3,0)</f>
        <v>در سهام</v>
      </c>
    </row>
    <row r="123" spans="1:22" x14ac:dyDescent="0.55000000000000004">
      <c r="A123" s="314">
        <v>11173</v>
      </c>
      <c r="B123" s="199">
        <v>140</v>
      </c>
      <c r="C123" s="189">
        <v>118</v>
      </c>
      <c r="D123" s="189" t="s">
        <v>546</v>
      </c>
      <c r="E123" s="342">
        <v>763786.06075199996</v>
      </c>
      <c r="F123" s="343">
        <v>96.72751614559877</v>
      </c>
      <c r="G123" s="343">
        <v>-1.2898811229251726E-10</v>
      </c>
      <c r="H123" s="343">
        <v>2.2459702570989748</v>
      </c>
      <c r="I123" s="343">
        <v>2.5797622458503451E-3</v>
      </c>
      <c r="J123" s="343">
        <v>1.0239338351853946</v>
      </c>
      <c r="K123" s="188">
        <f t="shared" si="47"/>
        <v>0.29447633369217424</v>
      </c>
      <c r="L123" s="188">
        <f t="shared" si="48"/>
        <v>-3.9269018694328662E-13</v>
      </c>
      <c r="M123" s="188">
        <f t="shared" si="49"/>
        <v>6.8376105708806622E-3</v>
      </c>
      <c r="N123" s="188">
        <f t="shared" si="50"/>
        <v>7.8538037388657328E-6</v>
      </c>
      <c r="O123" s="188">
        <f t="shared" si="51"/>
        <v>3.1172544664012009E-3</v>
      </c>
      <c r="P123" s="213">
        <f t="shared" si="52"/>
        <v>99.999999999999986</v>
      </c>
      <c r="Q123" s="246">
        <f>VLOOKUP(B:B,'پیوست 4'!$C$14:$J$172,8,0)</f>
        <v>749894.81143799995</v>
      </c>
      <c r="R123" s="1">
        <f t="shared" si="53"/>
        <v>0.98181264358199583</v>
      </c>
      <c r="S123" s="242">
        <f t="shared" si="54"/>
        <v>98.181264358199584</v>
      </c>
      <c r="T123" s="242">
        <f t="shared" si="55"/>
        <v>1.4537482126008143</v>
      </c>
      <c r="U123" s="242" t="str">
        <f>VLOOKUP(D109:D263,پیوست1!$E$5:G252,3,0)</f>
        <v>در سهام</v>
      </c>
    </row>
    <row r="124" spans="1:22" x14ac:dyDescent="0.55000000000000004">
      <c r="A124" s="314">
        <v>10801</v>
      </c>
      <c r="B124" s="199">
        <v>46</v>
      </c>
      <c r="C124" s="187">
        <v>119</v>
      </c>
      <c r="D124" s="187" t="s">
        <v>528</v>
      </c>
      <c r="E124" s="344">
        <v>872297.25038400001</v>
      </c>
      <c r="F124" s="345">
        <v>95.529021524883518</v>
      </c>
      <c r="G124" s="345">
        <v>0</v>
      </c>
      <c r="H124" s="345">
        <v>4.0285285320556179</v>
      </c>
      <c r="I124" s="345">
        <v>0.25227486516323316</v>
      </c>
      <c r="J124" s="345">
        <v>0.19017507789763174</v>
      </c>
      <c r="K124" s="188">
        <f t="shared" si="47"/>
        <v>0.33214557157195634</v>
      </c>
      <c r="L124" s="188">
        <f t="shared" si="48"/>
        <v>0</v>
      </c>
      <c r="M124" s="188">
        <f t="shared" si="49"/>
        <v>1.4006821074002191E-2</v>
      </c>
      <c r="N124" s="188">
        <f t="shared" si="50"/>
        <v>8.7713637118175714E-4</v>
      </c>
      <c r="O124" s="188">
        <f t="shared" si="51"/>
        <v>6.61221154982695E-4</v>
      </c>
      <c r="P124" s="213">
        <f t="shared" si="52"/>
        <v>100</v>
      </c>
      <c r="Q124" s="246">
        <f>VLOOKUP(B:B,'پیوست 4'!$C$14:$J$172,8,0)</f>
        <v>858628.04397999996</v>
      </c>
      <c r="R124" s="1">
        <f t="shared" si="53"/>
        <v>0.98432964634706499</v>
      </c>
      <c r="S124" s="242">
        <f t="shared" si="54"/>
        <v>98.432964634706494</v>
      </c>
      <c r="T124" s="242">
        <f t="shared" si="55"/>
        <v>2.9039431098229755</v>
      </c>
      <c r="U124" s="242" t="str">
        <f>VLOOKUP(D124:D280,پیوست1!$E$5:G314,3,0)</f>
        <v>در سهام</v>
      </c>
    </row>
    <row r="125" spans="1:22" x14ac:dyDescent="0.55000000000000004">
      <c r="A125" s="314">
        <v>10764</v>
      </c>
      <c r="B125" s="199">
        <v>33</v>
      </c>
      <c r="C125" s="189">
        <v>120</v>
      </c>
      <c r="D125" s="189" t="s">
        <v>523</v>
      </c>
      <c r="E125" s="342">
        <v>889617.47206599999</v>
      </c>
      <c r="F125" s="343">
        <v>95.231237847601435</v>
      </c>
      <c r="G125" s="343">
        <v>4.8659873176056953E-2</v>
      </c>
      <c r="H125" s="343">
        <v>1.4588466616150895</v>
      </c>
      <c r="I125" s="343">
        <v>0</v>
      </c>
      <c r="J125" s="343">
        <v>3.261255617607417</v>
      </c>
      <c r="K125" s="188">
        <f t="shared" si="47"/>
        <v>0.33768468679495101</v>
      </c>
      <c r="L125" s="188">
        <f t="shared" si="48"/>
        <v>1.7254521104970275E-4</v>
      </c>
      <c r="M125" s="188">
        <f t="shared" si="49"/>
        <v>5.172989337781239E-3</v>
      </c>
      <c r="N125" s="188">
        <f t="shared" si="50"/>
        <v>0</v>
      </c>
      <c r="O125" s="188">
        <f t="shared" si="51"/>
        <v>1.1564231513533484E-2</v>
      </c>
      <c r="P125" s="213">
        <f t="shared" si="52"/>
        <v>100</v>
      </c>
      <c r="Q125" s="246">
        <f>VLOOKUP(B:B,'پیوست 4'!$C$14:$J$172,8,0)</f>
        <v>862915.66498999996</v>
      </c>
      <c r="R125" s="1">
        <f t="shared" si="53"/>
        <v>0.9699850689600451</v>
      </c>
      <c r="S125" s="242">
        <f t="shared" si="54"/>
        <v>96.998506896004514</v>
      </c>
      <c r="T125" s="242">
        <f t="shared" si="55"/>
        <v>1.7672690484030795</v>
      </c>
      <c r="U125" s="242" t="str">
        <f>VLOOKUP(D125:D281,پیوست1!$E$5:G291,3,0)</f>
        <v>در سهام</v>
      </c>
    </row>
    <row r="126" spans="1:22" x14ac:dyDescent="0.55000000000000004">
      <c r="A126" s="314">
        <v>11308</v>
      </c>
      <c r="B126" s="199">
        <v>181</v>
      </c>
      <c r="C126" s="187">
        <v>121</v>
      </c>
      <c r="D126" s="187" t="s">
        <v>563</v>
      </c>
      <c r="E126" s="344">
        <v>1801791.2147560001</v>
      </c>
      <c r="F126" s="345">
        <v>94.877917118598603</v>
      </c>
      <c r="G126" s="345">
        <v>2.2433863768189655</v>
      </c>
      <c r="H126" s="345">
        <v>1.5002293646266716</v>
      </c>
      <c r="I126" s="345">
        <v>2.7287441016905622E-3</v>
      </c>
      <c r="J126" s="345">
        <v>1.3757383958540637</v>
      </c>
      <c r="K126" s="188">
        <f t="shared" si="47"/>
        <v>0.68139389867520994</v>
      </c>
      <c r="L126" s="188">
        <f t="shared" si="48"/>
        <v>1.6111544561256776E-2</v>
      </c>
      <c r="M126" s="188">
        <f t="shared" si="49"/>
        <v>1.0774342088393224E-2</v>
      </c>
      <c r="N126" s="188">
        <f t="shared" si="50"/>
        <v>1.9597284999561124E-5</v>
      </c>
      <c r="O126" s="188">
        <f t="shared" si="51"/>
        <v>9.8802732772515778E-3</v>
      </c>
      <c r="P126" s="213">
        <f t="shared" si="52"/>
        <v>99.999999999999986</v>
      </c>
      <c r="Q126" s="246">
        <f>VLOOKUP(B:B,'پیوست 4'!$C$14:$J$172,8,0)</f>
        <v>1738490.55798</v>
      </c>
      <c r="R126" s="1">
        <f t="shared" si="53"/>
        <v>0.96486792905993146</v>
      </c>
      <c r="S126" s="242">
        <f t="shared" si="54"/>
        <v>96.486792905993141</v>
      </c>
      <c r="T126" s="242">
        <f t="shared" si="55"/>
        <v>1.6088757873945383</v>
      </c>
      <c r="U126" s="242" t="str">
        <f>VLOOKUP(D126:D281,پیوست1!$E$5:G285,3,0)</f>
        <v>شاخصی و قابل معامله</v>
      </c>
    </row>
    <row r="127" spans="1:22" x14ac:dyDescent="0.55000000000000004">
      <c r="A127" s="314">
        <v>11334</v>
      </c>
      <c r="B127" s="199">
        <v>194</v>
      </c>
      <c r="C127" s="189">
        <v>122</v>
      </c>
      <c r="D127" s="189" t="s">
        <v>567</v>
      </c>
      <c r="E127" s="342">
        <v>525068.96577100002</v>
      </c>
      <c r="F127" s="343">
        <v>94.723951986646341</v>
      </c>
      <c r="G127" s="343">
        <v>0</v>
      </c>
      <c r="H127" s="343">
        <v>3.855619876986347</v>
      </c>
      <c r="I127" s="343">
        <v>9.6607987200680461E-5</v>
      </c>
      <c r="J127" s="343">
        <v>1.4203315283801132</v>
      </c>
      <c r="K127" s="188">
        <f t="shared" si="47"/>
        <v>0.19824616397965938</v>
      </c>
      <c r="L127" s="188">
        <f t="shared" si="48"/>
        <v>0</v>
      </c>
      <c r="M127" s="188">
        <f t="shared" si="49"/>
        <v>8.069361912645125E-3</v>
      </c>
      <c r="N127" s="188">
        <f t="shared" si="50"/>
        <v>2.0218922955231955E-7</v>
      </c>
      <c r="O127" s="188">
        <f t="shared" si="51"/>
        <v>2.9725879376360804E-3</v>
      </c>
      <c r="P127" s="213">
        <f t="shared" si="52"/>
        <v>100.00000000000001</v>
      </c>
      <c r="Q127" s="246">
        <f>VLOOKUP(B:B,'پیوست 4'!$C$14:$J$172,8,0)</f>
        <v>524117.59146999998</v>
      </c>
      <c r="R127" s="1">
        <f t="shared" si="53"/>
        <v>0.99818809649204265</v>
      </c>
      <c r="S127" s="242">
        <f t="shared" si="54"/>
        <v>99.818809649204269</v>
      </c>
      <c r="T127" s="242">
        <f t="shared" si="55"/>
        <v>5.0948576625579278</v>
      </c>
      <c r="U127" s="242" t="str">
        <f>VLOOKUP(D127:D283,پیوست1!$E$5:G324,3,0)</f>
        <v>در سهام</v>
      </c>
    </row>
    <row r="128" spans="1:22" x14ac:dyDescent="0.55000000000000004">
      <c r="A128" s="314">
        <v>11461</v>
      </c>
      <c r="B128" s="199">
        <v>237</v>
      </c>
      <c r="C128" s="187">
        <v>123</v>
      </c>
      <c r="D128" s="187" t="s">
        <v>572</v>
      </c>
      <c r="E128" s="344">
        <v>2436751.6549999998</v>
      </c>
      <c r="F128" s="345">
        <v>94.505860657031192</v>
      </c>
      <c r="G128" s="345">
        <v>0</v>
      </c>
      <c r="H128" s="345">
        <v>5.2823631417620405</v>
      </c>
      <c r="I128" s="345">
        <v>1.8947716115957057E-3</v>
      </c>
      <c r="J128" s="345">
        <v>0.20988142959517322</v>
      </c>
      <c r="K128" s="188">
        <f t="shared" si="47"/>
        <v>0.91790692169948251</v>
      </c>
      <c r="L128" s="188">
        <f t="shared" si="48"/>
        <v>0</v>
      </c>
      <c r="M128" s="188">
        <f t="shared" si="49"/>
        <v>5.1306000041097546E-2</v>
      </c>
      <c r="N128" s="188">
        <f t="shared" si="50"/>
        <v>1.840334520242247E-5</v>
      </c>
      <c r="O128" s="188">
        <f t="shared" si="51"/>
        <v>2.0385150256526331E-3</v>
      </c>
      <c r="P128" s="213">
        <f t="shared" si="52"/>
        <v>100</v>
      </c>
      <c r="Q128" s="246">
        <f>VLOOKUP(B:B,'پیوست 4'!$C$14:$J$172,8,0)</f>
        <v>2493858.8925089999</v>
      </c>
      <c r="R128" s="1">
        <f t="shared" si="53"/>
        <v>1.0234358053648269</v>
      </c>
      <c r="S128" s="242">
        <f t="shared" si="54"/>
        <v>102.34358053648269</v>
      </c>
      <c r="T128" s="242">
        <f t="shared" si="55"/>
        <v>7.8377198794514982</v>
      </c>
      <c r="U128" s="242" t="str">
        <f>VLOOKUP(D128:D284,پیوست1!$E$5:G300,3,0)</f>
        <v>در سهام</v>
      </c>
    </row>
    <row r="129" spans="1:21" x14ac:dyDescent="0.55000000000000004">
      <c r="A129" s="314">
        <v>11341</v>
      </c>
      <c r="B129" s="199">
        <v>211</v>
      </c>
      <c r="C129" s="189">
        <v>124</v>
      </c>
      <c r="D129" s="189" t="s">
        <v>569</v>
      </c>
      <c r="E129" s="342">
        <v>3843103.718938</v>
      </c>
      <c r="F129" s="343">
        <v>94.486974029230211</v>
      </c>
      <c r="G129" s="343">
        <v>3.1793499135572167</v>
      </c>
      <c r="H129" s="343">
        <v>0.96752523114475009</v>
      </c>
      <c r="I129" s="343">
        <v>0</v>
      </c>
      <c r="J129" s="343">
        <v>1.3661508260678277</v>
      </c>
      <c r="K129" s="188">
        <f t="shared" si="47"/>
        <v>1.4473803753366909</v>
      </c>
      <c r="L129" s="188">
        <f t="shared" si="48"/>
        <v>4.8702254659859702E-2</v>
      </c>
      <c r="M129" s="188">
        <f t="shared" si="49"/>
        <v>1.4820847493420527E-2</v>
      </c>
      <c r="N129" s="188">
        <f t="shared" si="50"/>
        <v>0</v>
      </c>
      <c r="O129" s="188">
        <f t="shared" si="51"/>
        <v>2.0927116311174054E-2</v>
      </c>
      <c r="P129" s="213">
        <f t="shared" si="52"/>
        <v>100</v>
      </c>
      <c r="Q129" s="246">
        <f>VLOOKUP(B:B,'پیوست 4'!$C$14:$J$172,8,0)</f>
        <v>9381171.4001419991</v>
      </c>
      <c r="R129" s="1">
        <f t="shared" si="53"/>
        <v>2.4410403898061808</v>
      </c>
      <c r="S129" s="242">
        <f t="shared" si="54"/>
        <v>244.10403898061807</v>
      </c>
      <c r="T129" s="242">
        <f t="shared" si="55"/>
        <v>149.61706495138787</v>
      </c>
      <c r="U129" s="242" t="str">
        <f>VLOOKUP(D129:D284,پیوست1!$E$5:G294,3,0)</f>
        <v>در سهام و قابل معامله</v>
      </c>
    </row>
    <row r="130" spans="1:21" x14ac:dyDescent="0.55000000000000004">
      <c r="A130" s="314">
        <v>11055</v>
      </c>
      <c r="B130" s="199">
        <v>116</v>
      </c>
      <c r="C130" s="187">
        <v>125</v>
      </c>
      <c r="D130" s="187" t="s">
        <v>539</v>
      </c>
      <c r="E130" s="344">
        <v>6501384.4128869995</v>
      </c>
      <c r="F130" s="345">
        <v>94.46320106537928</v>
      </c>
      <c r="G130" s="345">
        <v>4.1542258178822247E-3</v>
      </c>
      <c r="H130" s="345">
        <v>5.0548604511297446E-2</v>
      </c>
      <c r="I130" s="345">
        <v>4.1447740891751524E-2</v>
      </c>
      <c r="J130" s="345">
        <v>5.4406483633997915</v>
      </c>
      <c r="K130" s="188">
        <f t="shared" si="47"/>
        <v>2.447919532136821</v>
      </c>
      <c r="L130" s="188">
        <f t="shared" si="48"/>
        <v>1.0765261398946989E-4</v>
      </c>
      <c r="M130" s="188">
        <f t="shared" si="49"/>
        <v>1.3099166120765168E-3</v>
      </c>
      <c r="N130" s="188">
        <f t="shared" si="50"/>
        <v>1.0740768187777396E-3</v>
      </c>
      <c r="O130" s="188">
        <f t="shared" si="51"/>
        <v>0.1409889697368695</v>
      </c>
      <c r="P130" s="213">
        <f t="shared" si="52"/>
        <v>100</v>
      </c>
      <c r="Q130" s="246">
        <f>VLOOKUP(B:B,'پیوست 4'!$C$14:$J$172,8,0)</f>
        <v>6548512.3835929995</v>
      </c>
      <c r="R130" s="1">
        <f t="shared" si="53"/>
        <v>1.0072489131103497</v>
      </c>
      <c r="S130" s="242">
        <f t="shared" si="54"/>
        <v>100.72489131103497</v>
      </c>
      <c r="T130" s="242">
        <f t="shared" si="55"/>
        <v>6.2616902456556858</v>
      </c>
      <c r="U130" s="242" t="str">
        <f>VLOOKUP(D130:D286,پیوست1!$E$5:G286,3,0)</f>
        <v>در سهام</v>
      </c>
    </row>
    <row r="131" spans="1:21" x14ac:dyDescent="0.55000000000000004">
      <c r="A131" s="314">
        <v>11463</v>
      </c>
      <c r="B131" s="199">
        <v>239</v>
      </c>
      <c r="C131" s="189">
        <v>126</v>
      </c>
      <c r="D131" s="189" t="s">
        <v>571</v>
      </c>
      <c r="E131" s="342">
        <v>383927.24044000002</v>
      </c>
      <c r="F131" s="343">
        <v>94.456589178378891</v>
      </c>
      <c r="G131" s="343">
        <v>0</v>
      </c>
      <c r="H131" s="343">
        <v>5.4103055125325623</v>
      </c>
      <c r="I131" s="343">
        <v>4.9617673180529231E-3</v>
      </c>
      <c r="J131" s="343">
        <v>0.12814354177049975</v>
      </c>
      <c r="K131" s="188">
        <f t="shared" si="47"/>
        <v>0.14454724545494185</v>
      </c>
      <c r="L131" s="188">
        <f t="shared" si="48"/>
        <v>0</v>
      </c>
      <c r="M131" s="188">
        <f t="shared" si="49"/>
        <v>8.2794092578273963E-3</v>
      </c>
      <c r="N131" s="188">
        <f t="shared" si="50"/>
        <v>7.593009705849867E-6</v>
      </c>
      <c r="O131" s="188">
        <f t="shared" si="51"/>
        <v>1.9609850564036551E-4</v>
      </c>
      <c r="P131" s="213">
        <f t="shared" si="52"/>
        <v>100</v>
      </c>
      <c r="Q131" s="246">
        <f>VLOOKUP(B:B,'پیوست 4'!$C$14:$J$172,8,0)</f>
        <v>380737.68125000002</v>
      </c>
      <c r="R131" s="1">
        <f t="shared" si="53"/>
        <v>0.99169228214610505</v>
      </c>
      <c r="S131" s="242">
        <f t="shared" si="54"/>
        <v>99.169228214610499</v>
      </c>
      <c r="T131" s="242">
        <f t="shared" si="55"/>
        <v>4.7126390362316073</v>
      </c>
      <c r="U131" s="242" t="str">
        <f>VLOOKUP(D131:D287,پیوست1!$E$5:G338,3,0)</f>
        <v>در سهام</v>
      </c>
    </row>
    <row r="132" spans="1:21" x14ac:dyDescent="0.55000000000000004">
      <c r="A132" s="314">
        <v>11233</v>
      </c>
      <c r="B132" s="199">
        <v>264</v>
      </c>
      <c r="C132" s="187">
        <v>127</v>
      </c>
      <c r="D132" s="187" t="s">
        <v>576</v>
      </c>
      <c r="E132" s="344">
        <v>2052942.0304060001</v>
      </c>
      <c r="F132" s="345">
        <v>93.982153819151449</v>
      </c>
      <c r="G132" s="345">
        <v>8.0360285497872899E-2</v>
      </c>
      <c r="H132" s="345">
        <v>5.5242050010838799</v>
      </c>
      <c r="I132" s="345">
        <v>0</v>
      </c>
      <c r="J132" s="345">
        <v>0.41328089426680725</v>
      </c>
      <c r="K132" s="188">
        <f t="shared" si="47"/>
        <v>0.76904315928086353</v>
      </c>
      <c r="L132" s="188">
        <f t="shared" si="48"/>
        <v>6.5757726683853446E-4</v>
      </c>
      <c r="M132" s="188">
        <f t="shared" si="49"/>
        <v>4.5203816830200957E-2</v>
      </c>
      <c r="N132" s="188">
        <f t="shared" si="50"/>
        <v>0</v>
      </c>
      <c r="O132" s="188">
        <f t="shared" si="51"/>
        <v>3.3818212467120455E-3</v>
      </c>
      <c r="P132" s="213">
        <f t="shared" si="52"/>
        <v>100.00000000000001</v>
      </c>
      <c r="Q132" s="246">
        <f>VLOOKUP(B:B,'پیوست 4'!$C$14:$J$172,8,0)</f>
        <v>1946769.5538900001</v>
      </c>
      <c r="R132" s="1">
        <f t="shared" si="53"/>
        <v>0.94828276934103062</v>
      </c>
      <c r="S132" s="242">
        <f t="shared" si="54"/>
        <v>94.828276934103059</v>
      </c>
      <c r="T132" s="242">
        <f t="shared" si="55"/>
        <v>0.84612311495160952</v>
      </c>
      <c r="U132" s="242" t="str">
        <f>VLOOKUP(D132:D289,پیوست1!$E$5:G313,3,0)</f>
        <v>در سهام و قابل معامله</v>
      </c>
    </row>
    <row r="133" spans="1:21" x14ac:dyDescent="0.55000000000000004">
      <c r="A133" s="314">
        <v>10781</v>
      </c>
      <c r="B133" s="199">
        <v>51</v>
      </c>
      <c r="C133" s="189">
        <v>128</v>
      </c>
      <c r="D133" s="189" t="s">
        <v>525</v>
      </c>
      <c r="E133" s="342">
        <v>8619024.4511559997</v>
      </c>
      <c r="F133" s="343">
        <v>93.52857673411215</v>
      </c>
      <c r="G133" s="343">
        <v>0</v>
      </c>
      <c r="H133" s="343">
        <v>6.0290533379519653</v>
      </c>
      <c r="I133" s="343">
        <v>5.627766424958101E-4</v>
      </c>
      <c r="J133" s="343">
        <v>0.44180715129338405</v>
      </c>
      <c r="K133" s="188">
        <f t="shared" si="47"/>
        <v>3.2131505294261982</v>
      </c>
      <c r="L133" s="188">
        <f t="shared" si="48"/>
        <v>0</v>
      </c>
      <c r="M133" s="188">
        <f t="shared" si="49"/>
        <v>0.20712659810756653</v>
      </c>
      <c r="N133" s="188">
        <f t="shared" si="50"/>
        <v>1.9334048800130886E-5</v>
      </c>
      <c r="O133" s="188">
        <f t="shared" si="51"/>
        <v>1.5178172614753982E-2</v>
      </c>
      <c r="P133" s="213">
        <f t="shared" si="52"/>
        <v>100</v>
      </c>
      <c r="Q133" s="246">
        <f>VLOOKUP(B:B,'پیوست 4'!$C$14:$J$172,8,0)</f>
        <v>8309564.5476080002</v>
      </c>
      <c r="R133" s="1">
        <f t="shared" si="53"/>
        <v>0.96409571578527153</v>
      </c>
      <c r="S133" s="242">
        <f t="shared" si="54"/>
        <v>96.409571578527149</v>
      </c>
      <c r="T133" s="242">
        <f t="shared" si="55"/>
        <v>2.8809948444149995</v>
      </c>
      <c r="U133" s="242" t="str">
        <f>VLOOKUP(D133:D289,پیوست1!$E$5:G299,3,0)</f>
        <v>در سهام</v>
      </c>
    </row>
    <row r="134" spans="1:21" x14ac:dyDescent="0.55000000000000004">
      <c r="A134" s="314">
        <v>10782</v>
      </c>
      <c r="B134" s="199">
        <v>45</v>
      </c>
      <c r="C134" s="187">
        <v>129</v>
      </c>
      <c r="D134" s="187" t="s">
        <v>522</v>
      </c>
      <c r="E134" s="344">
        <v>920496.00043899997</v>
      </c>
      <c r="F134" s="345">
        <v>93.45320907161225</v>
      </c>
      <c r="G134" s="345">
        <v>2.1587367190592271E-10</v>
      </c>
      <c r="H134" s="345">
        <v>1.2263535706826214</v>
      </c>
      <c r="I134" s="345">
        <v>0.65474077551321141</v>
      </c>
      <c r="J134" s="345">
        <v>4.665696581976051</v>
      </c>
      <c r="K134" s="188">
        <f t="shared" si="47"/>
        <v>0.34288205650848119</v>
      </c>
      <c r="L134" s="188">
        <f t="shared" si="48"/>
        <v>7.9204565904654756E-13</v>
      </c>
      <c r="M134" s="188">
        <f t="shared" si="49"/>
        <v>4.4995205461586182E-3</v>
      </c>
      <c r="N134" s="188">
        <f t="shared" si="50"/>
        <v>2.4022595459070491E-3</v>
      </c>
      <c r="O134" s="188">
        <f t="shared" si="51"/>
        <v>1.7118552214152882E-2</v>
      </c>
      <c r="P134" s="213">
        <f t="shared" si="52"/>
        <v>100.00000000000001</v>
      </c>
      <c r="Q134" s="246">
        <f>VLOOKUP(B:B,'پیوست 4'!$C$14:$J$172,8,0)</f>
        <v>889759.89809899998</v>
      </c>
      <c r="R134" s="1">
        <f t="shared" si="53"/>
        <v>0.96660919512377952</v>
      </c>
      <c r="S134" s="242">
        <f t="shared" si="54"/>
        <v>96.660919512377959</v>
      </c>
      <c r="T134" s="242">
        <f t="shared" si="55"/>
        <v>3.2077104407657089</v>
      </c>
      <c r="U134" s="242" t="str">
        <f>VLOOKUP(D134:D290,پیوست1!$E$5:G310,3,0)</f>
        <v>در سهام</v>
      </c>
    </row>
    <row r="135" spans="1:21" x14ac:dyDescent="0.55000000000000004">
      <c r="A135" s="314">
        <v>11235</v>
      </c>
      <c r="B135" s="199">
        <v>155</v>
      </c>
      <c r="C135" s="189">
        <v>130</v>
      </c>
      <c r="D135" s="189" t="s">
        <v>554</v>
      </c>
      <c r="E135" s="342">
        <v>7546360.2122020004</v>
      </c>
      <c r="F135" s="343">
        <v>93.412168761076401</v>
      </c>
      <c r="G135" s="343">
        <v>0</v>
      </c>
      <c r="H135" s="343">
        <v>3.0017158153471724</v>
      </c>
      <c r="I135" s="343">
        <v>2.6110789493151041E-4</v>
      </c>
      <c r="J135" s="343">
        <v>3.585854315681491</v>
      </c>
      <c r="K135" s="188">
        <f t="shared" si="47"/>
        <v>2.8097625547092626</v>
      </c>
      <c r="L135" s="188">
        <f t="shared" si="48"/>
        <v>0</v>
      </c>
      <c r="M135" s="188">
        <f t="shared" si="49"/>
        <v>9.0289186191718621E-2</v>
      </c>
      <c r="N135" s="188">
        <f t="shared" si="50"/>
        <v>7.8539144915263018E-6</v>
      </c>
      <c r="O135" s="188">
        <f t="shared" si="51"/>
        <v>0.10785960026915407</v>
      </c>
      <c r="P135" s="213">
        <f t="shared" si="52"/>
        <v>99.999999999999986</v>
      </c>
      <c r="Q135" s="246">
        <f>VLOOKUP(B:B,'پیوست 4'!$C$14:$J$172,8,0)</f>
        <v>7279760.9560519997</v>
      </c>
      <c r="R135" s="1">
        <f t="shared" si="53"/>
        <v>0.96467180883852777</v>
      </c>
      <c r="S135" s="242">
        <f t="shared" si="54"/>
        <v>96.467180883852777</v>
      </c>
      <c r="T135" s="242">
        <f t="shared" si="55"/>
        <v>3.0550121227763753</v>
      </c>
      <c r="U135" s="242" t="str">
        <f>VLOOKUP(D135:D290,پیوست1!$E$5:G280,3,0)</f>
        <v>در سهام</v>
      </c>
    </row>
    <row r="136" spans="1:21" x14ac:dyDescent="0.55000000000000004">
      <c r="A136" s="314">
        <v>11314</v>
      </c>
      <c r="B136" s="199">
        <v>182</v>
      </c>
      <c r="C136" s="187">
        <v>131</v>
      </c>
      <c r="D136" s="187" t="s">
        <v>564</v>
      </c>
      <c r="E136" s="344">
        <v>120222.540291</v>
      </c>
      <c r="F136" s="345">
        <v>92</v>
      </c>
      <c r="G136" s="345">
        <v>3</v>
      </c>
      <c r="H136" s="345">
        <v>0</v>
      </c>
      <c r="I136" s="345">
        <v>0</v>
      </c>
      <c r="J136" s="345">
        <v>5</v>
      </c>
      <c r="K136" s="188">
        <f t="shared" si="47"/>
        <v>4.4086169005733873E-2</v>
      </c>
      <c r="L136" s="188">
        <f t="shared" si="48"/>
        <v>1.4375924675782785E-3</v>
      </c>
      <c r="M136" s="188">
        <f t="shared" si="49"/>
        <v>0</v>
      </c>
      <c r="N136" s="188">
        <f t="shared" si="50"/>
        <v>0</v>
      </c>
      <c r="O136" s="188">
        <f t="shared" si="51"/>
        <v>2.3959874459637976E-3</v>
      </c>
      <c r="P136" s="213">
        <f t="shared" si="52"/>
        <v>100</v>
      </c>
      <c r="Q136" s="246">
        <f>VLOOKUP(B:B,'پیوست 4'!$C$14:$J$172,8,0)</f>
        <v>0</v>
      </c>
      <c r="R136" s="1">
        <f t="shared" si="53"/>
        <v>0</v>
      </c>
      <c r="S136" s="242">
        <f t="shared" si="54"/>
        <v>0</v>
      </c>
      <c r="T136" s="242">
        <f t="shared" si="55"/>
        <v>-92</v>
      </c>
      <c r="U136" s="242" t="str">
        <f>VLOOKUP(D136:D292,پیوست1!$E$5:G308,3,0)</f>
        <v>در سهام</v>
      </c>
    </row>
    <row r="137" spans="1:21" x14ac:dyDescent="0.55000000000000004">
      <c r="A137" s="314">
        <v>11285</v>
      </c>
      <c r="B137" s="199">
        <v>174</v>
      </c>
      <c r="C137" s="189">
        <v>132</v>
      </c>
      <c r="D137" s="189" t="s">
        <v>561</v>
      </c>
      <c r="E137" s="342">
        <v>8194124.5937270001</v>
      </c>
      <c r="F137" s="343">
        <v>91.312196590570338</v>
      </c>
      <c r="G137" s="343">
        <v>0</v>
      </c>
      <c r="H137" s="343">
        <v>8.6067124278695015</v>
      </c>
      <c r="I137" s="343">
        <v>4.8660471402266382E-4</v>
      </c>
      <c r="J137" s="343">
        <v>8.0604376846136097E-2</v>
      </c>
      <c r="K137" s="188">
        <f t="shared" si="47"/>
        <v>2.982359458165611</v>
      </c>
      <c r="L137" s="188">
        <f t="shared" si="48"/>
        <v>0</v>
      </c>
      <c r="M137" s="188">
        <f t="shared" si="49"/>
        <v>0.28110494732769181</v>
      </c>
      <c r="N137" s="188">
        <f t="shared" si="50"/>
        <v>1.5893059475510744E-5</v>
      </c>
      <c r="O137" s="188">
        <f t="shared" si="51"/>
        <v>2.6326299731293944E-3</v>
      </c>
      <c r="P137" s="213">
        <f t="shared" si="52"/>
        <v>100</v>
      </c>
      <c r="Q137" s="246">
        <f>VLOOKUP(B:B,'پیوست 4'!$C$14:$J$172,8,0)</f>
        <v>7837300.208602</v>
      </c>
      <c r="R137" s="1">
        <f t="shared" si="53"/>
        <v>0.95645362954351876</v>
      </c>
      <c r="S137" s="242">
        <f t="shared" si="54"/>
        <v>95.645362954351882</v>
      </c>
      <c r="T137" s="242">
        <f t="shared" si="55"/>
        <v>4.3331663637815439</v>
      </c>
      <c r="U137" s="242" t="str">
        <f>VLOOKUP(D137:D293,پیوست1!$E$5:G332,3,0)</f>
        <v>در سهام</v>
      </c>
    </row>
    <row r="138" spans="1:21" x14ac:dyDescent="0.55000000000000004">
      <c r="A138" s="314">
        <v>11095</v>
      </c>
      <c r="B138" s="199">
        <v>122</v>
      </c>
      <c r="C138" s="187">
        <v>133</v>
      </c>
      <c r="D138" s="187" t="s">
        <v>541</v>
      </c>
      <c r="E138" s="344">
        <v>1748038.601267</v>
      </c>
      <c r="F138" s="345">
        <v>91.176014811292674</v>
      </c>
      <c r="G138" s="345">
        <v>0</v>
      </c>
      <c r="H138" s="345">
        <v>8.7601166071020256</v>
      </c>
      <c r="I138" s="345">
        <v>5.6710446664945706E-3</v>
      </c>
      <c r="J138" s="345">
        <v>5.8197536938808477E-2</v>
      </c>
      <c r="K138" s="188">
        <f t="shared" si="47"/>
        <v>0.6352727959490958</v>
      </c>
      <c r="L138" s="188">
        <f t="shared" si="48"/>
        <v>0</v>
      </c>
      <c r="M138" s="188">
        <f t="shared" si="49"/>
        <v>6.1036488393925128E-2</v>
      </c>
      <c r="N138" s="188">
        <f t="shared" si="50"/>
        <v>3.9513247082499195E-5</v>
      </c>
      <c r="O138" s="188">
        <f t="shared" si="51"/>
        <v>4.0549383612551284E-4</v>
      </c>
      <c r="P138" s="213">
        <f t="shared" si="52"/>
        <v>100</v>
      </c>
      <c r="Q138" s="246">
        <f>VLOOKUP(B:B,'پیوست 4'!$C$14:$J$172,8,0)</f>
        <v>1712251.349624</v>
      </c>
      <c r="R138" s="1">
        <f t="shared" si="53"/>
        <v>0.97952719601440097</v>
      </c>
      <c r="S138" s="242">
        <f t="shared" si="54"/>
        <v>97.952719601440094</v>
      </c>
      <c r="T138" s="242">
        <f t="shared" si="55"/>
        <v>6.77670479014742</v>
      </c>
      <c r="U138" s="242" t="str">
        <f>VLOOKUP(D138:D293,پیوست1!$E$5:G279,3,0)</f>
        <v>در سهام</v>
      </c>
    </row>
    <row r="139" spans="1:21" x14ac:dyDescent="0.55000000000000004">
      <c r="A139" s="314">
        <v>10630</v>
      </c>
      <c r="B139" s="199">
        <v>19</v>
      </c>
      <c r="C139" s="189">
        <v>134</v>
      </c>
      <c r="D139" s="189" t="s">
        <v>517</v>
      </c>
      <c r="E139" s="342">
        <v>539523.08209799998</v>
      </c>
      <c r="F139" s="343">
        <v>91.165282261524183</v>
      </c>
      <c r="G139" s="343">
        <v>0</v>
      </c>
      <c r="H139" s="343">
        <v>1.3618853294379756</v>
      </c>
      <c r="I139" s="343">
        <v>3.557842926844009</v>
      </c>
      <c r="J139" s="343">
        <v>3.9149894821938318</v>
      </c>
      <c r="K139" s="188">
        <f t="shared" ref="K139:K173" si="56">E139/$E$174*F139</f>
        <v>0.19605058568395881</v>
      </c>
      <c r="L139" s="188">
        <f t="shared" ref="L139:L173" si="57">E139/$E$174*G139</f>
        <v>0</v>
      </c>
      <c r="M139" s="188">
        <f t="shared" ref="M139:M173" si="58">E139/$E$174*H139</f>
        <v>2.9287291153750044E-3</v>
      </c>
      <c r="N139" s="188">
        <f t="shared" ref="N139:N173" si="59">E139/$E$174*I139</f>
        <v>7.6511274059169075E-3</v>
      </c>
      <c r="O139" s="188">
        <f t="shared" ref="O139:O173" si="60">E139/$E$174*J139</f>
        <v>8.4191696870835418E-3</v>
      </c>
      <c r="P139" s="213">
        <f t="shared" ref="P139:P173" si="61">SUM(F139:J139)</f>
        <v>100</v>
      </c>
      <c r="Q139" s="246">
        <f>VLOOKUP(B:B,'پیوست 4'!$C$14:$J$172,8,0)</f>
        <v>530724.43524300004</v>
      </c>
      <c r="R139" s="1">
        <f t="shared" ref="R139:R169" si="62">Q139/E139</f>
        <v>0.98369180643618559</v>
      </c>
      <c r="S139" s="242">
        <f t="shared" ref="S139:S169" si="63">R139*100</f>
        <v>98.369180643618563</v>
      </c>
      <c r="T139" s="242">
        <f t="shared" ref="T139:T169" si="64">S139-F139</f>
        <v>7.2038983820943798</v>
      </c>
      <c r="U139" s="242" t="str">
        <f>VLOOKUP(D139:D295,پیوست1!$E$5:G309,3,0)</f>
        <v>در سهام</v>
      </c>
    </row>
    <row r="140" spans="1:21" x14ac:dyDescent="0.55000000000000004">
      <c r="A140" s="314">
        <v>10825</v>
      </c>
      <c r="B140" s="199">
        <v>61</v>
      </c>
      <c r="C140" s="187">
        <v>135</v>
      </c>
      <c r="D140" s="187" t="s">
        <v>529</v>
      </c>
      <c r="E140" s="344">
        <v>240733.97318500001</v>
      </c>
      <c r="F140" s="345">
        <v>90.335115711864916</v>
      </c>
      <c r="G140" s="345">
        <v>8.1693978359972412</v>
      </c>
      <c r="H140" s="345">
        <v>2.5857975840446316E-3</v>
      </c>
      <c r="I140" s="345">
        <v>0.95453901758030113</v>
      </c>
      <c r="J140" s="345">
        <v>0.5383616369734916</v>
      </c>
      <c r="K140" s="188">
        <f t="shared" si="56"/>
        <v>8.6680742422509005E-2</v>
      </c>
      <c r="L140" s="188">
        <f t="shared" si="57"/>
        <v>7.8389169481749097E-3</v>
      </c>
      <c r="M140" s="188">
        <f t="shared" si="58"/>
        <v>2.4811929732202653E-6</v>
      </c>
      <c r="N140" s="188">
        <f t="shared" si="59"/>
        <v>9.1592455561824795E-4</v>
      </c>
      <c r="O140" s="188">
        <f t="shared" si="60"/>
        <v>5.1658301444485019E-4</v>
      </c>
      <c r="P140" s="213">
        <f t="shared" si="61"/>
        <v>100</v>
      </c>
      <c r="Q140" s="246">
        <f>VLOOKUP(B:B,'پیوست 4'!$C$14:$J$172,8,0)</f>
        <v>223106.05802200001</v>
      </c>
      <c r="R140" s="1">
        <f t="shared" si="62"/>
        <v>0.92677429392380262</v>
      </c>
      <c r="S140" s="242">
        <f t="shared" si="63"/>
        <v>92.677429392380262</v>
      </c>
      <c r="T140" s="242">
        <f t="shared" si="64"/>
        <v>2.3423136805153462</v>
      </c>
      <c r="U140" s="242" t="str">
        <f>VLOOKUP(D140:D296,پیوست1!$E$5:G330,3,0)</f>
        <v>در سهام</v>
      </c>
    </row>
    <row r="141" spans="1:21" x14ac:dyDescent="0.55000000000000004">
      <c r="A141" s="314">
        <v>10589</v>
      </c>
      <c r="B141" s="199">
        <v>26</v>
      </c>
      <c r="C141" s="189">
        <v>136</v>
      </c>
      <c r="D141" s="189" t="s">
        <v>512</v>
      </c>
      <c r="E141" s="342">
        <v>1542760.936189</v>
      </c>
      <c r="F141" s="343">
        <v>90.020431895521668</v>
      </c>
      <c r="G141" s="343">
        <v>2.9422922564857927</v>
      </c>
      <c r="H141" s="343">
        <v>6.0758786827867004</v>
      </c>
      <c r="I141" s="343">
        <v>0</v>
      </c>
      <c r="J141" s="343">
        <v>0.96139716520584395</v>
      </c>
      <c r="K141" s="188">
        <f t="shared" si="56"/>
        <v>0.55356466359178469</v>
      </c>
      <c r="L141" s="188">
        <f t="shared" si="57"/>
        <v>1.8093103852696555E-2</v>
      </c>
      <c r="M141" s="188">
        <f t="shared" si="58"/>
        <v>3.7362537240044479E-2</v>
      </c>
      <c r="N141" s="188">
        <f t="shared" si="59"/>
        <v>0</v>
      </c>
      <c r="O141" s="188">
        <f t="shared" si="60"/>
        <v>5.9119411796750565E-3</v>
      </c>
      <c r="P141" s="213">
        <f t="shared" si="61"/>
        <v>100</v>
      </c>
      <c r="Q141" s="246">
        <f>VLOOKUP(B:B,'پیوست 4'!$C$14:$J$172,8,0)</f>
        <v>1403942.8991950001</v>
      </c>
      <c r="R141" s="1">
        <f t="shared" si="62"/>
        <v>0.9100197355677706</v>
      </c>
      <c r="S141" s="242">
        <f t="shared" si="63"/>
        <v>91.00197355677706</v>
      </c>
      <c r="T141" s="242">
        <f t="shared" si="64"/>
        <v>0.98154166125539177</v>
      </c>
      <c r="U141" s="242" t="str">
        <f>VLOOKUP(D141:D296,پیوست1!$E$5:G317,3,0)</f>
        <v>در سهام</v>
      </c>
    </row>
    <row r="142" spans="1:21" x14ac:dyDescent="0.55000000000000004">
      <c r="A142" s="314">
        <v>11132</v>
      </c>
      <c r="B142" s="199">
        <v>126</v>
      </c>
      <c r="C142" s="187">
        <v>137</v>
      </c>
      <c r="D142" s="187" t="s">
        <v>543</v>
      </c>
      <c r="E142" s="344">
        <v>12435059.070778999</v>
      </c>
      <c r="F142" s="345">
        <v>89.515438986833345</v>
      </c>
      <c r="G142" s="345">
        <v>-9.1850289337395356E-11</v>
      </c>
      <c r="H142" s="345">
        <v>10.023963292984332</v>
      </c>
      <c r="I142" s="345">
        <v>3.8653663429487209E-4</v>
      </c>
      <c r="J142" s="345">
        <v>0.46021118363988367</v>
      </c>
      <c r="K142" s="188">
        <f t="shared" si="56"/>
        <v>4.4368467874691593</v>
      </c>
      <c r="L142" s="188">
        <f t="shared" si="57"/>
        <v>-4.5525740116705177E-12</v>
      </c>
      <c r="M142" s="188">
        <f t="shared" si="58"/>
        <v>0.49683931439724072</v>
      </c>
      <c r="N142" s="188">
        <f t="shared" si="59"/>
        <v>1.9158748965780093E-5</v>
      </c>
      <c r="O142" s="188">
        <f t="shared" si="60"/>
        <v>2.2810439571103867E-2</v>
      </c>
      <c r="P142" s="213">
        <f t="shared" si="61"/>
        <v>100.00000000000001</v>
      </c>
      <c r="Q142" s="246">
        <f>VLOOKUP(B:B,'پیوست 4'!$C$14:$J$172,8,0)</f>
        <v>11694957.910228999</v>
      </c>
      <c r="R142" s="1">
        <f t="shared" si="62"/>
        <v>0.9404826984465916</v>
      </c>
      <c r="S142" s="242">
        <f t="shared" si="63"/>
        <v>94.04826984465916</v>
      </c>
      <c r="T142" s="242">
        <f t="shared" si="64"/>
        <v>4.5328308578258145</v>
      </c>
      <c r="U142" s="242" t="str">
        <f>VLOOKUP(D142:D298,پیوست1!$E$5:G327,3,0)</f>
        <v>در سهام</v>
      </c>
    </row>
    <row r="143" spans="1:21" x14ac:dyDescent="0.55000000000000004">
      <c r="A143" s="314">
        <v>10719</v>
      </c>
      <c r="B143" s="199">
        <v>22</v>
      </c>
      <c r="C143" s="189">
        <v>138</v>
      </c>
      <c r="D143" s="189" t="s">
        <v>519</v>
      </c>
      <c r="E143" s="342">
        <v>14997750.216364</v>
      </c>
      <c r="F143" s="343">
        <v>89.136582924742228</v>
      </c>
      <c r="G143" s="343">
        <v>1.0940772376463802E-2</v>
      </c>
      <c r="H143" s="343">
        <v>0</v>
      </c>
      <c r="I143" s="343">
        <v>10.782733240847426</v>
      </c>
      <c r="J143" s="343">
        <v>6.9743062033886152E-2</v>
      </c>
      <c r="K143" s="188">
        <f t="shared" si="56"/>
        <v>5.3285706833543447</v>
      </c>
      <c r="L143" s="188">
        <f t="shared" si="57"/>
        <v>6.5403762434666671E-4</v>
      </c>
      <c r="M143" s="188">
        <f t="shared" si="58"/>
        <v>0</v>
      </c>
      <c r="N143" s="188">
        <f t="shared" si="59"/>
        <v>0.64459007007392677</v>
      </c>
      <c r="O143" s="188">
        <f t="shared" si="60"/>
        <v>4.1692291035533196E-3</v>
      </c>
      <c r="P143" s="213">
        <f t="shared" si="61"/>
        <v>99.999999999999986</v>
      </c>
      <c r="Q143" s="246">
        <f>VLOOKUP(B:B,'پیوست 4'!$C$14:$J$172,8,0)</f>
        <v>13985968.566361999</v>
      </c>
      <c r="R143" s="1">
        <f t="shared" si="62"/>
        <v>0.93253777163870555</v>
      </c>
      <c r="S143" s="242">
        <f t="shared" si="63"/>
        <v>93.253777163870552</v>
      </c>
      <c r="T143" s="242">
        <f t="shared" si="64"/>
        <v>4.1171942391283238</v>
      </c>
      <c r="U143" s="242" t="str">
        <f>VLOOKUP(D143:D298,پیوست1!$E$5:G277,3,0)</f>
        <v>در سهام</v>
      </c>
    </row>
    <row r="144" spans="1:21" x14ac:dyDescent="0.55000000000000004">
      <c r="A144" s="314">
        <v>11280</v>
      </c>
      <c r="B144" s="199">
        <v>170</v>
      </c>
      <c r="C144" s="187">
        <v>139</v>
      </c>
      <c r="D144" s="187" t="s">
        <v>560</v>
      </c>
      <c r="E144" s="344">
        <v>693078.60338700004</v>
      </c>
      <c r="F144" s="345">
        <v>88.890894588255065</v>
      </c>
      <c r="G144" s="345">
        <v>0</v>
      </c>
      <c r="H144" s="345">
        <v>10.743752974934623</v>
      </c>
      <c r="I144" s="345">
        <v>7.1087514260309032E-3</v>
      </c>
      <c r="J144" s="345">
        <v>0.35824368538428275</v>
      </c>
      <c r="K144" s="188">
        <f t="shared" si="56"/>
        <v>0.24556609381355979</v>
      </c>
      <c r="L144" s="188">
        <f t="shared" si="57"/>
        <v>0</v>
      </c>
      <c r="M144" s="188">
        <f t="shared" si="58"/>
        <v>2.9680221615196793E-2</v>
      </c>
      <c r="N144" s="188">
        <f t="shared" si="59"/>
        <v>1.9638325473806544E-5</v>
      </c>
      <c r="O144" s="188">
        <f t="shared" si="60"/>
        <v>9.8966832160575155E-4</v>
      </c>
      <c r="P144" s="213">
        <f t="shared" si="61"/>
        <v>100</v>
      </c>
      <c r="Q144" s="246">
        <f>VLOOKUP(B:B,'پیوست 4'!$C$14:$J$172,8,0)</f>
        <v>625221.57029399998</v>
      </c>
      <c r="R144" s="1">
        <f t="shared" si="62"/>
        <v>0.9020933083760051</v>
      </c>
      <c r="S144" s="242">
        <f t="shared" si="63"/>
        <v>90.209330837600504</v>
      </c>
      <c r="T144" s="242">
        <f t="shared" si="64"/>
        <v>1.3184362493454387</v>
      </c>
      <c r="U144" s="242" t="str">
        <f>VLOOKUP(D144:D299,پیوست1!$E$5:G288,3,0)</f>
        <v>در سهام</v>
      </c>
    </row>
    <row r="145" spans="1:21" x14ac:dyDescent="0.55000000000000004">
      <c r="A145" s="314">
        <v>10864</v>
      </c>
      <c r="B145" s="199">
        <v>64</v>
      </c>
      <c r="C145" s="189">
        <v>140</v>
      </c>
      <c r="D145" s="189" t="s">
        <v>535</v>
      </c>
      <c r="E145" s="342">
        <v>348400.02060799999</v>
      </c>
      <c r="F145" s="343">
        <v>88.850982156298826</v>
      </c>
      <c r="G145" s="343">
        <v>0</v>
      </c>
      <c r="H145" s="343">
        <v>10.654152390127807</v>
      </c>
      <c r="I145" s="343">
        <v>2.8288693358145996E-2</v>
      </c>
      <c r="J145" s="343">
        <v>0.46657676021521866</v>
      </c>
      <c r="K145" s="188">
        <f t="shared" si="56"/>
        <v>0.12338689583491819</v>
      </c>
      <c r="L145" s="188">
        <f t="shared" si="57"/>
        <v>0</v>
      </c>
      <c r="M145" s="188">
        <f t="shared" si="58"/>
        <v>1.479536589542191E-2</v>
      </c>
      <c r="N145" s="188">
        <f t="shared" si="59"/>
        <v>3.9284361027629415E-5</v>
      </c>
      <c r="O145" s="188">
        <f t="shared" si="60"/>
        <v>6.4793271514317823E-4</v>
      </c>
      <c r="P145" s="213">
        <f t="shared" si="61"/>
        <v>100</v>
      </c>
      <c r="Q145" s="246">
        <f>VLOOKUP(B:B,'پیوست 4'!$C$14:$J$172,8,0)</f>
        <v>323787.94787099998</v>
      </c>
      <c r="R145" s="1">
        <f t="shared" si="62"/>
        <v>0.92935685625377118</v>
      </c>
      <c r="S145" s="242">
        <f t="shared" si="63"/>
        <v>92.935685625377118</v>
      </c>
      <c r="T145" s="242">
        <f t="shared" si="64"/>
        <v>4.084703469078292</v>
      </c>
      <c r="U145" s="242" t="str">
        <f>VLOOKUP(D145:D300,پیوست1!$E$5:G326,3,0)</f>
        <v>در سهام</v>
      </c>
    </row>
    <row r="146" spans="1:21" x14ac:dyDescent="0.55000000000000004">
      <c r="A146" s="314">
        <v>11182</v>
      </c>
      <c r="B146" s="199">
        <v>141</v>
      </c>
      <c r="C146" s="187">
        <v>141</v>
      </c>
      <c r="D146" s="187" t="s">
        <v>547</v>
      </c>
      <c r="E146" s="344">
        <v>5945163.8744670004</v>
      </c>
      <c r="F146" s="345">
        <v>88.229131264849414</v>
      </c>
      <c r="G146" s="345">
        <v>0</v>
      </c>
      <c r="H146" s="345">
        <v>2.5238941753894382E-5</v>
      </c>
      <c r="I146" s="345">
        <v>4.6931489654859337</v>
      </c>
      <c r="J146" s="345">
        <v>7.0776945307229013</v>
      </c>
      <c r="K146" s="188">
        <f t="shared" si="56"/>
        <v>2.0907613674137568</v>
      </c>
      <c r="L146" s="188">
        <f t="shared" si="57"/>
        <v>0</v>
      </c>
      <c r="M146" s="188">
        <f t="shared" si="58"/>
        <v>5.9808595661047213E-7</v>
      </c>
      <c r="N146" s="188">
        <f t="shared" si="59"/>
        <v>0.1112133193185485</v>
      </c>
      <c r="O146" s="188">
        <f t="shared" si="60"/>
        <v>0.16771977784492284</v>
      </c>
      <c r="P146" s="213">
        <f t="shared" si="61"/>
        <v>100</v>
      </c>
      <c r="Q146" s="246">
        <f>VLOOKUP(B:B,'پیوست 4'!$C$14:$J$172,8,0)</f>
        <v>5364227.0331009999</v>
      </c>
      <c r="R146" s="1">
        <f t="shared" si="62"/>
        <v>0.90228413318243761</v>
      </c>
      <c r="S146" s="242">
        <f t="shared" si="63"/>
        <v>90.228413318243767</v>
      </c>
      <c r="T146" s="242">
        <f t="shared" si="64"/>
        <v>1.9992820533943529</v>
      </c>
      <c r="U146" s="242" t="str">
        <f>VLOOKUP(D146:D301,پیوست1!$E$5:G337,3,0)</f>
        <v>در سهام</v>
      </c>
    </row>
    <row r="147" spans="1:21" x14ac:dyDescent="0.55000000000000004">
      <c r="A147" s="314">
        <v>11454</v>
      </c>
      <c r="B147" s="199">
        <v>244</v>
      </c>
      <c r="C147" s="189">
        <v>142</v>
      </c>
      <c r="D147" s="189" t="s">
        <v>607</v>
      </c>
      <c r="E147" s="342">
        <v>1818884.938815</v>
      </c>
      <c r="F147" s="343">
        <v>87.098424724158306</v>
      </c>
      <c r="G147" s="343">
        <v>1.9894183452985674</v>
      </c>
      <c r="H147" s="343">
        <v>8.6370663625674826</v>
      </c>
      <c r="I147" s="343">
        <v>0</v>
      </c>
      <c r="J147" s="343">
        <v>2.2750905679756386</v>
      </c>
      <c r="K147" s="188">
        <f t="shared" si="56"/>
        <v>0.63145755066316711</v>
      </c>
      <c r="L147" s="188">
        <f t="shared" si="57"/>
        <v>1.4423145304236086E-2</v>
      </c>
      <c r="M147" s="188">
        <f t="shared" si="58"/>
        <v>6.261813330717271E-2</v>
      </c>
      <c r="N147" s="188">
        <f t="shared" si="59"/>
        <v>0</v>
      </c>
      <c r="O147" s="188">
        <f t="shared" si="60"/>
        <v>1.6494249145613964E-2</v>
      </c>
      <c r="P147" s="213">
        <f t="shared" si="61"/>
        <v>100</v>
      </c>
      <c r="Q147" s="246">
        <f>VLOOKUP(B:B,'پیوست 4'!$C$14:$J$172,8,0)</f>
        <v>1654684.4348559999</v>
      </c>
      <c r="R147" s="1">
        <f t="shared" si="62"/>
        <v>0.90972463378251045</v>
      </c>
      <c r="S147" s="242">
        <f t="shared" si="63"/>
        <v>90.972463378251049</v>
      </c>
      <c r="T147" s="242">
        <f t="shared" si="64"/>
        <v>3.8740386540927432</v>
      </c>
      <c r="U147" s="242" t="str">
        <f>VLOOKUP(D147:D303,پیوست1!$E$5:G322,3,0)</f>
        <v>در سهام</v>
      </c>
    </row>
    <row r="148" spans="1:21" x14ac:dyDescent="0.55000000000000004">
      <c r="A148" s="314">
        <v>11195</v>
      </c>
      <c r="B148" s="199">
        <v>148</v>
      </c>
      <c r="C148" s="187">
        <v>143</v>
      </c>
      <c r="D148" s="187" t="s">
        <v>551</v>
      </c>
      <c r="E148" s="344">
        <v>2002992.924968</v>
      </c>
      <c r="F148" s="345">
        <v>86.509107981815589</v>
      </c>
      <c r="G148" s="345">
        <v>0</v>
      </c>
      <c r="H148" s="345">
        <v>3.1597168329071357</v>
      </c>
      <c r="I148" s="345">
        <v>5.430242563711509E-3</v>
      </c>
      <c r="J148" s="345">
        <v>10.325744942713561</v>
      </c>
      <c r="K148" s="188">
        <f t="shared" si="56"/>
        <v>0.69066887141405142</v>
      </c>
      <c r="L148" s="188">
        <f t="shared" si="57"/>
        <v>0</v>
      </c>
      <c r="M148" s="188">
        <f t="shared" si="58"/>
        <v>2.5226454299247664E-2</v>
      </c>
      <c r="N148" s="188">
        <f t="shared" si="59"/>
        <v>4.3353810835404017E-5</v>
      </c>
      <c r="O148" s="188">
        <f t="shared" si="60"/>
        <v>8.2438378714902671E-2</v>
      </c>
      <c r="P148" s="213">
        <f t="shared" si="61"/>
        <v>99.999999999999986</v>
      </c>
      <c r="Q148" s="246">
        <f>VLOOKUP(B:B,'پیوست 4'!$C$14:$J$172,8,0)</f>
        <v>1775800.6238450001</v>
      </c>
      <c r="R148" s="1">
        <f t="shared" si="62"/>
        <v>0.8865735878090385</v>
      </c>
      <c r="S148" s="242">
        <f t="shared" si="63"/>
        <v>88.657358780903849</v>
      </c>
      <c r="T148" s="242">
        <f t="shared" si="64"/>
        <v>2.1482507990882596</v>
      </c>
      <c r="U148" s="242" t="str">
        <f>VLOOKUP(D148:D304,پیوست1!$E$5:G278,3,0)</f>
        <v>در سهام و قابل معامله</v>
      </c>
    </row>
    <row r="149" spans="1:21" x14ac:dyDescent="0.55000000000000004">
      <c r="A149" s="314">
        <v>10830</v>
      </c>
      <c r="B149" s="199">
        <v>38</v>
      </c>
      <c r="C149" s="189">
        <v>144</v>
      </c>
      <c r="D149" s="189" t="s">
        <v>530</v>
      </c>
      <c r="E149" s="342">
        <v>1412825.699978</v>
      </c>
      <c r="F149" s="343">
        <v>86.37914114665432</v>
      </c>
      <c r="G149" s="343">
        <v>4.2620418198064769</v>
      </c>
      <c r="H149" s="343">
        <v>8.757561298505717</v>
      </c>
      <c r="I149" s="343">
        <v>0</v>
      </c>
      <c r="J149" s="343">
        <v>0.60125573503348639</v>
      </c>
      <c r="K149" s="188">
        <f t="shared" si="56"/>
        <v>0.48643644005821124</v>
      </c>
      <c r="L149" s="188">
        <f t="shared" si="57"/>
        <v>2.4001308911904867E-2</v>
      </c>
      <c r="M149" s="188">
        <f t="shared" si="58"/>
        <v>4.9317426465309178E-2</v>
      </c>
      <c r="N149" s="188">
        <f t="shared" si="59"/>
        <v>0</v>
      </c>
      <c r="O149" s="188">
        <f t="shared" si="60"/>
        <v>3.3859181213403444E-3</v>
      </c>
      <c r="P149" s="213">
        <f t="shared" si="61"/>
        <v>100.00000000000001</v>
      </c>
      <c r="Q149" s="246">
        <f>VLOOKUP(B:B,'پیوست 4'!$C$14:$J$172,8,0)</f>
        <v>1289109.4592919999</v>
      </c>
      <c r="R149" s="1">
        <f t="shared" si="62"/>
        <v>0.91243347237530681</v>
      </c>
      <c r="S149" s="242">
        <f t="shared" si="63"/>
        <v>91.243347237530685</v>
      </c>
      <c r="T149" s="242">
        <f t="shared" si="64"/>
        <v>4.8642060908763654</v>
      </c>
      <c r="U149" s="242" t="str">
        <f>VLOOKUP(D149:D304,پیوست1!$E$5:G287,3,0)</f>
        <v>در سهام</v>
      </c>
    </row>
    <row r="150" spans="1:21" x14ac:dyDescent="0.55000000000000004">
      <c r="A150" s="314">
        <v>11215</v>
      </c>
      <c r="B150" s="199">
        <v>149</v>
      </c>
      <c r="C150" s="187">
        <v>145</v>
      </c>
      <c r="D150" s="187" t="s">
        <v>552</v>
      </c>
      <c r="E150" s="344">
        <v>5412039.1042160001</v>
      </c>
      <c r="F150" s="345">
        <v>86.089515387132607</v>
      </c>
      <c r="G150" s="345">
        <v>7.8660622311612975</v>
      </c>
      <c r="H150" s="345">
        <v>4.739857817338204</v>
      </c>
      <c r="I150" s="345">
        <v>9.1284667845329944E-6</v>
      </c>
      <c r="J150" s="345">
        <v>1.3045554359011038</v>
      </c>
      <c r="K150" s="188">
        <f t="shared" si="56"/>
        <v>1.8571193817735079</v>
      </c>
      <c r="L150" s="188">
        <f t="shared" si="57"/>
        <v>0.16968636148124525</v>
      </c>
      <c r="M150" s="188">
        <f t="shared" si="58"/>
        <v>0.10224801219806982</v>
      </c>
      <c r="N150" s="188">
        <f t="shared" si="59"/>
        <v>1.9691889906916294E-7</v>
      </c>
      <c r="O150" s="188">
        <f t="shared" si="60"/>
        <v>2.8141814641600815E-2</v>
      </c>
      <c r="P150" s="213">
        <f t="shared" si="61"/>
        <v>100</v>
      </c>
      <c r="Q150" s="246">
        <f>VLOOKUP(B:B,'پیوست 4'!$C$14:$J$172,8,0)</f>
        <v>4715442.2215329995</v>
      </c>
      <c r="R150" s="1">
        <f t="shared" si="62"/>
        <v>0.87128753705043471</v>
      </c>
      <c r="S150" s="242">
        <f t="shared" si="63"/>
        <v>87.128753705043465</v>
      </c>
      <c r="T150" s="242">
        <f t="shared" si="64"/>
        <v>1.0392383179108577</v>
      </c>
      <c r="U150" s="242" t="str">
        <f>VLOOKUP(D150:D306,پیوست1!$E$5:G293,3,0)</f>
        <v>در سهام و قابل معامله</v>
      </c>
    </row>
    <row r="151" spans="1:21" x14ac:dyDescent="0.55000000000000004">
      <c r="A151" s="314">
        <v>10872</v>
      </c>
      <c r="B151" s="199">
        <v>15</v>
      </c>
      <c r="C151" s="189">
        <v>146</v>
      </c>
      <c r="D151" s="189" t="s">
        <v>536</v>
      </c>
      <c r="E151" s="342">
        <v>3580538.9685450001</v>
      </c>
      <c r="F151" s="343">
        <v>85.615568190415871</v>
      </c>
      <c r="G151" s="343">
        <v>0</v>
      </c>
      <c r="H151" s="343">
        <v>14.133931465311337</v>
      </c>
      <c r="I151" s="343">
        <v>0</v>
      </c>
      <c r="J151" s="343">
        <v>0.25050034427279033</v>
      </c>
      <c r="K151" s="188">
        <f t="shared" si="56"/>
        <v>1.2218834471452438</v>
      </c>
      <c r="L151" s="188">
        <f t="shared" si="57"/>
        <v>0</v>
      </c>
      <c r="M151" s="188">
        <f t="shared" si="58"/>
        <v>0.20171584754468189</v>
      </c>
      <c r="N151" s="188">
        <f t="shared" si="59"/>
        <v>0</v>
      </c>
      <c r="O151" s="188">
        <f t="shared" si="60"/>
        <v>3.5750767137392118E-3</v>
      </c>
      <c r="P151" s="213">
        <f t="shared" si="61"/>
        <v>100</v>
      </c>
      <c r="Q151" s="246">
        <f>VLOOKUP(B:B,'پیوست 4'!$C$14:$J$172,8,0)</f>
        <v>3140780.4945479999</v>
      </c>
      <c r="R151" s="1">
        <f t="shared" si="62"/>
        <v>0.87718092782671153</v>
      </c>
      <c r="S151" s="242">
        <f t="shared" si="63"/>
        <v>87.71809278267115</v>
      </c>
      <c r="T151" s="242">
        <f t="shared" si="64"/>
        <v>2.1025245922552784</v>
      </c>
      <c r="U151" s="242" t="str">
        <f>VLOOKUP(D151:D306,پیوست1!$E$5:G298,3,0)</f>
        <v>در سهام</v>
      </c>
    </row>
    <row r="152" spans="1:21" x14ac:dyDescent="0.55000000000000004">
      <c r="A152" s="314">
        <v>11273</v>
      </c>
      <c r="B152" s="199">
        <v>168</v>
      </c>
      <c r="C152" s="187">
        <v>147</v>
      </c>
      <c r="D152" s="187" t="s">
        <v>558</v>
      </c>
      <c r="E152" s="344">
        <v>1864414.491157</v>
      </c>
      <c r="F152" s="345">
        <v>84.972826039175089</v>
      </c>
      <c r="G152" s="345">
        <v>0.21679402422836602</v>
      </c>
      <c r="H152" s="345">
        <v>6.5827370678438957</v>
      </c>
      <c r="I152" s="345">
        <v>7.9145967599174556</v>
      </c>
      <c r="J152" s="345">
        <v>0.31304610883518896</v>
      </c>
      <c r="K152" s="188">
        <f t="shared" si="56"/>
        <v>0.63146773587276361</v>
      </c>
      <c r="L152" s="188">
        <f t="shared" si="57"/>
        <v>1.6110848374881277E-3</v>
      </c>
      <c r="M152" s="188">
        <f t="shared" si="58"/>
        <v>4.8919004649329807E-2</v>
      </c>
      <c r="N152" s="188">
        <f t="shared" si="59"/>
        <v>5.8816597367573026E-2</v>
      </c>
      <c r="O152" s="188">
        <f t="shared" si="60"/>
        <v>2.326373345271577E-3</v>
      </c>
      <c r="P152" s="213">
        <f t="shared" si="61"/>
        <v>100</v>
      </c>
      <c r="Q152" s="246">
        <f>VLOOKUP(B:B,'پیوست 4'!$C$14:$J$172,8,0)</f>
        <v>1620963.648856</v>
      </c>
      <c r="R152" s="1">
        <f t="shared" si="62"/>
        <v>0.86942236103843973</v>
      </c>
      <c r="S152" s="242">
        <f t="shared" si="63"/>
        <v>86.942236103843967</v>
      </c>
      <c r="T152" s="242">
        <f t="shared" si="64"/>
        <v>1.9694100646688781</v>
      </c>
      <c r="U152" s="242" t="str">
        <f>VLOOKUP(D152:D307,پیوست1!$E$5:G315,3,0)</f>
        <v>در سهام</v>
      </c>
    </row>
    <row r="153" spans="1:21" x14ac:dyDescent="0.55000000000000004">
      <c r="A153" s="314">
        <v>11141</v>
      </c>
      <c r="B153" s="199">
        <v>129</v>
      </c>
      <c r="C153" s="189">
        <v>148</v>
      </c>
      <c r="D153" s="189" t="s">
        <v>544</v>
      </c>
      <c r="E153" s="342">
        <v>634483.20103999996</v>
      </c>
      <c r="F153" s="343">
        <v>84.91541169061118</v>
      </c>
      <c r="G153" s="343">
        <v>14.31048137004195</v>
      </c>
      <c r="H153" s="343">
        <v>0.1202719363396746</v>
      </c>
      <c r="I153" s="343">
        <v>1.498383586202698E-10</v>
      </c>
      <c r="J153" s="343">
        <v>0.65383500285735185</v>
      </c>
      <c r="K153" s="188">
        <f t="shared" si="56"/>
        <v>0.214751042599471</v>
      </c>
      <c r="L153" s="188">
        <f t="shared" si="57"/>
        <v>3.619120172806755E-2</v>
      </c>
      <c r="M153" s="188">
        <f t="shared" si="58"/>
        <v>3.0416767946092523E-4</v>
      </c>
      <c r="N153" s="188">
        <f t="shared" si="59"/>
        <v>3.7894114972128416E-13</v>
      </c>
      <c r="O153" s="188">
        <f t="shared" si="60"/>
        <v>1.6535484637727933E-3</v>
      </c>
      <c r="P153" s="213">
        <f t="shared" si="61"/>
        <v>100</v>
      </c>
      <c r="Q153" s="246">
        <f>VLOOKUP(B:B,'پیوست 4'!$C$14:$J$172,8,0)</f>
        <v>566713.44022600004</v>
      </c>
      <c r="R153" s="1">
        <f t="shared" si="62"/>
        <v>0.89318903841281139</v>
      </c>
      <c r="S153" s="242">
        <f t="shared" si="63"/>
        <v>89.318903841281141</v>
      </c>
      <c r="T153" s="242">
        <f t="shared" si="64"/>
        <v>4.4034921506699618</v>
      </c>
      <c r="U153" s="242" t="str">
        <f>VLOOKUP(D153:D310,پیوست1!$E$5:G281,3,0)</f>
        <v>در سهام</v>
      </c>
    </row>
    <row r="154" spans="1:21" x14ac:dyDescent="0.55000000000000004">
      <c r="A154" s="314">
        <v>10616</v>
      </c>
      <c r="B154" s="199">
        <v>25</v>
      </c>
      <c r="C154" s="187">
        <v>149</v>
      </c>
      <c r="D154" s="187" t="s">
        <v>516</v>
      </c>
      <c r="E154" s="344">
        <v>10789118.837158</v>
      </c>
      <c r="F154" s="345">
        <v>84.102120398866575</v>
      </c>
      <c r="G154" s="345">
        <v>4.1573514517488315</v>
      </c>
      <c r="H154" s="345">
        <v>11.231307290340716</v>
      </c>
      <c r="I154" s="345">
        <v>0</v>
      </c>
      <c r="J154" s="345">
        <v>0.50922085904388026</v>
      </c>
      <c r="K154" s="188">
        <f t="shared" si="56"/>
        <v>3.6167755293303858</v>
      </c>
      <c r="L154" s="188">
        <f t="shared" si="57"/>
        <v>0.17878511179266257</v>
      </c>
      <c r="M154" s="188">
        <f t="shared" si="58"/>
        <v>0.48299754129197564</v>
      </c>
      <c r="N154" s="188">
        <f t="shared" si="59"/>
        <v>0</v>
      </c>
      <c r="O154" s="188">
        <f t="shared" si="60"/>
        <v>2.1898824111446832E-2</v>
      </c>
      <c r="P154" s="213">
        <f t="shared" si="61"/>
        <v>100.00000000000001</v>
      </c>
      <c r="Q154" s="246">
        <f>VLOOKUP(B:B,'پیوست 4'!$C$14:$J$172,8,0)</f>
        <v>9482310.8034990001</v>
      </c>
      <c r="R154" s="1">
        <f t="shared" si="62"/>
        <v>0.87887722311869254</v>
      </c>
      <c r="S154" s="242">
        <f t="shared" si="63"/>
        <v>87.887722311869254</v>
      </c>
      <c r="T154" s="242">
        <f t="shared" si="64"/>
        <v>3.7856019130026795</v>
      </c>
      <c r="U154" s="242" t="str">
        <f>VLOOKUP(D154:D310,پیوست1!$E$5:G296,3,0)</f>
        <v>در سهام</v>
      </c>
    </row>
    <row r="155" spans="1:21" x14ac:dyDescent="0.55000000000000004">
      <c r="A155" s="314">
        <v>11220</v>
      </c>
      <c r="B155" s="199">
        <v>152</v>
      </c>
      <c r="C155" s="189">
        <v>150</v>
      </c>
      <c r="D155" s="189" t="s">
        <v>553</v>
      </c>
      <c r="E155" s="342">
        <v>1166148.0963940001</v>
      </c>
      <c r="F155" s="343">
        <v>83.93458850552318</v>
      </c>
      <c r="G155" s="343">
        <v>0</v>
      </c>
      <c r="H155" s="343">
        <v>2.5201868214049163</v>
      </c>
      <c r="I155" s="343">
        <v>13.44188627036579</v>
      </c>
      <c r="J155" s="343">
        <v>0.10333840270610614</v>
      </c>
      <c r="K155" s="188">
        <f t="shared" si="56"/>
        <v>0.39014253975406693</v>
      </c>
      <c r="L155" s="188">
        <f t="shared" si="57"/>
        <v>0</v>
      </c>
      <c r="M155" s="188">
        <f t="shared" si="58"/>
        <v>1.1714265890431369E-2</v>
      </c>
      <c r="N155" s="188">
        <f t="shared" si="59"/>
        <v>6.2480221110046211E-2</v>
      </c>
      <c r="O155" s="188">
        <f t="shared" si="60"/>
        <v>4.8033483696933614E-4</v>
      </c>
      <c r="P155" s="213">
        <f t="shared" si="61"/>
        <v>99.999999999999986</v>
      </c>
      <c r="Q155" s="246">
        <f>VLOOKUP(B:B,'پیوست 4'!$C$14:$J$172,8,0)</f>
        <v>1014230.629311</v>
      </c>
      <c r="R155" s="1">
        <f t="shared" si="62"/>
        <v>0.86972712337929969</v>
      </c>
      <c r="S155" s="242">
        <f t="shared" si="63"/>
        <v>86.972712337929963</v>
      </c>
      <c r="T155" s="242">
        <f t="shared" si="64"/>
        <v>3.0381238324067823</v>
      </c>
      <c r="U155" s="242" t="str">
        <f>VLOOKUP(D155:D311,پیوست1!$E$5:G283,3,0)</f>
        <v>در سهام</v>
      </c>
    </row>
    <row r="156" spans="1:21" x14ac:dyDescent="0.55000000000000004">
      <c r="A156" s="314">
        <v>10835</v>
      </c>
      <c r="B156" s="199">
        <v>18</v>
      </c>
      <c r="C156" s="187">
        <v>151</v>
      </c>
      <c r="D156" s="187" t="s">
        <v>531</v>
      </c>
      <c r="E156" s="344">
        <v>1308741.1608500001</v>
      </c>
      <c r="F156" s="345">
        <v>83.917976238890105</v>
      </c>
      <c r="G156" s="345">
        <v>0</v>
      </c>
      <c r="H156" s="345">
        <v>13.720305197596254</v>
      </c>
      <c r="I156" s="345">
        <v>1.5211548999272319E-3</v>
      </c>
      <c r="J156" s="345">
        <v>2.3601974086137116</v>
      </c>
      <c r="K156" s="188">
        <f t="shared" si="56"/>
        <v>0.43776133175569909</v>
      </c>
      <c r="L156" s="188">
        <f t="shared" si="57"/>
        <v>0</v>
      </c>
      <c r="M156" s="188">
        <f t="shared" si="58"/>
        <v>7.1572496675758893E-2</v>
      </c>
      <c r="N156" s="188">
        <f t="shared" si="59"/>
        <v>7.9351626986716224E-6</v>
      </c>
      <c r="O156" s="188">
        <f t="shared" si="60"/>
        <v>1.231206002704187E-2</v>
      </c>
      <c r="P156" s="213">
        <f t="shared" si="61"/>
        <v>100</v>
      </c>
      <c r="Q156" s="246">
        <f>VLOOKUP(B:B,'پیوست 4'!$C$14:$J$172,8,0)</f>
        <v>1126077.8104930001</v>
      </c>
      <c r="R156" s="1">
        <f t="shared" si="62"/>
        <v>0.8604282070273056</v>
      </c>
      <c r="S156" s="242">
        <f t="shared" si="63"/>
        <v>86.042820702730566</v>
      </c>
      <c r="T156" s="242">
        <f t="shared" si="64"/>
        <v>2.1248444638404607</v>
      </c>
      <c r="U156" s="242" t="str">
        <f>VLOOKUP(D156:D311,پیوست1!$E$5:G274,3,0)</f>
        <v>در سهام</v>
      </c>
    </row>
    <row r="157" spans="1:21" x14ac:dyDescent="0.55000000000000004">
      <c r="A157" s="314">
        <v>11223</v>
      </c>
      <c r="B157" s="199">
        <v>160</v>
      </c>
      <c r="C157" s="189">
        <v>152</v>
      </c>
      <c r="D157" s="189" t="s">
        <v>556</v>
      </c>
      <c r="E157" s="342">
        <v>10794670.305592</v>
      </c>
      <c r="F157" s="343">
        <v>83.062274865585607</v>
      </c>
      <c r="G157" s="343">
        <v>8.9235831940477084</v>
      </c>
      <c r="H157" s="343">
        <v>6.8543183327793349</v>
      </c>
      <c r="I157" s="343">
        <v>4.9100967494043506E-5</v>
      </c>
      <c r="J157" s="343">
        <v>1.1597745066198604</v>
      </c>
      <c r="K157" s="188">
        <f t="shared" si="56"/>
        <v>3.5738953973249634</v>
      </c>
      <c r="L157" s="188">
        <f t="shared" si="57"/>
        <v>0.38395231717963685</v>
      </c>
      <c r="M157" s="188">
        <f t="shared" si="58"/>
        <v>0.29491868337294513</v>
      </c>
      <c r="N157" s="188">
        <f t="shared" si="59"/>
        <v>2.112652488932378E-6</v>
      </c>
      <c r="O157" s="188">
        <f t="shared" si="60"/>
        <v>4.9901267185987835E-2</v>
      </c>
      <c r="P157" s="213">
        <f t="shared" si="61"/>
        <v>99.999999999999986</v>
      </c>
      <c r="Q157" s="246">
        <f>VLOOKUP(B:B,'پیوست 4'!$C$14:$J$172,8,0)</f>
        <v>9154566.4273279998</v>
      </c>
      <c r="R157" s="1">
        <f t="shared" si="62"/>
        <v>0.84806355063809846</v>
      </c>
      <c r="S157" s="242">
        <f t="shared" si="63"/>
        <v>84.806355063809846</v>
      </c>
      <c r="T157" s="242">
        <f t="shared" si="64"/>
        <v>1.7440801982242391</v>
      </c>
      <c r="U157" s="242" t="str">
        <f>VLOOKUP(D157:D313,پیوست1!$E$5:G302,3,0)</f>
        <v>در سهام</v>
      </c>
    </row>
    <row r="158" spans="1:21" x14ac:dyDescent="0.55000000000000004">
      <c r="A158" s="314">
        <v>11477</v>
      </c>
      <c r="B158" s="199">
        <v>245</v>
      </c>
      <c r="C158" s="187">
        <v>153</v>
      </c>
      <c r="D158" s="187" t="s">
        <v>575</v>
      </c>
      <c r="E158" s="344">
        <v>5152088.4269589996</v>
      </c>
      <c r="F158" s="345">
        <v>82.321272900004459</v>
      </c>
      <c r="G158" s="345">
        <v>3.7149660243430758E-3</v>
      </c>
      <c r="H158" s="345">
        <v>16.209346294962668</v>
      </c>
      <c r="I158" s="345">
        <v>9.5705691542085725E-4</v>
      </c>
      <c r="J158" s="345">
        <v>1.4647087820931153</v>
      </c>
      <c r="K158" s="188">
        <f t="shared" si="56"/>
        <v>1.6905344253965517</v>
      </c>
      <c r="L158" s="188">
        <f t="shared" si="57"/>
        <v>7.6289854761589742E-5</v>
      </c>
      <c r="M158" s="188">
        <f t="shared" si="58"/>
        <v>0.33287213571265067</v>
      </c>
      <c r="N158" s="188">
        <f t="shared" si="59"/>
        <v>1.9653943696280083E-5</v>
      </c>
      <c r="O158" s="188">
        <f t="shared" si="60"/>
        <v>3.0078988481104178E-2</v>
      </c>
      <c r="P158" s="213">
        <f t="shared" si="61"/>
        <v>100.00000000000001</v>
      </c>
      <c r="Q158" s="246">
        <f>VLOOKUP(B:B,'پیوست 4'!$C$14:$J$172,8,0)</f>
        <v>4414705.3606909998</v>
      </c>
      <c r="R158" s="1">
        <f t="shared" si="62"/>
        <v>0.85687686135013852</v>
      </c>
      <c r="S158" s="242">
        <f t="shared" si="63"/>
        <v>85.687686135013848</v>
      </c>
      <c r="T158" s="242">
        <f t="shared" si="64"/>
        <v>3.3664132350093894</v>
      </c>
      <c r="U158" s="242" t="str">
        <f>VLOOKUP(D158:D314,پیوست1!$E$5:G289,3,0)</f>
        <v>در سهام</v>
      </c>
    </row>
    <row r="159" spans="1:21" x14ac:dyDescent="0.55000000000000004">
      <c r="A159" s="314">
        <v>11470</v>
      </c>
      <c r="B159" s="199">
        <v>240</v>
      </c>
      <c r="C159" s="189">
        <v>154</v>
      </c>
      <c r="D159" s="189" t="s">
        <v>573</v>
      </c>
      <c r="E159" s="342">
        <v>828162.10264900001</v>
      </c>
      <c r="F159" s="343">
        <v>81.636414302649456</v>
      </c>
      <c r="G159" s="343">
        <v>0</v>
      </c>
      <c r="H159" s="343">
        <v>17.530182403020863</v>
      </c>
      <c r="I159" s="343">
        <v>0.26060527574989933</v>
      </c>
      <c r="J159" s="343">
        <v>0.57279801857977553</v>
      </c>
      <c r="K159" s="188">
        <f t="shared" si="56"/>
        <v>0.26948084937496719</v>
      </c>
      <c r="L159" s="188">
        <f t="shared" si="57"/>
        <v>0</v>
      </c>
      <c r="M159" s="188">
        <f t="shared" si="58"/>
        <v>5.7866927204210265E-2</v>
      </c>
      <c r="N159" s="188">
        <f t="shared" si="59"/>
        <v>8.6025496906717044E-4</v>
      </c>
      <c r="O159" s="188">
        <f t="shared" si="60"/>
        <v>1.8907995639657409E-3</v>
      </c>
      <c r="P159" s="213">
        <f t="shared" si="61"/>
        <v>99.999999999999986</v>
      </c>
      <c r="Q159" s="246">
        <f>VLOOKUP(B:B,'پیوست 4'!$C$14:$J$172,8,0)</f>
        <v>693659.59413400001</v>
      </c>
      <c r="R159" s="1">
        <f t="shared" si="62"/>
        <v>0.83758915303565129</v>
      </c>
      <c r="S159" s="242">
        <f t="shared" si="63"/>
        <v>83.758915303565132</v>
      </c>
      <c r="T159" s="242">
        <f t="shared" si="64"/>
        <v>2.1225010009156762</v>
      </c>
      <c r="U159" s="242" t="str">
        <f>VLOOKUP(D159:D315,پیوست1!$E$5:G336,3,0)</f>
        <v>در سهام</v>
      </c>
    </row>
    <row r="160" spans="1:21" x14ac:dyDescent="0.55000000000000004">
      <c r="A160" s="314">
        <v>10869</v>
      </c>
      <c r="B160" s="199">
        <v>12</v>
      </c>
      <c r="C160" s="187">
        <v>155</v>
      </c>
      <c r="D160" s="187" t="s">
        <v>537</v>
      </c>
      <c r="E160" s="344">
        <v>1220310.6415579999</v>
      </c>
      <c r="F160" s="345">
        <v>81.579939244938416</v>
      </c>
      <c r="G160" s="345">
        <v>0</v>
      </c>
      <c r="H160" s="345">
        <v>16.794077734081551</v>
      </c>
      <c r="I160" s="345">
        <v>8.1354096641827377E-10</v>
      </c>
      <c r="J160" s="345">
        <v>1.6259830201664895</v>
      </c>
      <c r="K160" s="188">
        <f t="shared" si="56"/>
        <v>0.3968098184519277</v>
      </c>
      <c r="L160" s="188">
        <f t="shared" si="57"/>
        <v>0</v>
      </c>
      <c r="M160" s="188">
        <f t="shared" si="58"/>
        <v>8.1687422158039036E-2</v>
      </c>
      <c r="N160" s="188">
        <f t="shared" si="59"/>
        <v>3.957113062053062E-12</v>
      </c>
      <c r="O160" s="188">
        <f t="shared" si="60"/>
        <v>7.9088809456083677E-3</v>
      </c>
      <c r="P160" s="213">
        <f t="shared" si="61"/>
        <v>100</v>
      </c>
      <c r="Q160" s="246">
        <f>VLOOKUP(B:B,'پیوست 4'!$C$14:$J$172,8,0)</f>
        <v>1046934.386421</v>
      </c>
      <c r="R160" s="1">
        <f t="shared" si="62"/>
        <v>0.85792449132817017</v>
      </c>
      <c r="S160" s="242">
        <f t="shared" si="63"/>
        <v>85.792449132817012</v>
      </c>
      <c r="T160" s="242">
        <f t="shared" si="64"/>
        <v>4.2125098878785963</v>
      </c>
      <c r="U160" s="242" t="str">
        <f>VLOOKUP(D160:D316,پیوست1!$E$5:G321,3,0)</f>
        <v>در سهام</v>
      </c>
    </row>
    <row r="161" spans="1:22" x14ac:dyDescent="0.55000000000000004">
      <c r="A161" s="314">
        <v>10591</v>
      </c>
      <c r="B161" s="199">
        <v>44</v>
      </c>
      <c r="C161" s="189">
        <v>156</v>
      </c>
      <c r="D161" s="189" t="s">
        <v>513</v>
      </c>
      <c r="E161" s="342">
        <v>1694973.4562890001</v>
      </c>
      <c r="F161" s="343">
        <v>81.389425150019051</v>
      </c>
      <c r="G161" s="343">
        <v>0.48316012734071118</v>
      </c>
      <c r="H161" s="343">
        <v>17.822522295773105</v>
      </c>
      <c r="I161" s="343">
        <v>3.520009832201563E-3</v>
      </c>
      <c r="J161" s="343">
        <v>0.3013724170349254</v>
      </c>
      <c r="K161" s="188">
        <f t="shared" si="56"/>
        <v>0.54986935441158802</v>
      </c>
      <c r="L161" s="188">
        <f t="shared" si="57"/>
        <v>3.2642440563815101E-3</v>
      </c>
      <c r="M161" s="188">
        <f t="shared" si="58"/>
        <v>0.12040948576180718</v>
      </c>
      <c r="N161" s="188">
        <f t="shared" si="59"/>
        <v>2.3781290141655E-5</v>
      </c>
      <c r="O161" s="188">
        <f t="shared" si="60"/>
        <v>2.0360809292731012E-3</v>
      </c>
      <c r="P161" s="213">
        <f t="shared" si="61"/>
        <v>100</v>
      </c>
      <c r="Q161" s="246">
        <f>VLOOKUP(B:B,'پیوست 4'!$C$14:$J$172,8,0)</f>
        <v>1405284.3749919999</v>
      </c>
      <c r="R161" s="1">
        <f t="shared" si="62"/>
        <v>0.82908931097289884</v>
      </c>
      <c r="S161" s="242">
        <f t="shared" si="63"/>
        <v>82.90893109728988</v>
      </c>
      <c r="T161" s="242">
        <f t="shared" si="64"/>
        <v>1.5195059472708294</v>
      </c>
      <c r="U161" s="242" t="str">
        <f>VLOOKUP(D161:D316,پیوست1!$E$5:G295,3,0)</f>
        <v>در سهام</v>
      </c>
    </row>
    <row r="162" spans="1:22" x14ac:dyDescent="0.55000000000000004">
      <c r="A162" s="314">
        <v>10771</v>
      </c>
      <c r="B162" s="199">
        <v>49</v>
      </c>
      <c r="C162" s="187">
        <v>157</v>
      </c>
      <c r="D162" s="187" t="s">
        <v>524</v>
      </c>
      <c r="E162" s="344">
        <v>683020.61367999995</v>
      </c>
      <c r="F162" s="345">
        <v>79.651416991603469</v>
      </c>
      <c r="G162" s="345">
        <v>0.75648343981622812</v>
      </c>
      <c r="H162" s="345">
        <v>19.396991814388766</v>
      </c>
      <c r="I162" s="345">
        <v>5.866690529873762E-3</v>
      </c>
      <c r="J162" s="345">
        <v>0.18924106366166138</v>
      </c>
      <c r="K162" s="188">
        <f t="shared" si="56"/>
        <v>0.21684826451874836</v>
      </c>
      <c r="L162" s="188">
        <f t="shared" si="57"/>
        <v>2.0595003486079196E-3</v>
      </c>
      <c r="M162" s="188">
        <f t="shared" si="58"/>
        <v>5.2807648259138605E-2</v>
      </c>
      <c r="N162" s="188">
        <f t="shared" si="59"/>
        <v>1.5971864756728807E-5</v>
      </c>
      <c r="O162" s="188">
        <f t="shared" si="60"/>
        <v>5.1520233764377555E-4</v>
      </c>
      <c r="P162" s="213">
        <f t="shared" si="61"/>
        <v>99.999999999999986</v>
      </c>
      <c r="Q162" s="246">
        <f>VLOOKUP(B:B,'پیوست 4'!$C$14:$J$172,8,0)</f>
        <v>678844.54264300002</v>
      </c>
      <c r="R162" s="1">
        <f t="shared" si="62"/>
        <v>0.99388587847371113</v>
      </c>
      <c r="S162" s="242">
        <f t="shared" si="63"/>
        <v>99.388587847371113</v>
      </c>
      <c r="T162" s="242">
        <f t="shared" si="64"/>
        <v>19.737170855767644</v>
      </c>
      <c r="U162" s="242" t="str">
        <f>VLOOKUP(D162:D318,پیوست1!$E$5:G301,3,0)</f>
        <v>در سهام</v>
      </c>
    </row>
    <row r="163" spans="1:22" x14ac:dyDescent="0.55000000000000004">
      <c r="A163" s="314">
        <v>11378</v>
      </c>
      <c r="B163" s="199">
        <v>226</v>
      </c>
      <c r="C163" s="189">
        <v>158</v>
      </c>
      <c r="D163" s="189" t="s">
        <v>570</v>
      </c>
      <c r="E163" s="342">
        <v>985907.79651699995</v>
      </c>
      <c r="F163" s="343">
        <v>79.249470311752901</v>
      </c>
      <c r="G163" s="343">
        <v>4.6351634908130337E-2</v>
      </c>
      <c r="H163" s="343">
        <v>14.398235770797926</v>
      </c>
      <c r="I163" s="343">
        <v>1.4412446938739242E-3</v>
      </c>
      <c r="J163" s="343">
        <v>6.3045010378471655</v>
      </c>
      <c r="K163" s="188">
        <f t="shared" si="56"/>
        <v>0.31143061449936266</v>
      </c>
      <c r="L163" s="188">
        <f t="shared" si="57"/>
        <v>1.8215034227614697E-4</v>
      </c>
      <c r="M163" s="188">
        <f t="shared" si="58"/>
        <v>5.6581468572179293E-2</v>
      </c>
      <c r="N163" s="188">
        <f t="shared" si="59"/>
        <v>5.6637314910928395E-6</v>
      </c>
      <c r="O163" s="188">
        <f t="shared" si="60"/>
        <v>2.4775113632998412E-2</v>
      </c>
      <c r="P163" s="213">
        <f t="shared" si="61"/>
        <v>100</v>
      </c>
      <c r="Q163" s="246">
        <f>VLOOKUP(B:B,'پیوست 4'!$C$14:$J$172,8,0)</f>
        <v>1649604.7613969999</v>
      </c>
      <c r="R163" s="1">
        <f t="shared" si="62"/>
        <v>1.6731836052262681</v>
      </c>
      <c r="S163" s="242">
        <f t="shared" si="63"/>
        <v>167.31836052262682</v>
      </c>
      <c r="T163" s="242">
        <f t="shared" si="64"/>
        <v>88.068890210873917</v>
      </c>
      <c r="U163" s="242" t="str">
        <f>VLOOKUP(D163:D319,پیوست1!$E$5:G329,3,0)</f>
        <v>در سهام و قابل معامله</v>
      </c>
    </row>
    <row r="164" spans="1:22" x14ac:dyDescent="0.55000000000000004">
      <c r="A164" s="314">
        <v>11384</v>
      </c>
      <c r="B164" s="199">
        <v>209</v>
      </c>
      <c r="C164" s="187">
        <v>159</v>
      </c>
      <c r="D164" s="187" t="s">
        <v>568</v>
      </c>
      <c r="E164" s="344">
        <v>744494.48219999997</v>
      </c>
      <c r="F164" s="345">
        <v>79.240832416572886</v>
      </c>
      <c r="G164" s="345">
        <v>2.5914224287572555E-10</v>
      </c>
      <c r="H164" s="345">
        <v>13.16504832415785</v>
      </c>
      <c r="I164" s="345">
        <v>1.2990823279209305</v>
      </c>
      <c r="J164" s="345">
        <v>6.2950369310891903</v>
      </c>
      <c r="K164" s="188">
        <f t="shared" si="56"/>
        <v>0.23514683949994514</v>
      </c>
      <c r="L164" s="188">
        <f t="shared" si="57"/>
        <v>7.6900352425385973E-13</v>
      </c>
      <c r="M164" s="188">
        <f t="shared" si="58"/>
        <v>3.9067225960164334E-2</v>
      </c>
      <c r="N164" s="188">
        <f t="shared" si="59"/>
        <v>3.8550213866373937E-3</v>
      </c>
      <c r="O164" s="188">
        <f t="shared" si="60"/>
        <v>1.8680495821892292E-2</v>
      </c>
      <c r="P164" s="213">
        <f t="shared" si="61"/>
        <v>100</v>
      </c>
      <c r="Q164" s="246">
        <f>VLOOKUP(B:B,'پیوست 4'!$C$14:$J$172,8,0)</f>
        <v>611562.44953500002</v>
      </c>
      <c r="R164" s="1">
        <f t="shared" si="62"/>
        <v>0.82144658443648577</v>
      </c>
      <c r="S164" s="242">
        <f t="shared" si="63"/>
        <v>82.144658443648581</v>
      </c>
      <c r="T164" s="242">
        <f t="shared" si="64"/>
        <v>2.903826027075695</v>
      </c>
      <c r="U164" s="242" t="str">
        <f>VLOOKUP(D164:D320,پیوست1!$E$5:G304,3,0)</f>
        <v>در سهام</v>
      </c>
    </row>
    <row r="165" spans="1:22" x14ac:dyDescent="0.55000000000000004">
      <c r="A165" s="314">
        <v>11087</v>
      </c>
      <c r="B165" s="199">
        <v>119</v>
      </c>
      <c r="C165" s="189">
        <v>160</v>
      </c>
      <c r="D165" s="189" t="s">
        <v>540</v>
      </c>
      <c r="E165" s="342">
        <v>708399.562255</v>
      </c>
      <c r="F165" s="343">
        <v>76.334450945311417</v>
      </c>
      <c r="G165" s="343">
        <v>0</v>
      </c>
      <c r="H165" s="343">
        <v>12.671077845370659</v>
      </c>
      <c r="I165" s="343">
        <v>1.662388228633431E-2</v>
      </c>
      <c r="J165" s="343">
        <v>10.977847327031586</v>
      </c>
      <c r="K165" s="188">
        <f t="shared" si="56"/>
        <v>0.21553981404785608</v>
      </c>
      <c r="L165" s="188">
        <f t="shared" si="57"/>
        <v>0</v>
      </c>
      <c r="M165" s="188">
        <f t="shared" si="58"/>
        <v>3.5778363880992196E-2</v>
      </c>
      <c r="N165" s="188">
        <f t="shared" si="59"/>
        <v>4.6939598731338304E-5</v>
      </c>
      <c r="O165" s="188">
        <f t="shared" si="60"/>
        <v>3.0997316967791403E-2</v>
      </c>
      <c r="P165" s="213">
        <f t="shared" si="61"/>
        <v>100</v>
      </c>
      <c r="Q165" s="246">
        <f>VLOOKUP(B:B,'پیوست 4'!$C$14:$J$172,8,0)</f>
        <v>549819.55010200001</v>
      </c>
      <c r="R165" s="1">
        <f t="shared" si="62"/>
        <v>0.77614326631117181</v>
      </c>
      <c r="S165" s="242">
        <f t="shared" si="63"/>
        <v>77.61432663111718</v>
      </c>
      <c r="T165" s="242">
        <f t="shared" si="64"/>
        <v>1.2798756858057629</v>
      </c>
      <c r="U165" s="242" t="str">
        <f>VLOOKUP(D165:D321,پیوست1!$E$5:G306,3,0)</f>
        <v>در سهام</v>
      </c>
    </row>
    <row r="166" spans="1:22" x14ac:dyDescent="0.55000000000000004">
      <c r="A166" s="314">
        <v>10851</v>
      </c>
      <c r="B166" s="199">
        <v>9</v>
      </c>
      <c r="C166" s="187">
        <v>161</v>
      </c>
      <c r="D166" s="187" t="s">
        <v>533</v>
      </c>
      <c r="E166" s="344">
        <v>23804653.909446001</v>
      </c>
      <c r="F166" s="345">
        <v>76.15638306093139</v>
      </c>
      <c r="G166" s="345">
        <v>7.8061466992604274</v>
      </c>
      <c r="H166" s="345">
        <v>15.27403120452445</v>
      </c>
      <c r="I166" s="345">
        <v>2.8781980399032125E-2</v>
      </c>
      <c r="J166" s="345">
        <v>0.73465705488469979</v>
      </c>
      <c r="K166" s="188">
        <f t="shared" si="56"/>
        <v>7.2259809939625832</v>
      </c>
      <c r="L166" s="188">
        <f t="shared" si="57"/>
        <v>0.74067419456894767</v>
      </c>
      <c r="M166" s="188">
        <f t="shared" si="58"/>
        <v>1.449252902370378</v>
      </c>
      <c r="N166" s="188">
        <f t="shared" si="59"/>
        <v>2.7309338360464171E-3</v>
      </c>
      <c r="O166" s="188">
        <f t="shared" si="60"/>
        <v>6.9706802008047505E-2</v>
      </c>
      <c r="P166" s="213">
        <f t="shared" si="61"/>
        <v>100</v>
      </c>
      <c r="Q166" s="246">
        <f>VLOOKUP(B:B,'پیوست 4'!$C$14:$J$172,8,0)</f>
        <v>18591939.059066001</v>
      </c>
      <c r="R166" s="1">
        <f t="shared" si="62"/>
        <v>0.78102118727668102</v>
      </c>
      <c r="S166" s="242">
        <f t="shared" si="63"/>
        <v>78.102118727668099</v>
      </c>
      <c r="T166" s="242">
        <f t="shared" si="64"/>
        <v>1.9457356667367094</v>
      </c>
      <c r="U166" s="242" t="str">
        <f>VLOOKUP(D166:D322,پیوست1!$E$5:G318,3,0)</f>
        <v>در سهام</v>
      </c>
    </row>
    <row r="167" spans="1:22" x14ac:dyDescent="0.55000000000000004">
      <c r="A167" s="314">
        <v>11260</v>
      </c>
      <c r="B167" s="199">
        <v>169</v>
      </c>
      <c r="C167" s="189">
        <v>162</v>
      </c>
      <c r="D167" s="189" t="s">
        <v>559</v>
      </c>
      <c r="E167" s="342">
        <v>1009316</v>
      </c>
      <c r="F167" s="343">
        <v>72.794184747768654</v>
      </c>
      <c r="G167" s="343">
        <v>9.4713247949114496</v>
      </c>
      <c r="H167" s="343">
        <v>16.843559781650995</v>
      </c>
      <c r="I167" s="343">
        <v>3.9015257567228158E-2</v>
      </c>
      <c r="J167" s="343">
        <v>0.85191541810167626</v>
      </c>
      <c r="K167" s="188">
        <f t="shared" si="56"/>
        <v>0.29285488853081254</v>
      </c>
      <c r="L167" s="188">
        <f t="shared" si="57"/>
        <v>3.8103644908777358E-2</v>
      </c>
      <c r="M167" s="188">
        <f t="shared" si="58"/>
        <v>6.7762539540889372E-2</v>
      </c>
      <c r="N167" s="188">
        <f t="shared" si="59"/>
        <v>1.5696046250729905E-4</v>
      </c>
      <c r="O167" s="188">
        <f t="shared" si="60"/>
        <v>3.4273011734429026E-3</v>
      </c>
      <c r="P167" s="213">
        <f t="shared" si="61"/>
        <v>100.00000000000001</v>
      </c>
      <c r="Q167" s="246">
        <f>VLOOKUP(B:B,'پیوست 4'!$C$14:$J$172,8,0)</f>
        <v>844478</v>
      </c>
      <c r="R167" s="1">
        <f t="shared" si="62"/>
        <v>0.83668345691537638</v>
      </c>
      <c r="S167" s="242">
        <f t="shared" si="63"/>
        <v>83.668345691537638</v>
      </c>
      <c r="T167" s="242">
        <f t="shared" si="64"/>
        <v>10.874160943768985</v>
      </c>
      <c r="U167" s="242" t="str">
        <f>VLOOKUP(D167:D323,پیوست1!$E$5:G331,3,0)</f>
        <v>در سهام و قابل معامله</v>
      </c>
    </row>
    <row r="168" spans="1:22" x14ac:dyDescent="0.55000000000000004">
      <c r="A168" s="314">
        <v>11234</v>
      </c>
      <c r="B168" s="199">
        <v>156</v>
      </c>
      <c r="C168" s="187">
        <v>163</v>
      </c>
      <c r="D168" s="187" t="s">
        <v>555</v>
      </c>
      <c r="E168" s="344">
        <v>3269275.7271770001</v>
      </c>
      <c r="F168" s="345">
        <v>71.098451586093461</v>
      </c>
      <c r="G168" s="345">
        <v>0</v>
      </c>
      <c r="H168" s="345">
        <v>0</v>
      </c>
      <c r="I168" s="345">
        <v>28.706571361104725</v>
      </c>
      <c r="J168" s="345">
        <v>0.19497705280180652</v>
      </c>
      <c r="K168" s="188">
        <f t="shared" si="56"/>
        <v>0.92648912532188377</v>
      </c>
      <c r="L168" s="188">
        <f t="shared" si="57"/>
        <v>0</v>
      </c>
      <c r="M168" s="188">
        <f t="shared" si="58"/>
        <v>0</v>
      </c>
      <c r="N168" s="188">
        <f t="shared" si="59"/>
        <v>0.37407743203991628</v>
      </c>
      <c r="O168" s="188">
        <f t="shared" si="60"/>
        <v>2.5407602427099502E-3</v>
      </c>
      <c r="P168" s="213">
        <f t="shared" si="61"/>
        <v>99.999999999999986</v>
      </c>
      <c r="Q168" s="246">
        <f>VLOOKUP(B:B,'پیوست 4'!$C$14:$J$172,8,0)</f>
        <v>2405055.484644</v>
      </c>
      <c r="R168" s="1">
        <f t="shared" si="62"/>
        <v>0.73565391400031921</v>
      </c>
      <c r="S168" s="242">
        <f t="shared" si="63"/>
        <v>73.565391400031928</v>
      </c>
      <c r="T168" s="242">
        <f t="shared" si="64"/>
        <v>2.4669398139384668</v>
      </c>
      <c r="U168" s="242" t="str">
        <f>VLOOKUP(D168:D323,پیوست1!$E$5:G290,3,0)</f>
        <v>در سهام</v>
      </c>
    </row>
    <row r="169" spans="1:22" x14ac:dyDescent="0.55000000000000004">
      <c r="A169" s="314">
        <v>10600</v>
      </c>
      <c r="B169" s="199">
        <v>20</v>
      </c>
      <c r="C169" s="189">
        <v>164</v>
      </c>
      <c r="D169" s="189" t="s">
        <v>515</v>
      </c>
      <c r="E169" s="342">
        <v>12593990.408156</v>
      </c>
      <c r="F169" s="343">
        <v>70.37089661679822</v>
      </c>
      <c r="G169" s="343">
        <v>10.95562954703748</v>
      </c>
      <c r="H169" s="343">
        <v>16.953928411059277</v>
      </c>
      <c r="I169" s="343">
        <v>3.9148250056240568E-6</v>
      </c>
      <c r="J169" s="343">
        <v>1.7195415102800093</v>
      </c>
      <c r="K169" s="188">
        <f t="shared" si="56"/>
        <v>3.5325236350276659</v>
      </c>
      <c r="L169" s="188">
        <f t="shared" si="57"/>
        <v>0.54995775486934795</v>
      </c>
      <c r="M169" s="188">
        <f t="shared" si="58"/>
        <v>0.8510642282243932</v>
      </c>
      <c r="N169" s="188">
        <f t="shared" si="59"/>
        <v>1.9651890943880809E-7</v>
      </c>
      <c r="O169" s="188">
        <f t="shared" si="60"/>
        <v>8.6318653285786071E-2</v>
      </c>
      <c r="P169" s="213">
        <f t="shared" si="61"/>
        <v>99.999999999999986</v>
      </c>
      <c r="Q169" s="246">
        <f>VLOOKUP(B:B,'پیوست 4'!$C$14:$J$172,8,0)</f>
        <v>8987744.8565170001</v>
      </c>
      <c r="R169" s="1">
        <f t="shared" si="62"/>
        <v>0.71365346210653313</v>
      </c>
      <c r="S169" s="242">
        <f t="shared" si="63"/>
        <v>71.365346210653314</v>
      </c>
      <c r="T169" s="242">
        <f t="shared" si="64"/>
        <v>0.99444959385509435</v>
      </c>
      <c r="U169" s="242" t="str">
        <f>VLOOKUP(D169:D325,پیوست1!$E$5:G316,3,0)</f>
        <v>در سهام</v>
      </c>
    </row>
    <row r="170" spans="1:22" x14ac:dyDescent="0.55000000000000004">
      <c r="A170" s="314">
        <v>11706</v>
      </c>
      <c r="B170" s="199">
        <v>296</v>
      </c>
      <c r="C170" s="187">
        <v>165</v>
      </c>
      <c r="D170" s="187" t="s">
        <v>608</v>
      </c>
      <c r="E170" s="344">
        <v>207844</v>
      </c>
      <c r="F170" s="345">
        <v>68.900000000000006</v>
      </c>
      <c r="G170" s="345">
        <v>0</v>
      </c>
      <c r="H170" s="345">
        <v>31.09</v>
      </c>
      <c r="I170" s="345">
        <v>0</v>
      </c>
      <c r="J170" s="345">
        <v>0.01</v>
      </c>
      <c r="K170" s="188">
        <f t="shared" si="56"/>
        <v>5.7080181754736704E-2</v>
      </c>
      <c r="L170" s="188">
        <f t="shared" si="57"/>
        <v>0</v>
      </c>
      <c r="M170" s="188">
        <f t="shared" si="58"/>
        <v>2.5756500010954485E-2</v>
      </c>
      <c r="N170" s="188">
        <f t="shared" si="59"/>
        <v>0</v>
      </c>
      <c r="O170" s="188">
        <f t="shared" si="60"/>
        <v>8.2844966262317417E-6</v>
      </c>
      <c r="P170" s="213">
        <f t="shared" si="61"/>
        <v>100.00000000000001</v>
      </c>
      <c r="Q170" s="246" t="e">
        <f>VLOOKUP(B:B,'پیوست 4'!$C$14:$J$172,8,0)</f>
        <v>#N/A</v>
      </c>
    </row>
    <row r="171" spans="1:22" x14ac:dyDescent="0.55000000000000004">
      <c r="A171" s="314">
        <v>11099</v>
      </c>
      <c r="B171" s="199">
        <v>124</v>
      </c>
      <c r="C171" s="189">
        <v>166</v>
      </c>
      <c r="D171" s="189" t="s">
        <v>542</v>
      </c>
      <c r="E171" s="342">
        <v>12072111.810749</v>
      </c>
      <c r="F171" s="343">
        <v>68.774080959820068</v>
      </c>
      <c r="G171" s="343">
        <v>0.12702847884619026</v>
      </c>
      <c r="H171" s="343">
        <v>30.747291863061701</v>
      </c>
      <c r="I171" s="343">
        <v>7.5654175858119846E-6</v>
      </c>
      <c r="J171" s="343">
        <v>0.35159113285445859</v>
      </c>
      <c r="K171" s="188">
        <f t="shared" si="56"/>
        <v>3.3093041067086499</v>
      </c>
      <c r="L171" s="188">
        <f t="shared" si="57"/>
        <v>6.1124170741045135E-3</v>
      </c>
      <c r="M171" s="188">
        <f t="shared" si="58"/>
        <v>1.479512889340481</v>
      </c>
      <c r="N171" s="188">
        <f t="shared" si="59"/>
        <v>3.6403638022179311E-7</v>
      </c>
      <c r="O171" s="188">
        <f t="shared" si="60"/>
        <v>1.6918030217188532E-2</v>
      </c>
      <c r="P171" s="213">
        <f t="shared" si="61"/>
        <v>100</v>
      </c>
      <c r="Q171" s="246">
        <f>VLOOKUP(B:B,'پیوست 4'!$C$14:$J$172,8,0)</f>
        <v>9067652.2694940008</v>
      </c>
      <c r="R171" s="1">
        <f>Q171/E171</f>
        <v>0.75112394679944638</v>
      </c>
      <c r="S171" s="242">
        <f>R171*100</f>
        <v>75.112394679944643</v>
      </c>
      <c r="T171" s="242">
        <f>S171-F171</f>
        <v>6.3383137201245745</v>
      </c>
      <c r="U171" s="242" t="str">
        <f>VLOOKUP(D171:D327,پیوست1!$E$5:G323,3,0)</f>
        <v>در سهام</v>
      </c>
    </row>
    <row r="172" spans="1:22" x14ac:dyDescent="0.55000000000000004">
      <c r="A172" s="314">
        <v>10855</v>
      </c>
      <c r="B172" s="199">
        <v>8</v>
      </c>
      <c r="C172" s="187">
        <v>167</v>
      </c>
      <c r="D172" s="187" t="s">
        <v>534</v>
      </c>
      <c r="E172" s="344">
        <v>4974811.7332830001</v>
      </c>
      <c r="F172" s="345">
        <v>67.799008331829853</v>
      </c>
      <c r="G172" s="345">
        <v>7.0227125958525001</v>
      </c>
      <c r="H172" s="345">
        <v>2.1737881096847866</v>
      </c>
      <c r="I172" s="345">
        <v>22.912787552325089</v>
      </c>
      <c r="J172" s="345">
        <v>9.1703410307766298E-2</v>
      </c>
      <c r="K172" s="188">
        <f t="shared" si="56"/>
        <v>1.3444003756503775</v>
      </c>
      <c r="L172" s="188">
        <f t="shared" si="57"/>
        <v>0.13925480157084066</v>
      </c>
      <c r="M172" s="188">
        <f t="shared" si="58"/>
        <v>4.3104488150345725E-2</v>
      </c>
      <c r="N172" s="188">
        <f t="shared" si="59"/>
        <v>0.45434234143630525</v>
      </c>
      <c r="O172" s="188">
        <f t="shared" si="60"/>
        <v>1.8184056419052685E-3</v>
      </c>
      <c r="P172" s="213">
        <f t="shared" si="61"/>
        <v>100</v>
      </c>
      <c r="Q172" s="246">
        <f>VLOOKUP(B:B,'پیوست 4'!$C$14:$J$172,8,0)</f>
        <v>3774663.6426200001</v>
      </c>
      <c r="R172" s="1">
        <f>Q172/E172</f>
        <v>0.75875507355712679</v>
      </c>
      <c r="S172" s="242">
        <f>R172*100</f>
        <v>75.875507355712685</v>
      </c>
      <c r="T172" s="242">
        <f>S172-F172</f>
        <v>8.0764990238828318</v>
      </c>
      <c r="U172" s="242" t="str">
        <f>VLOOKUP(D172:D327,پیوست1!$E$5:G273,3,0)</f>
        <v>در سهام</v>
      </c>
    </row>
    <row r="173" spans="1:22" x14ac:dyDescent="0.55000000000000004">
      <c r="A173" s="314">
        <v>10789</v>
      </c>
      <c r="B173" s="199">
        <v>43</v>
      </c>
      <c r="C173" s="189">
        <v>168</v>
      </c>
      <c r="D173" s="189" t="s">
        <v>526</v>
      </c>
      <c r="E173" s="342">
        <v>1230032.288896</v>
      </c>
      <c r="F173" s="343">
        <v>59.270896123660997</v>
      </c>
      <c r="G173" s="343">
        <v>15.828185799135074</v>
      </c>
      <c r="H173" s="343">
        <v>21.360775166969425</v>
      </c>
      <c r="I173" s="343">
        <v>0</v>
      </c>
      <c r="J173" s="343">
        <v>3.5401429102345019</v>
      </c>
      <c r="K173" s="188">
        <f t="shared" si="56"/>
        <v>0.29059399729367441</v>
      </c>
      <c r="L173" s="188">
        <f t="shared" si="57"/>
        <v>7.7602602324102168E-2</v>
      </c>
      <c r="M173" s="188">
        <f t="shared" si="58"/>
        <v>0.10472784194303983</v>
      </c>
      <c r="N173" s="188">
        <f t="shared" si="59"/>
        <v>0</v>
      </c>
      <c r="O173" s="188">
        <f t="shared" si="60"/>
        <v>1.7356651350935622E-2</v>
      </c>
      <c r="P173" s="213">
        <f t="shared" si="61"/>
        <v>100.00000000000001</v>
      </c>
      <c r="Q173" s="246">
        <f>VLOOKUP(B:B,'پیوست 4'!$C$14:$J$172,8,0)</f>
        <v>941669.88471999997</v>
      </c>
      <c r="R173" s="1">
        <f>Q173/E173</f>
        <v>0.76556517517534761</v>
      </c>
      <c r="S173" s="242">
        <f>R173*100</f>
        <v>76.556517517534758</v>
      </c>
      <c r="T173" s="242">
        <f>S173-F173</f>
        <v>17.285621393873761</v>
      </c>
      <c r="U173" s="242" t="str">
        <f>VLOOKUP(D173:D329,پیوست1!$E$5:G334,3,0)</f>
        <v>در سهام</v>
      </c>
    </row>
    <row r="174" spans="1:22" x14ac:dyDescent="0.55000000000000004">
      <c r="B174" s="201"/>
      <c r="C174" s="128"/>
      <c r="D174" s="381" t="s">
        <v>407</v>
      </c>
      <c r="E174" s="90">
        <f>SUM(E107:E173)</f>
        <v>250883076.39825696</v>
      </c>
      <c r="F174" s="347">
        <f>K174</f>
        <v>86.709499086458294</v>
      </c>
      <c r="G174" s="347">
        <f>L174</f>
        <v>2.4734745534225482</v>
      </c>
      <c r="H174" s="347">
        <f>M174</f>
        <v>7.8483206362497206</v>
      </c>
      <c r="I174" s="347">
        <f>N174</f>
        <v>1.7597075495645904</v>
      </c>
      <c r="J174" s="347">
        <f>O174</f>
        <v>1.2089981743048583</v>
      </c>
      <c r="K174" s="197">
        <f>SUM(K107:K173)</f>
        <v>86.709499086458294</v>
      </c>
      <c r="L174" s="197">
        <f t="shared" ref="L174:O174" si="65">SUM(L107:L173)</f>
        <v>2.4734745534225482</v>
      </c>
      <c r="M174" s="197">
        <f t="shared" si="65"/>
        <v>7.8483206362497206</v>
      </c>
      <c r="N174" s="197">
        <f t="shared" si="65"/>
        <v>1.7597075495645904</v>
      </c>
      <c r="O174" s="197">
        <f t="shared" si="65"/>
        <v>1.2089981743048583</v>
      </c>
      <c r="P174" s="196">
        <f>K174+L174+M174+N174+O174</f>
        <v>100.00000000000001</v>
      </c>
      <c r="Q174" s="246"/>
      <c r="R174" s="1">
        <f t="shared" ref="R174:R177" si="66">Q174/E174</f>
        <v>0</v>
      </c>
      <c r="S174" s="242">
        <f t="shared" ref="S174:S177" si="67">R174*100</f>
        <v>0</v>
      </c>
      <c r="T174" s="259">
        <f t="shared" ref="T174:T177" si="68">S174-F174</f>
        <v>-86.709499086458294</v>
      </c>
      <c r="U174" s="242" t="e">
        <f>VLOOKUP(D174:D338,پیوست1!$E$5:G339,3,0)</f>
        <v>#N/A</v>
      </c>
      <c r="V174" s="315">
        <f t="shared" ref="V174:V177" si="69">100-P174</f>
        <v>0</v>
      </c>
    </row>
    <row r="175" spans="1:22" ht="21.75" x14ac:dyDescent="0.55000000000000004">
      <c r="B175" s="201"/>
      <c r="C175" s="401" t="s">
        <v>55</v>
      </c>
      <c r="D175" s="401"/>
      <c r="E175" s="88">
        <f>E85+E106+E174</f>
        <v>2295660306.5584388</v>
      </c>
      <c r="F175" s="348">
        <f t="shared" ref="F175:I175" si="70">K175</f>
        <v>20.582228464481858</v>
      </c>
      <c r="G175" s="348">
        <f t="shared" si="70"/>
        <v>31.25114704047148</v>
      </c>
      <c r="H175" s="348">
        <f t="shared" si="70"/>
        <v>45.821744992566984</v>
      </c>
      <c r="I175" s="349">
        <f t="shared" si="70"/>
        <v>0.58821646440687991</v>
      </c>
      <c r="J175" s="347">
        <f>O175</f>
        <v>1.7566630380728032</v>
      </c>
      <c r="K175" s="197">
        <f>(K85*($E$85/$E$175))+(K106*($E$106/$E$175))+(K174*($E$174/$E$175))</f>
        <v>20.582228464481858</v>
      </c>
      <c r="L175" s="197">
        <f>(L85*($E$85/$E$175))+(L106*($E$106/$E$175))+(L174*($E$174/$E$175))</f>
        <v>31.25114704047148</v>
      </c>
      <c r="M175" s="197">
        <f>(M85*($E$85/$E$175))+(M106*($E$106/$E$175))+(M174*($E$174/$E$175))</f>
        <v>45.821744992566984</v>
      </c>
      <c r="N175" s="197">
        <f>(N85*($E$85/$E$175))+(N106*($E$106/$E$175))+(N174*($E$174/$E$175))</f>
        <v>0.58821646440687991</v>
      </c>
      <c r="O175" s="197">
        <f>(O85*($E$85/$E$175))+(O106*($E$106/$E$175))+(O174*($E$174/$E$175))</f>
        <v>1.7566630380728032</v>
      </c>
      <c r="P175" s="196">
        <f>K175+L175+M175+N175+O175</f>
        <v>100.00000000000001</v>
      </c>
      <c r="Q175" s="246"/>
      <c r="R175" s="1">
        <f t="shared" si="66"/>
        <v>0</v>
      </c>
      <c r="S175" s="242">
        <f t="shared" si="67"/>
        <v>0</v>
      </c>
      <c r="T175" s="259">
        <f t="shared" si="68"/>
        <v>-20.582228464481858</v>
      </c>
      <c r="U175" s="242" t="e">
        <f>VLOOKUP(D175:D339,پیوست1!$E$5:G340,3,0)</f>
        <v>#N/A</v>
      </c>
      <c r="V175" s="315">
        <f t="shared" si="69"/>
        <v>0</v>
      </c>
    </row>
    <row r="176" spans="1:22" s="243" customFormat="1" ht="21" x14ac:dyDescent="0.55000000000000004">
      <c r="A176" s="314"/>
      <c r="B176" s="202"/>
      <c r="C176" s="59"/>
      <c r="D176" s="402" t="s">
        <v>56</v>
      </c>
      <c r="E176" s="402"/>
      <c r="F176" s="402"/>
      <c r="G176" s="402"/>
      <c r="H176" s="402"/>
      <c r="I176" s="402"/>
      <c r="J176" s="402"/>
      <c r="K176" s="86"/>
      <c r="L176" s="86"/>
      <c r="M176" s="86"/>
      <c r="N176" s="86"/>
      <c r="O176" s="86"/>
      <c r="P176" s="214"/>
      <c r="Q176" s="246"/>
      <c r="R176" s="1" t="e">
        <f t="shared" si="66"/>
        <v>#DIV/0!</v>
      </c>
      <c r="S176" s="242" t="e">
        <f t="shared" si="67"/>
        <v>#DIV/0!</v>
      </c>
      <c r="T176" s="259" t="e">
        <f t="shared" si="68"/>
        <v>#DIV/0!</v>
      </c>
      <c r="U176" s="242" t="e">
        <f>VLOOKUP(D176:D340,پیوست1!$E$5:G341,3,0)</f>
        <v>#N/A</v>
      </c>
      <c r="V176" s="315">
        <f t="shared" si="69"/>
        <v>100</v>
      </c>
    </row>
    <row r="177" spans="1:24" s="243" customFormat="1" ht="42" customHeight="1" x14ac:dyDescent="0.55000000000000004">
      <c r="A177" s="314"/>
      <c r="B177" s="202"/>
      <c r="C177" s="59"/>
      <c r="D177" s="400" t="s">
        <v>57</v>
      </c>
      <c r="E177" s="400"/>
      <c r="F177" s="400"/>
      <c r="G177" s="400"/>
      <c r="H177" s="400"/>
      <c r="I177" s="400"/>
      <c r="J177" s="400"/>
      <c r="K177" s="86"/>
      <c r="L177" s="86"/>
      <c r="M177" s="86"/>
      <c r="N177" s="86"/>
      <c r="O177" s="86"/>
      <c r="P177" s="214"/>
      <c r="Q177" s="246"/>
      <c r="R177" s="1" t="e">
        <f t="shared" si="66"/>
        <v>#DIV/0!</v>
      </c>
      <c r="S177" s="242" t="e">
        <f t="shared" si="67"/>
        <v>#DIV/0!</v>
      </c>
      <c r="T177" s="259" t="e">
        <f t="shared" si="68"/>
        <v>#DIV/0!</v>
      </c>
      <c r="U177" s="242" t="e">
        <f>VLOOKUP(D177:D341,پیوست1!$E$5:G342,3,0)</f>
        <v>#N/A</v>
      </c>
      <c r="V177" s="315">
        <f t="shared" si="69"/>
        <v>100</v>
      </c>
    </row>
    <row r="179" spans="1:24" ht="18" x14ac:dyDescent="0.25">
      <c r="F179" s="386"/>
      <c r="G179" s="386"/>
      <c r="H179" s="386"/>
      <c r="I179" s="386"/>
      <c r="J179" s="386"/>
      <c r="K179" s="386" t="e">
        <f t="shared" ref="K179:X179" si="71">(K175*$E$175+K178*$E$178)/$E$179</f>
        <v>#DIV/0!</v>
      </c>
      <c r="L179" s="386" t="e">
        <f t="shared" si="71"/>
        <v>#DIV/0!</v>
      </c>
      <c r="M179" s="386" t="e">
        <f t="shared" si="71"/>
        <v>#DIV/0!</v>
      </c>
      <c r="N179" s="386" t="e">
        <f t="shared" si="71"/>
        <v>#DIV/0!</v>
      </c>
      <c r="O179" s="386" t="e">
        <f t="shared" si="71"/>
        <v>#DIV/0!</v>
      </c>
      <c r="P179" s="386" t="e">
        <f t="shared" si="71"/>
        <v>#DIV/0!</v>
      </c>
      <c r="Q179" s="386" t="e">
        <f t="shared" si="71"/>
        <v>#DIV/0!</v>
      </c>
      <c r="R179" s="386" t="e">
        <f t="shared" si="71"/>
        <v>#DIV/0!</v>
      </c>
      <c r="S179" s="386" t="e">
        <f t="shared" si="71"/>
        <v>#DIV/0!</v>
      </c>
      <c r="T179" s="386" t="e">
        <f t="shared" si="71"/>
        <v>#DIV/0!</v>
      </c>
      <c r="U179" s="386" t="e">
        <f t="shared" si="71"/>
        <v>#N/A</v>
      </c>
      <c r="V179" s="386" t="e">
        <f t="shared" si="71"/>
        <v>#DIV/0!</v>
      </c>
      <c r="W179" s="386" t="e">
        <f t="shared" si="71"/>
        <v>#DIV/0!</v>
      </c>
      <c r="X179" s="386" t="e">
        <f t="shared" si="71"/>
        <v>#DIV/0!</v>
      </c>
    </row>
  </sheetData>
  <sheetProtection algorithmName="SHA-512" hashValue="J62wSqdmHpM88rQfRSoN7DNhyWzUqaMgx0m9R9JAQgyU57v3fDtfcUeDX5Ya9tDP9Tw6iJSoK8FdSH9zGzhpow==" saltValue="f4b3zaKLWyRflzr3npvX6A==" spinCount="100000" sheet="1" objects="1" scenarios="1"/>
  <sortState ref="A107:X173">
    <sortCondition descending="1" ref="F107:F173"/>
  </sortState>
  <mergeCells count="11">
    <mergeCell ref="G1:J1"/>
    <mergeCell ref="C1:E1"/>
    <mergeCell ref="A2:A3"/>
    <mergeCell ref="B2:B3"/>
    <mergeCell ref="C2:C3"/>
    <mergeCell ref="E2:E3"/>
    <mergeCell ref="D177:J177"/>
    <mergeCell ref="C175:D175"/>
    <mergeCell ref="D176:J176"/>
    <mergeCell ref="D2:D3"/>
    <mergeCell ref="F2:J2"/>
  </mergeCells>
  <printOptions horizontalCentered="1" verticalCentered="1"/>
  <pageMargins left="0" right="0" top="0" bottom="0" header="0.25" footer="0.25"/>
  <pageSetup paperSize="9" scale="83" fitToHeight="0" orientation="portrait" r:id="rId1"/>
  <rowBreaks count="4" manualBreakCount="4">
    <brk id="43" min="2" max="9" man="1"/>
    <brk id="85" min="2" max="9" man="1"/>
    <brk id="125" min="2" max="9" man="1"/>
    <brk id="155" min="2" max="9" man="1"/>
  </rowBreaks>
  <colBreaks count="1" manualBreakCount="1">
    <brk id="10" max="185" man="1"/>
  </colBreaks>
  <ignoredErrors>
    <ignoredError sqref="F85:J8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79"/>
  <sheetViews>
    <sheetView rightToLeft="1" view="pageBreakPreview" zoomScale="85" zoomScaleNormal="100" zoomScaleSheetLayoutView="85" workbookViewId="0">
      <pane ySplit="4" topLeftCell="A146" activePane="bottomLeft" state="frozen"/>
      <selection activeCell="B1" sqref="B1"/>
      <selection pane="bottomLeft" activeCell="H176" sqref="H176"/>
    </sheetView>
  </sheetViews>
  <sheetFormatPr defaultColWidth="9.140625" defaultRowHeight="15.75" x14ac:dyDescent="0.4"/>
  <cols>
    <col min="1" max="1" width="3.5703125" style="256" hidden="1" customWidth="1"/>
    <col min="2" max="2" width="4" style="14" bestFit="1" customWidth="1"/>
    <col min="3" max="3" width="26" style="64" bestFit="1" customWidth="1"/>
    <col min="4" max="4" width="10.5703125" style="15" bestFit="1" customWidth="1"/>
    <col min="5" max="5" width="11" style="15" bestFit="1" customWidth="1"/>
    <col min="6" max="6" width="12.28515625" style="25" customWidth="1"/>
    <col min="7" max="7" width="10.5703125" style="15" bestFit="1" customWidth="1"/>
    <col min="8" max="9" width="9.85546875" style="15" bestFit="1" customWidth="1"/>
    <col min="10" max="10" width="12.28515625" style="15" bestFit="1" customWidth="1"/>
    <col min="11" max="11" width="11.28515625" style="15" customWidth="1"/>
    <col min="12" max="12" width="14.42578125" style="64" customWidth="1"/>
    <col min="13" max="13" width="12.140625" style="64" bestFit="1" customWidth="1"/>
    <col min="14" max="14" width="13.5703125" style="64" bestFit="1" customWidth="1"/>
    <col min="15" max="15" width="11" style="64" bestFit="1" customWidth="1"/>
    <col min="16" max="16" width="11.5703125" style="64" bestFit="1" customWidth="1"/>
    <col min="17" max="17" width="12.28515625" style="64" bestFit="1" customWidth="1"/>
    <col min="18" max="16384" width="9.140625" style="13"/>
  </cols>
  <sheetData>
    <row r="1" spans="1:17" ht="21" x14ac:dyDescent="0.4">
      <c r="A1" s="252"/>
      <c r="B1" s="421" t="s">
        <v>245</v>
      </c>
      <c r="C1" s="421"/>
      <c r="D1" s="421"/>
      <c r="E1" s="421"/>
      <c r="F1" s="421"/>
      <c r="G1" s="421"/>
      <c r="H1" s="421"/>
      <c r="I1" s="421"/>
      <c r="J1" s="421"/>
      <c r="K1" s="154" t="s">
        <v>604</v>
      </c>
      <c r="L1" s="154" t="s">
        <v>315</v>
      </c>
      <c r="M1" s="153"/>
      <c r="N1" s="153"/>
      <c r="O1" s="153"/>
      <c r="P1" s="153"/>
      <c r="Q1" s="153"/>
    </row>
    <row r="2" spans="1:17" x14ac:dyDescent="0.4">
      <c r="A2" s="415" t="s">
        <v>162</v>
      </c>
      <c r="B2" s="419" t="s">
        <v>48</v>
      </c>
      <c r="C2" s="420" t="s">
        <v>58</v>
      </c>
      <c r="D2" s="420" t="s">
        <v>59</v>
      </c>
      <c r="E2" s="420"/>
      <c r="F2" s="420"/>
      <c r="G2" s="420"/>
      <c r="H2" s="420"/>
      <c r="I2" s="420"/>
      <c r="J2" s="420"/>
      <c r="K2" s="420"/>
      <c r="L2" s="420" t="s">
        <v>60</v>
      </c>
      <c r="M2" s="420"/>
      <c r="N2" s="420"/>
      <c r="O2" s="420"/>
      <c r="P2" s="420"/>
      <c r="Q2" s="420"/>
    </row>
    <row r="3" spans="1:17" x14ac:dyDescent="0.4">
      <c r="A3" s="415"/>
      <c r="B3" s="419"/>
      <c r="C3" s="420"/>
      <c r="D3" s="422" t="s">
        <v>256</v>
      </c>
      <c r="E3" s="422"/>
      <c r="F3" s="422"/>
      <c r="G3" s="156" t="s">
        <v>604</v>
      </c>
      <c r="H3" s="422" t="s">
        <v>255</v>
      </c>
      <c r="I3" s="422"/>
      <c r="J3" s="151" t="s">
        <v>604</v>
      </c>
      <c r="K3" s="155"/>
      <c r="L3" s="422" t="s">
        <v>256</v>
      </c>
      <c r="M3" s="422"/>
      <c r="N3" s="156" t="s">
        <v>604</v>
      </c>
      <c r="O3" s="149" t="s">
        <v>255</v>
      </c>
      <c r="P3" s="151" t="s">
        <v>604</v>
      </c>
      <c r="Q3" s="152"/>
    </row>
    <row r="4" spans="1:17" s="182" customFormat="1" ht="31.5" x14ac:dyDescent="0.4">
      <c r="A4" s="415"/>
      <c r="B4" s="419"/>
      <c r="C4" s="420"/>
      <c r="D4" s="150" t="s">
        <v>61</v>
      </c>
      <c r="E4" s="181" t="s">
        <v>62</v>
      </c>
      <c r="F4" s="285" t="s">
        <v>63</v>
      </c>
      <c r="G4" s="181" t="s">
        <v>64</v>
      </c>
      <c r="H4" s="181" t="s">
        <v>578</v>
      </c>
      <c r="I4" s="181" t="s">
        <v>62</v>
      </c>
      <c r="J4" s="137" t="s">
        <v>63</v>
      </c>
      <c r="K4" s="181" t="s">
        <v>64</v>
      </c>
      <c r="L4" s="181" t="s">
        <v>65</v>
      </c>
      <c r="M4" s="181" t="s">
        <v>66</v>
      </c>
      <c r="N4" s="137" t="s">
        <v>63</v>
      </c>
      <c r="O4" s="181" t="s">
        <v>65</v>
      </c>
      <c r="P4" s="181" t="s">
        <v>66</v>
      </c>
      <c r="Q4" s="137" t="s">
        <v>63</v>
      </c>
    </row>
    <row r="5" spans="1:17" s="182" customFormat="1" x14ac:dyDescent="0.4">
      <c r="A5" s="253">
        <v>123</v>
      </c>
      <c r="B5" s="114">
        <v>1</v>
      </c>
      <c r="C5" s="114" t="s">
        <v>439</v>
      </c>
      <c r="D5" s="158">
        <v>13681844.428974001</v>
      </c>
      <c r="E5" s="158">
        <v>17460431.790477</v>
      </c>
      <c r="F5" s="286">
        <f t="shared" ref="F5:F50" si="0">D5-E5</f>
        <v>-3778587.3615029994</v>
      </c>
      <c r="G5" s="115">
        <f t="shared" ref="G5:G36" si="1">D5+E5</f>
        <v>31142276.219451003</v>
      </c>
      <c r="H5" s="115">
        <v>2013584.565257</v>
      </c>
      <c r="I5" s="115">
        <v>5750403.7379310001</v>
      </c>
      <c r="J5" s="115">
        <f t="shared" ref="J5:J36" si="2">H5-I5</f>
        <v>-3736819.1726740003</v>
      </c>
      <c r="K5" s="115">
        <f t="shared" ref="K5:K36" si="3">H5+I5</f>
        <v>7763988.3031879999</v>
      </c>
      <c r="L5" s="116">
        <v>275262156</v>
      </c>
      <c r="M5" s="116">
        <v>178263138</v>
      </c>
      <c r="N5" s="116">
        <f t="shared" ref="N5:N29" si="4">L5-M5</f>
        <v>96999018</v>
      </c>
      <c r="O5" s="116">
        <v>41615798</v>
      </c>
      <c r="P5" s="116">
        <v>29134262</v>
      </c>
      <c r="Q5" s="116">
        <f t="shared" ref="Q5:Q36" si="5">O5-P5</f>
        <v>12481536</v>
      </c>
    </row>
    <row r="6" spans="1:17" s="182" customFormat="1" x14ac:dyDescent="0.4">
      <c r="A6" s="253">
        <v>107</v>
      </c>
      <c r="B6" s="164">
        <v>2</v>
      </c>
      <c r="C6" s="68" t="s">
        <v>432</v>
      </c>
      <c r="D6" s="165">
        <v>4919433.187341</v>
      </c>
      <c r="E6" s="165">
        <v>9150037.2546270005</v>
      </c>
      <c r="F6" s="22">
        <f t="shared" si="0"/>
        <v>-4230604.0672860006</v>
      </c>
      <c r="G6" s="22">
        <f t="shared" si="1"/>
        <v>14069470.441968001</v>
      </c>
      <c r="H6" s="22">
        <v>1981171.258076</v>
      </c>
      <c r="I6" s="22">
        <v>2094295.940929</v>
      </c>
      <c r="J6" s="22">
        <f t="shared" si="2"/>
        <v>-113124.68285300001</v>
      </c>
      <c r="K6" s="22">
        <f t="shared" si="3"/>
        <v>4075467.1990050003</v>
      </c>
      <c r="L6" s="63">
        <v>77373388</v>
      </c>
      <c r="M6" s="63">
        <v>51932335</v>
      </c>
      <c r="N6" s="63">
        <f t="shared" si="4"/>
        <v>25441053</v>
      </c>
      <c r="O6" s="63">
        <v>7774988</v>
      </c>
      <c r="P6" s="63">
        <v>7277759</v>
      </c>
      <c r="Q6" s="63">
        <f t="shared" si="5"/>
        <v>497229</v>
      </c>
    </row>
    <row r="7" spans="1:17" s="182" customFormat="1" x14ac:dyDescent="0.4">
      <c r="A7" s="253">
        <v>183</v>
      </c>
      <c r="B7" s="114">
        <v>3</v>
      </c>
      <c r="C7" s="114" t="s">
        <v>452</v>
      </c>
      <c r="D7" s="158">
        <v>9814220.3477899991</v>
      </c>
      <c r="E7" s="158">
        <v>17257427.761124</v>
      </c>
      <c r="F7" s="286">
        <f t="shared" si="0"/>
        <v>-7443207.4133340009</v>
      </c>
      <c r="G7" s="115">
        <f t="shared" si="1"/>
        <v>27071648.108913999</v>
      </c>
      <c r="H7" s="115">
        <v>1604402.987251</v>
      </c>
      <c r="I7" s="115">
        <v>8117726.5807039998</v>
      </c>
      <c r="J7" s="115">
        <f t="shared" si="2"/>
        <v>-6513323.5934529994</v>
      </c>
      <c r="K7" s="115">
        <f t="shared" si="3"/>
        <v>9722129.5679550003</v>
      </c>
      <c r="L7" s="116">
        <v>60743960</v>
      </c>
      <c r="M7" s="116">
        <v>37307297</v>
      </c>
      <c r="N7" s="116">
        <f t="shared" si="4"/>
        <v>23436663</v>
      </c>
      <c r="O7" s="116">
        <v>5392942</v>
      </c>
      <c r="P7" s="116">
        <v>6348127</v>
      </c>
      <c r="Q7" s="116">
        <f t="shared" si="5"/>
        <v>-955185</v>
      </c>
    </row>
    <row r="8" spans="1:17" s="182" customFormat="1" x14ac:dyDescent="0.4">
      <c r="A8" s="253">
        <v>231</v>
      </c>
      <c r="B8" s="164">
        <v>4</v>
      </c>
      <c r="C8" s="68" t="s">
        <v>472</v>
      </c>
      <c r="D8" s="165">
        <v>5302589.6097640004</v>
      </c>
      <c r="E8" s="165">
        <v>3622836.6025569998</v>
      </c>
      <c r="F8" s="22">
        <f t="shared" si="0"/>
        <v>1679753.0072070006</v>
      </c>
      <c r="G8" s="22">
        <f t="shared" si="1"/>
        <v>8925426.2123210002</v>
      </c>
      <c r="H8" s="22">
        <v>1198259.99233</v>
      </c>
      <c r="I8" s="22">
        <v>1917135.095462</v>
      </c>
      <c r="J8" s="22">
        <f t="shared" si="2"/>
        <v>-718875.10313199996</v>
      </c>
      <c r="K8" s="22">
        <f t="shared" si="3"/>
        <v>3115395.0877919998</v>
      </c>
      <c r="L8" s="63">
        <v>74076100</v>
      </c>
      <c r="M8" s="63">
        <v>2942778</v>
      </c>
      <c r="N8" s="63">
        <f t="shared" si="4"/>
        <v>71133322</v>
      </c>
      <c r="O8" s="63">
        <v>0</v>
      </c>
      <c r="P8" s="63">
        <v>0</v>
      </c>
      <c r="Q8" s="63">
        <f t="shared" si="5"/>
        <v>0</v>
      </c>
    </row>
    <row r="9" spans="1:17" s="182" customFormat="1" x14ac:dyDescent="0.4">
      <c r="A9" s="253">
        <v>210</v>
      </c>
      <c r="B9" s="114">
        <v>5</v>
      </c>
      <c r="C9" s="114" t="s">
        <v>460</v>
      </c>
      <c r="D9" s="158">
        <v>3833963.6362350001</v>
      </c>
      <c r="E9" s="158">
        <v>5996844.7707829997</v>
      </c>
      <c r="F9" s="286">
        <f t="shared" si="0"/>
        <v>-2162881.1345479996</v>
      </c>
      <c r="G9" s="115">
        <f t="shared" si="1"/>
        <v>9830808.4070180003</v>
      </c>
      <c r="H9" s="115">
        <v>885368.03737699997</v>
      </c>
      <c r="I9" s="115">
        <v>1857862.089743</v>
      </c>
      <c r="J9" s="115">
        <f t="shared" si="2"/>
        <v>-972494.05236600002</v>
      </c>
      <c r="K9" s="115">
        <f t="shared" si="3"/>
        <v>2743230.1271199998</v>
      </c>
      <c r="L9" s="116">
        <v>82299791</v>
      </c>
      <c r="M9" s="116">
        <v>57602497</v>
      </c>
      <c r="N9" s="116">
        <f t="shared" si="4"/>
        <v>24697294</v>
      </c>
      <c r="O9" s="116">
        <v>16032990</v>
      </c>
      <c r="P9" s="116">
        <v>6215699</v>
      </c>
      <c r="Q9" s="116">
        <f t="shared" si="5"/>
        <v>9817291</v>
      </c>
    </row>
    <row r="10" spans="1:17" s="182" customFormat="1" x14ac:dyDescent="0.4">
      <c r="A10" s="253">
        <v>136</v>
      </c>
      <c r="B10" s="164">
        <v>6</v>
      </c>
      <c r="C10" s="68" t="s">
        <v>443</v>
      </c>
      <c r="D10" s="165">
        <v>2569903.0250349999</v>
      </c>
      <c r="E10" s="165">
        <v>3063528.1424090001</v>
      </c>
      <c r="F10" s="22">
        <f t="shared" si="0"/>
        <v>-493625.11737400014</v>
      </c>
      <c r="G10" s="22">
        <f t="shared" si="1"/>
        <v>5633431.167444</v>
      </c>
      <c r="H10" s="22">
        <v>740129.601593</v>
      </c>
      <c r="I10" s="22">
        <v>715522.10487899999</v>
      </c>
      <c r="J10" s="22">
        <f t="shared" si="2"/>
        <v>24607.496714000008</v>
      </c>
      <c r="K10" s="22">
        <f t="shared" si="3"/>
        <v>1455651.7064720001</v>
      </c>
      <c r="L10" s="63">
        <v>11595304</v>
      </c>
      <c r="M10" s="63">
        <v>9651462</v>
      </c>
      <c r="N10" s="63">
        <f t="shared" si="4"/>
        <v>1943842</v>
      </c>
      <c r="O10" s="63">
        <v>2526247</v>
      </c>
      <c r="P10" s="63">
        <v>279789</v>
      </c>
      <c r="Q10" s="63">
        <f t="shared" si="5"/>
        <v>2246458</v>
      </c>
    </row>
    <row r="11" spans="1:17" s="182" customFormat="1" x14ac:dyDescent="0.4">
      <c r="A11" s="253">
        <v>132</v>
      </c>
      <c r="B11" s="114">
        <v>7</v>
      </c>
      <c r="C11" s="114" t="s">
        <v>441</v>
      </c>
      <c r="D11" s="158">
        <v>6428112.418571</v>
      </c>
      <c r="E11" s="158">
        <v>9433493.6286420003</v>
      </c>
      <c r="F11" s="286">
        <f t="shared" si="0"/>
        <v>-3005381.2100710003</v>
      </c>
      <c r="G11" s="115">
        <f t="shared" si="1"/>
        <v>15861606.047212999</v>
      </c>
      <c r="H11" s="115">
        <v>666170.55299400003</v>
      </c>
      <c r="I11" s="115">
        <v>4516937.6897</v>
      </c>
      <c r="J11" s="115">
        <f t="shared" si="2"/>
        <v>-3850767.1367060002</v>
      </c>
      <c r="K11" s="115">
        <f t="shared" si="3"/>
        <v>5183108.2426939998</v>
      </c>
      <c r="L11" s="116">
        <v>110305222</v>
      </c>
      <c r="M11" s="116">
        <v>78847842</v>
      </c>
      <c r="N11" s="116">
        <f t="shared" si="4"/>
        <v>31457380</v>
      </c>
      <c r="O11" s="116">
        <v>9718693</v>
      </c>
      <c r="P11" s="116">
        <v>9630829</v>
      </c>
      <c r="Q11" s="116">
        <f t="shared" si="5"/>
        <v>87864</v>
      </c>
    </row>
    <row r="12" spans="1:17" s="182" customFormat="1" x14ac:dyDescent="0.4">
      <c r="A12" s="253">
        <v>113</v>
      </c>
      <c r="B12" s="164">
        <v>8</v>
      </c>
      <c r="C12" s="68" t="s">
        <v>434</v>
      </c>
      <c r="D12" s="165">
        <v>4553852.4975450002</v>
      </c>
      <c r="E12" s="165">
        <v>4332491.7292809999</v>
      </c>
      <c r="F12" s="22">
        <f t="shared" si="0"/>
        <v>221360.7682640003</v>
      </c>
      <c r="G12" s="22">
        <f t="shared" si="1"/>
        <v>8886344.226826001</v>
      </c>
      <c r="H12" s="22">
        <v>581963.80800600001</v>
      </c>
      <c r="I12" s="22">
        <v>1386457.1712740001</v>
      </c>
      <c r="J12" s="22">
        <f t="shared" si="2"/>
        <v>-804493.36326800007</v>
      </c>
      <c r="K12" s="22">
        <f t="shared" si="3"/>
        <v>1968420.9792800001</v>
      </c>
      <c r="L12" s="63">
        <v>59767362</v>
      </c>
      <c r="M12" s="63">
        <v>53726438</v>
      </c>
      <c r="N12" s="63">
        <f t="shared" si="4"/>
        <v>6040924</v>
      </c>
      <c r="O12" s="63">
        <v>14972212</v>
      </c>
      <c r="P12" s="63">
        <v>8323583</v>
      </c>
      <c r="Q12" s="63">
        <f t="shared" si="5"/>
        <v>6648629</v>
      </c>
    </row>
    <row r="13" spans="1:17" s="182" customFormat="1" x14ac:dyDescent="0.4">
      <c r="A13" s="253">
        <v>5</v>
      </c>
      <c r="B13" s="114">
        <v>9</v>
      </c>
      <c r="C13" s="114" t="s">
        <v>422</v>
      </c>
      <c r="D13" s="158">
        <v>12016545.621272</v>
      </c>
      <c r="E13" s="158">
        <v>20996887.846358001</v>
      </c>
      <c r="F13" s="286">
        <f t="shared" si="0"/>
        <v>-8980342.2250860017</v>
      </c>
      <c r="G13" s="115">
        <f t="shared" si="1"/>
        <v>33013433.467629999</v>
      </c>
      <c r="H13" s="115">
        <v>547292.34496000002</v>
      </c>
      <c r="I13" s="115">
        <v>7162289.9331980003</v>
      </c>
      <c r="J13" s="115">
        <f t="shared" si="2"/>
        <v>-6614997.5882379999</v>
      </c>
      <c r="K13" s="115">
        <f t="shared" si="3"/>
        <v>7709582.2781580007</v>
      </c>
      <c r="L13" s="116">
        <v>99420386</v>
      </c>
      <c r="M13" s="116">
        <v>93927198</v>
      </c>
      <c r="N13" s="116">
        <f t="shared" si="4"/>
        <v>5493188</v>
      </c>
      <c r="O13" s="116">
        <v>12603507</v>
      </c>
      <c r="P13" s="116">
        <v>10396000</v>
      </c>
      <c r="Q13" s="116">
        <f t="shared" si="5"/>
        <v>2207507</v>
      </c>
    </row>
    <row r="14" spans="1:17" s="182" customFormat="1" x14ac:dyDescent="0.4">
      <c r="A14" s="253">
        <v>11</v>
      </c>
      <c r="B14" s="164">
        <v>10</v>
      </c>
      <c r="C14" s="68" t="s">
        <v>418</v>
      </c>
      <c r="D14" s="165">
        <v>4131198.8128129998</v>
      </c>
      <c r="E14" s="165">
        <v>6343197.3857030002</v>
      </c>
      <c r="F14" s="22">
        <f t="shared" si="0"/>
        <v>-2211998.5728900004</v>
      </c>
      <c r="G14" s="22">
        <f t="shared" si="1"/>
        <v>10474396.198516</v>
      </c>
      <c r="H14" s="22">
        <v>435585.69110499998</v>
      </c>
      <c r="I14" s="22">
        <v>1680798.461808</v>
      </c>
      <c r="J14" s="22">
        <f t="shared" si="2"/>
        <v>-1245212.770703</v>
      </c>
      <c r="K14" s="22">
        <f t="shared" si="3"/>
        <v>2116384.152913</v>
      </c>
      <c r="L14" s="63">
        <v>32533676</v>
      </c>
      <c r="M14" s="63">
        <v>25536403</v>
      </c>
      <c r="N14" s="63">
        <f t="shared" si="4"/>
        <v>6997273</v>
      </c>
      <c r="O14" s="63">
        <v>7242182</v>
      </c>
      <c r="P14" s="63">
        <v>2089283</v>
      </c>
      <c r="Q14" s="63">
        <f t="shared" si="5"/>
        <v>5152899</v>
      </c>
    </row>
    <row r="15" spans="1:17" s="182" customFormat="1" x14ac:dyDescent="0.4">
      <c r="A15" s="253">
        <v>262</v>
      </c>
      <c r="B15" s="114">
        <v>11</v>
      </c>
      <c r="C15" s="114" t="s">
        <v>483</v>
      </c>
      <c r="D15" s="158">
        <v>1768811.8739990001</v>
      </c>
      <c r="E15" s="158">
        <v>2158556.5280439998</v>
      </c>
      <c r="F15" s="286">
        <f t="shared" si="0"/>
        <v>-389744.65404499974</v>
      </c>
      <c r="G15" s="115">
        <f t="shared" si="1"/>
        <v>3927368.4020429999</v>
      </c>
      <c r="H15" s="115">
        <v>397836.065458</v>
      </c>
      <c r="I15" s="115">
        <v>825114.28178800002</v>
      </c>
      <c r="J15" s="115">
        <f t="shared" si="2"/>
        <v>-427278.21633000002</v>
      </c>
      <c r="K15" s="115">
        <f t="shared" si="3"/>
        <v>1222950.3472460001</v>
      </c>
      <c r="L15" s="116">
        <v>13283536</v>
      </c>
      <c r="M15" s="116">
        <v>9528131</v>
      </c>
      <c r="N15" s="116">
        <f t="shared" si="4"/>
        <v>3755405</v>
      </c>
      <c r="O15" s="116">
        <v>3963673</v>
      </c>
      <c r="P15" s="116">
        <v>2637460</v>
      </c>
      <c r="Q15" s="116">
        <f t="shared" si="5"/>
        <v>1326213</v>
      </c>
    </row>
    <row r="16" spans="1:17" s="182" customFormat="1" x14ac:dyDescent="0.4">
      <c r="A16" s="253">
        <v>195</v>
      </c>
      <c r="B16" s="164">
        <v>12</v>
      </c>
      <c r="C16" s="68" t="s">
        <v>454</v>
      </c>
      <c r="D16" s="165">
        <v>3454547.942971</v>
      </c>
      <c r="E16" s="165">
        <v>4610935.3692380004</v>
      </c>
      <c r="F16" s="22">
        <f t="shared" si="0"/>
        <v>-1156387.4262670004</v>
      </c>
      <c r="G16" s="22">
        <f t="shared" si="1"/>
        <v>8065483.3122090008</v>
      </c>
      <c r="H16" s="22">
        <v>383743.17678899999</v>
      </c>
      <c r="I16" s="22">
        <v>2055505.101552</v>
      </c>
      <c r="J16" s="22">
        <f t="shared" si="2"/>
        <v>-1671761.9247630001</v>
      </c>
      <c r="K16" s="22">
        <f t="shared" si="3"/>
        <v>2439248.278341</v>
      </c>
      <c r="L16" s="63">
        <v>32726050</v>
      </c>
      <c r="M16" s="63">
        <v>13810007</v>
      </c>
      <c r="N16" s="63">
        <f t="shared" si="4"/>
        <v>18916043</v>
      </c>
      <c r="O16" s="63">
        <v>6075982</v>
      </c>
      <c r="P16" s="63">
        <v>1542595</v>
      </c>
      <c r="Q16" s="63">
        <f t="shared" si="5"/>
        <v>4533387</v>
      </c>
    </row>
    <row r="17" spans="1:17" s="182" customFormat="1" x14ac:dyDescent="0.4">
      <c r="A17" s="253">
        <v>250</v>
      </c>
      <c r="B17" s="114">
        <v>13</v>
      </c>
      <c r="C17" s="114" t="s">
        <v>479</v>
      </c>
      <c r="D17" s="158">
        <v>2780578.6658749999</v>
      </c>
      <c r="E17" s="158">
        <v>4100882.6425939999</v>
      </c>
      <c r="F17" s="286">
        <f t="shared" si="0"/>
        <v>-1320303.9767189999</v>
      </c>
      <c r="G17" s="115">
        <f t="shared" si="1"/>
        <v>6881461.3084689993</v>
      </c>
      <c r="H17" s="115">
        <v>349595.69699000003</v>
      </c>
      <c r="I17" s="115">
        <v>2177811.4339600001</v>
      </c>
      <c r="J17" s="115">
        <f t="shared" si="2"/>
        <v>-1828215.73697</v>
      </c>
      <c r="K17" s="115">
        <f t="shared" si="3"/>
        <v>2527407.1309500001</v>
      </c>
      <c r="L17" s="116">
        <v>83372642</v>
      </c>
      <c r="M17" s="116">
        <v>43148736</v>
      </c>
      <c r="N17" s="116">
        <f t="shared" si="4"/>
        <v>40223906</v>
      </c>
      <c r="O17" s="116">
        <v>3890140</v>
      </c>
      <c r="P17" s="116">
        <v>4731512</v>
      </c>
      <c r="Q17" s="116">
        <f t="shared" si="5"/>
        <v>-841372</v>
      </c>
    </row>
    <row r="18" spans="1:17" s="182" customFormat="1" x14ac:dyDescent="0.4">
      <c r="A18" s="253">
        <v>115</v>
      </c>
      <c r="B18" s="164">
        <v>14</v>
      </c>
      <c r="C18" s="68" t="s">
        <v>436</v>
      </c>
      <c r="D18" s="165">
        <v>4631776.2297200002</v>
      </c>
      <c r="E18" s="165">
        <v>6144845.7947979998</v>
      </c>
      <c r="F18" s="22">
        <f t="shared" si="0"/>
        <v>-1513069.5650779996</v>
      </c>
      <c r="G18" s="22">
        <f t="shared" si="1"/>
        <v>10776622.024518</v>
      </c>
      <c r="H18" s="22">
        <v>326694.70250100002</v>
      </c>
      <c r="I18" s="22">
        <v>760176.61026300001</v>
      </c>
      <c r="J18" s="22">
        <f t="shared" si="2"/>
        <v>-433481.90776199999</v>
      </c>
      <c r="K18" s="22">
        <f t="shared" si="3"/>
        <v>1086871.3127640001</v>
      </c>
      <c r="L18" s="63">
        <v>49468268</v>
      </c>
      <c r="M18" s="63">
        <v>35021652</v>
      </c>
      <c r="N18" s="63">
        <f t="shared" si="4"/>
        <v>14446616</v>
      </c>
      <c r="O18" s="63">
        <v>8159501</v>
      </c>
      <c r="P18" s="63">
        <v>7227406</v>
      </c>
      <c r="Q18" s="63">
        <f t="shared" si="5"/>
        <v>932095</v>
      </c>
    </row>
    <row r="19" spans="1:17" s="182" customFormat="1" x14ac:dyDescent="0.4">
      <c r="A19" s="253">
        <v>248</v>
      </c>
      <c r="B19" s="114">
        <v>15</v>
      </c>
      <c r="C19" s="114" t="s">
        <v>405</v>
      </c>
      <c r="D19" s="158">
        <v>1463630.5508089999</v>
      </c>
      <c r="E19" s="158">
        <v>1480353.2587860001</v>
      </c>
      <c r="F19" s="286">
        <f t="shared" si="0"/>
        <v>-16722.707977000158</v>
      </c>
      <c r="G19" s="115">
        <f t="shared" si="1"/>
        <v>2943983.809595</v>
      </c>
      <c r="H19" s="115">
        <v>323858.35574999999</v>
      </c>
      <c r="I19" s="115">
        <v>496760.57628400001</v>
      </c>
      <c r="J19" s="115">
        <f t="shared" si="2"/>
        <v>-172902.22053400002</v>
      </c>
      <c r="K19" s="115">
        <f t="shared" si="3"/>
        <v>820618.93203400006</v>
      </c>
      <c r="L19" s="116">
        <v>31013540.00144</v>
      </c>
      <c r="M19" s="116">
        <v>21708456.838553</v>
      </c>
      <c r="N19" s="116">
        <f t="shared" si="4"/>
        <v>9305083.1628869995</v>
      </c>
      <c r="O19" s="116">
        <v>5552332.0385889998</v>
      </c>
      <c r="P19" s="116">
        <v>1411354.8055439999</v>
      </c>
      <c r="Q19" s="116">
        <f t="shared" si="5"/>
        <v>4140977.2330449997</v>
      </c>
    </row>
    <row r="20" spans="1:17" s="182" customFormat="1" x14ac:dyDescent="0.4">
      <c r="A20" s="253">
        <v>219</v>
      </c>
      <c r="B20" s="164">
        <v>16</v>
      </c>
      <c r="C20" s="68" t="s">
        <v>466</v>
      </c>
      <c r="D20" s="165">
        <v>2037456.7372560001</v>
      </c>
      <c r="E20" s="165">
        <v>2117941.3719529998</v>
      </c>
      <c r="F20" s="22">
        <f t="shared" si="0"/>
        <v>-80484.634696999798</v>
      </c>
      <c r="G20" s="22">
        <f t="shared" si="1"/>
        <v>4155398.1092090001</v>
      </c>
      <c r="H20" s="22">
        <v>318596.12693999999</v>
      </c>
      <c r="I20" s="22">
        <v>935027.93089900003</v>
      </c>
      <c r="J20" s="22">
        <f t="shared" si="2"/>
        <v>-616431.80395900004</v>
      </c>
      <c r="K20" s="22">
        <f t="shared" si="3"/>
        <v>1253624.0578390001</v>
      </c>
      <c r="L20" s="63">
        <v>35299334</v>
      </c>
      <c r="M20" s="63">
        <v>18083013</v>
      </c>
      <c r="N20" s="63">
        <f t="shared" si="4"/>
        <v>17216321</v>
      </c>
      <c r="O20" s="63">
        <v>2220905</v>
      </c>
      <c r="P20" s="63">
        <v>182293</v>
      </c>
      <c r="Q20" s="63">
        <f t="shared" si="5"/>
        <v>2038612</v>
      </c>
    </row>
    <row r="21" spans="1:17" s="182" customFormat="1" x14ac:dyDescent="0.4">
      <c r="A21" s="253">
        <v>42</v>
      </c>
      <c r="B21" s="114">
        <v>17</v>
      </c>
      <c r="C21" s="114" t="s">
        <v>424</v>
      </c>
      <c r="D21" s="158">
        <v>3179622.2554600001</v>
      </c>
      <c r="E21" s="158">
        <v>4253445.0597550003</v>
      </c>
      <c r="F21" s="286">
        <f t="shared" si="0"/>
        <v>-1073822.8042950002</v>
      </c>
      <c r="G21" s="115">
        <f t="shared" si="1"/>
        <v>7433067.3152150009</v>
      </c>
      <c r="H21" s="115">
        <v>315993.14458899997</v>
      </c>
      <c r="I21" s="115">
        <v>908633.84985300002</v>
      </c>
      <c r="J21" s="115">
        <f t="shared" si="2"/>
        <v>-592640.70526399999</v>
      </c>
      <c r="K21" s="115">
        <f t="shared" si="3"/>
        <v>1224626.9944420001</v>
      </c>
      <c r="L21" s="116">
        <v>16761227</v>
      </c>
      <c r="M21" s="116">
        <v>8602862</v>
      </c>
      <c r="N21" s="116">
        <f t="shared" si="4"/>
        <v>8158365</v>
      </c>
      <c r="O21" s="116">
        <v>2328002</v>
      </c>
      <c r="P21" s="116">
        <v>1219390</v>
      </c>
      <c r="Q21" s="116">
        <f t="shared" si="5"/>
        <v>1108612</v>
      </c>
    </row>
    <row r="22" spans="1:17" s="182" customFormat="1" x14ac:dyDescent="0.4">
      <c r="A22" s="253">
        <v>139</v>
      </c>
      <c r="B22" s="164">
        <v>18</v>
      </c>
      <c r="C22" s="68" t="s">
        <v>445</v>
      </c>
      <c r="D22" s="165">
        <v>497933.97560300003</v>
      </c>
      <c r="E22" s="165">
        <v>389720.380313</v>
      </c>
      <c r="F22" s="22">
        <f t="shared" si="0"/>
        <v>108213.59529000003</v>
      </c>
      <c r="G22" s="22">
        <f t="shared" si="1"/>
        <v>887654.35591599997</v>
      </c>
      <c r="H22" s="22">
        <v>315929.05512500001</v>
      </c>
      <c r="I22" s="22">
        <v>284061.756345</v>
      </c>
      <c r="J22" s="22">
        <f t="shared" si="2"/>
        <v>31867.298780000012</v>
      </c>
      <c r="K22" s="22">
        <f t="shared" si="3"/>
        <v>599990.81147000007</v>
      </c>
      <c r="L22" s="63">
        <v>2027536</v>
      </c>
      <c r="M22" s="63">
        <v>231228</v>
      </c>
      <c r="N22" s="63">
        <f t="shared" si="4"/>
        <v>1796308</v>
      </c>
      <c r="O22" s="63">
        <v>1318331</v>
      </c>
      <c r="P22" s="63">
        <v>112631</v>
      </c>
      <c r="Q22" s="63">
        <f t="shared" si="5"/>
        <v>1205700</v>
      </c>
    </row>
    <row r="23" spans="1:17" s="182" customFormat="1" x14ac:dyDescent="0.4">
      <c r="A23" s="253">
        <v>16</v>
      </c>
      <c r="B23" s="114">
        <v>19</v>
      </c>
      <c r="C23" s="114" t="s">
        <v>427</v>
      </c>
      <c r="D23" s="158">
        <v>4878521.9212459996</v>
      </c>
      <c r="E23" s="158">
        <v>5584861.740522</v>
      </c>
      <c r="F23" s="286">
        <f t="shared" si="0"/>
        <v>-706339.81927600037</v>
      </c>
      <c r="G23" s="115">
        <f t="shared" si="1"/>
        <v>10463383.661768001</v>
      </c>
      <c r="H23" s="115">
        <v>309221.84012499999</v>
      </c>
      <c r="I23" s="115">
        <v>1007245.208358</v>
      </c>
      <c r="J23" s="115">
        <f t="shared" si="2"/>
        <v>-698023.36823300004</v>
      </c>
      <c r="K23" s="115">
        <f t="shared" si="3"/>
        <v>1316467.0484830001</v>
      </c>
      <c r="L23" s="116">
        <v>35673857</v>
      </c>
      <c r="M23" s="116">
        <v>19671352</v>
      </c>
      <c r="N23" s="116">
        <f t="shared" si="4"/>
        <v>16002505</v>
      </c>
      <c r="O23" s="116">
        <v>7015351</v>
      </c>
      <c r="P23" s="116">
        <v>3503007</v>
      </c>
      <c r="Q23" s="116">
        <f t="shared" si="5"/>
        <v>3512344</v>
      </c>
    </row>
    <row r="24" spans="1:17" s="182" customFormat="1" x14ac:dyDescent="0.4">
      <c r="A24" s="253">
        <v>56</v>
      </c>
      <c r="B24" s="164">
        <v>20</v>
      </c>
      <c r="C24" s="68" t="s">
        <v>421</v>
      </c>
      <c r="D24" s="165">
        <v>1535765.257007</v>
      </c>
      <c r="E24" s="165">
        <v>2310162.4186450001</v>
      </c>
      <c r="F24" s="22">
        <f t="shared" si="0"/>
        <v>-774397.16163800005</v>
      </c>
      <c r="G24" s="22">
        <f t="shared" si="1"/>
        <v>3845927.6756520001</v>
      </c>
      <c r="H24" s="22">
        <v>286511.09388</v>
      </c>
      <c r="I24" s="22">
        <v>1240362.8110440001</v>
      </c>
      <c r="J24" s="22">
        <f t="shared" si="2"/>
        <v>-953851.71716400003</v>
      </c>
      <c r="K24" s="22">
        <f t="shared" si="3"/>
        <v>1526873.9049240001</v>
      </c>
      <c r="L24" s="63">
        <v>14900096</v>
      </c>
      <c r="M24" s="63">
        <v>5805854</v>
      </c>
      <c r="N24" s="63">
        <f t="shared" si="4"/>
        <v>9094242</v>
      </c>
      <c r="O24" s="63">
        <v>1152153</v>
      </c>
      <c r="P24" s="63">
        <v>1617612</v>
      </c>
      <c r="Q24" s="63">
        <f t="shared" si="5"/>
        <v>-465459</v>
      </c>
    </row>
    <row r="25" spans="1:17" s="182" customFormat="1" x14ac:dyDescent="0.4">
      <c r="A25" s="253">
        <v>271</v>
      </c>
      <c r="B25" s="114">
        <v>21</v>
      </c>
      <c r="C25" s="114" t="s">
        <v>487</v>
      </c>
      <c r="D25" s="158">
        <v>824786.10228200001</v>
      </c>
      <c r="E25" s="158">
        <v>782947.65370000002</v>
      </c>
      <c r="F25" s="286">
        <f t="shared" si="0"/>
        <v>41838.448581999983</v>
      </c>
      <c r="G25" s="115">
        <f t="shared" si="1"/>
        <v>1607733.7559819999</v>
      </c>
      <c r="H25" s="115">
        <v>283031.93754900002</v>
      </c>
      <c r="I25" s="115">
        <v>401417.339225</v>
      </c>
      <c r="J25" s="115">
        <f t="shared" si="2"/>
        <v>-118385.40167599998</v>
      </c>
      <c r="K25" s="115">
        <f t="shared" si="3"/>
        <v>684449.27677400003</v>
      </c>
      <c r="L25" s="116">
        <v>1625076</v>
      </c>
      <c r="M25" s="116">
        <v>931668</v>
      </c>
      <c r="N25" s="116">
        <f t="shared" si="4"/>
        <v>693408</v>
      </c>
      <c r="O25" s="116">
        <v>225095</v>
      </c>
      <c r="P25" s="116">
        <v>540006</v>
      </c>
      <c r="Q25" s="116">
        <f t="shared" si="5"/>
        <v>-314911</v>
      </c>
    </row>
    <row r="26" spans="1:17" s="182" customFormat="1" x14ac:dyDescent="0.4">
      <c r="A26" s="253">
        <v>196</v>
      </c>
      <c r="B26" s="164">
        <v>22</v>
      </c>
      <c r="C26" s="68" t="s">
        <v>455</v>
      </c>
      <c r="D26" s="165">
        <v>2129769.4233090002</v>
      </c>
      <c r="E26" s="165">
        <v>2619291.7648229999</v>
      </c>
      <c r="F26" s="22">
        <f t="shared" si="0"/>
        <v>-489522.34151399974</v>
      </c>
      <c r="G26" s="22">
        <f t="shared" si="1"/>
        <v>4749061.1881320002</v>
      </c>
      <c r="H26" s="22">
        <v>225990.60755099999</v>
      </c>
      <c r="I26" s="22">
        <v>524505.62539199996</v>
      </c>
      <c r="J26" s="22">
        <f t="shared" si="2"/>
        <v>-298515.01784099999</v>
      </c>
      <c r="K26" s="22">
        <f t="shared" si="3"/>
        <v>750496.23294299992</v>
      </c>
      <c r="L26" s="63">
        <v>30950788</v>
      </c>
      <c r="M26" s="63">
        <v>26007505</v>
      </c>
      <c r="N26" s="63">
        <f t="shared" si="4"/>
        <v>4943283</v>
      </c>
      <c r="O26" s="63">
        <v>2260194</v>
      </c>
      <c r="P26" s="63">
        <v>2557576</v>
      </c>
      <c r="Q26" s="63">
        <f t="shared" si="5"/>
        <v>-297382</v>
      </c>
    </row>
    <row r="27" spans="1:17" s="182" customFormat="1" x14ac:dyDescent="0.4">
      <c r="A27" s="253">
        <v>247</v>
      </c>
      <c r="B27" s="114">
        <v>23</v>
      </c>
      <c r="C27" s="114" t="s">
        <v>477</v>
      </c>
      <c r="D27" s="158">
        <v>938116.43530500005</v>
      </c>
      <c r="E27" s="158">
        <v>766991.74100599997</v>
      </c>
      <c r="F27" s="286">
        <f t="shared" si="0"/>
        <v>171124.69429900008</v>
      </c>
      <c r="G27" s="115">
        <f t="shared" si="1"/>
        <v>1705108.176311</v>
      </c>
      <c r="H27" s="115">
        <v>210899.83299900001</v>
      </c>
      <c r="I27" s="115">
        <v>393679.32446899998</v>
      </c>
      <c r="J27" s="115">
        <f t="shared" si="2"/>
        <v>-182779.49146999998</v>
      </c>
      <c r="K27" s="115">
        <f t="shared" si="3"/>
        <v>604579.15746799996</v>
      </c>
      <c r="L27" s="116">
        <v>4627455</v>
      </c>
      <c r="M27" s="116">
        <v>1059854</v>
      </c>
      <c r="N27" s="116">
        <f t="shared" si="4"/>
        <v>3567601</v>
      </c>
      <c r="O27" s="116">
        <v>340653</v>
      </c>
      <c r="P27" s="116">
        <v>293217</v>
      </c>
      <c r="Q27" s="116">
        <f t="shared" si="5"/>
        <v>47436</v>
      </c>
    </row>
    <row r="28" spans="1:17" s="182" customFormat="1" x14ac:dyDescent="0.4">
      <c r="A28" s="253">
        <v>121</v>
      </c>
      <c r="B28" s="164">
        <v>24</v>
      </c>
      <c r="C28" s="68" t="s">
        <v>438</v>
      </c>
      <c r="D28" s="165">
        <v>2197176.9446959998</v>
      </c>
      <c r="E28" s="165">
        <v>4919969.8827109998</v>
      </c>
      <c r="F28" s="22">
        <f t="shared" si="0"/>
        <v>-2722792.938015</v>
      </c>
      <c r="G28" s="22">
        <f t="shared" si="1"/>
        <v>7117146.8274069997</v>
      </c>
      <c r="H28" s="22">
        <v>202044.60269</v>
      </c>
      <c r="I28" s="22">
        <v>3056216.9088599999</v>
      </c>
      <c r="J28" s="22">
        <f t="shared" si="2"/>
        <v>-2854172.3061699998</v>
      </c>
      <c r="K28" s="22">
        <f t="shared" si="3"/>
        <v>3258261.5115499999</v>
      </c>
      <c r="L28" s="63">
        <v>69328062</v>
      </c>
      <c r="M28" s="63">
        <v>50680160</v>
      </c>
      <c r="N28" s="63">
        <f t="shared" si="4"/>
        <v>18647902</v>
      </c>
      <c r="O28" s="63">
        <v>12146827</v>
      </c>
      <c r="P28" s="63">
        <v>6779270</v>
      </c>
      <c r="Q28" s="63">
        <f t="shared" si="5"/>
        <v>5367557</v>
      </c>
    </row>
    <row r="29" spans="1:17" s="182" customFormat="1" x14ac:dyDescent="0.4">
      <c r="A29" s="253">
        <v>217</v>
      </c>
      <c r="B29" s="114">
        <v>25</v>
      </c>
      <c r="C29" s="114" t="s">
        <v>464</v>
      </c>
      <c r="D29" s="158">
        <v>781365.72603200004</v>
      </c>
      <c r="E29" s="158">
        <v>1319868.206097</v>
      </c>
      <c r="F29" s="286">
        <f t="shared" si="0"/>
        <v>-538502.48006500001</v>
      </c>
      <c r="G29" s="115">
        <f t="shared" si="1"/>
        <v>2101233.9321290003</v>
      </c>
      <c r="H29" s="115">
        <v>189207.14587000001</v>
      </c>
      <c r="I29" s="115">
        <v>441714.14585099998</v>
      </c>
      <c r="J29" s="115">
        <f t="shared" si="2"/>
        <v>-252506.99998099997</v>
      </c>
      <c r="K29" s="115">
        <f t="shared" si="3"/>
        <v>630921.29172099999</v>
      </c>
      <c r="L29" s="116">
        <v>4482996</v>
      </c>
      <c r="M29" s="116">
        <v>4095863</v>
      </c>
      <c r="N29" s="116">
        <f t="shared" si="4"/>
        <v>387133</v>
      </c>
      <c r="O29" s="116">
        <v>58497</v>
      </c>
      <c r="P29" s="116">
        <v>237077</v>
      </c>
      <c r="Q29" s="116">
        <f t="shared" si="5"/>
        <v>-178580</v>
      </c>
    </row>
    <row r="30" spans="1:17" s="182" customFormat="1" x14ac:dyDescent="0.4">
      <c r="A30" s="253">
        <v>295</v>
      </c>
      <c r="B30" s="164">
        <v>26</v>
      </c>
      <c r="C30" s="68" t="s">
        <v>606</v>
      </c>
      <c r="D30" s="165">
        <v>251991.78012000001</v>
      </c>
      <c r="E30" s="165">
        <v>155708.97479899999</v>
      </c>
      <c r="F30" s="22">
        <f t="shared" si="0"/>
        <v>96282.805321000022</v>
      </c>
      <c r="G30" s="22">
        <f t="shared" si="1"/>
        <v>407700.75491899997</v>
      </c>
      <c r="H30" s="22">
        <v>189081.67235499999</v>
      </c>
      <c r="I30" s="22">
        <v>155708.97479899999</v>
      </c>
      <c r="J30" s="22">
        <f t="shared" si="2"/>
        <v>33372.697555999999</v>
      </c>
      <c r="K30" s="22">
        <f t="shared" si="3"/>
        <v>344790.64715400001</v>
      </c>
      <c r="L30" s="63">
        <v>8070990</v>
      </c>
      <c r="M30" s="63">
        <v>0</v>
      </c>
      <c r="N30" s="63">
        <v>0</v>
      </c>
      <c r="O30" s="63">
        <v>8070990</v>
      </c>
      <c r="P30" s="63">
        <v>0</v>
      </c>
      <c r="Q30" s="63">
        <f t="shared" si="5"/>
        <v>8070990</v>
      </c>
    </row>
    <row r="31" spans="1:17" s="182" customFormat="1" x14ac:dyDescent="0.4">
      <c r="A31" s="253">
        <v>130</v>
      </c>
      <c r="B31" s="114">
        <v>27</v>
      </c>
      <c r="C31" s="114" t="s">
        <v>440</v>
      </c>
      <c r="D31" s="158">
        <v>3772949.3032880002</v>
      </c>
      <c r="E31" s="158">
        <v>16688256.956351999</v>
      </c>
      <c r="F31" s="286">
        <f t="shared" si="0"/>
        <v>-12915307.653063999</v>
      </c>
      <c r="G31" s="115">
        <f t="shared" si="1"/>
        <v>20461206.259640001</v>
      </c>
      <c r="H31" s="115">
        <v>176963.93690500001</v>
      </c>
      <c r="I31" s="115">
        <v>6117311.9345110003</v>
      </c>
      <c r="J31" s="115">
        <f t="shared" si="2"/>
        <v>-5940347.9976059999</v>
      </c>
      <c r="K31" s="115">
        <f t="shared" si="3"/>
        <v>6294275.8714160006</v>
      </c>
      <c r="L31" s="116">
        <v>63746472</v>
      </c>
      <c r="M31" s="116">
        <v>62723782</v>
      </c>
      <c r="N31" s="116">
        <f t="shared" ref="N31:N62" si="6">L31-M31</f>
        <v>1022690</v>
      </c>
      <c r="O31" s="116">
        <v>8533485</v>
      </c>
      <c r="P31" s="116">
        <v>8031314</v>
      </c>
      <c r="Q31" s="116">
        <f t="shared" si="5"/>
        <v>502171</v>
      </c>
    </row>
    <row r="32" spans="1:17" s="182" customFormat="1" x14ac:dyDescent="0.4">
      <c r="A32" s="253">
        <v>220</v>
      </c>
      <c r="B32" s="164">
        <v>28</v>
      </c>
      <c r="C32" s="68" t="s">
        <v>465</v>
      </c>
      <c r="D32" s="165">
        <v>662724.63341699995</v>
      </c>
      <c r="E32" s="165">
        <v>719689.42088300001</v>
      </c>
      <c r="F32" s="22">
        <f t="shared" si="0"/>
        <v>-56964.787466000067</v>
      </c>
      <c r="G32" s="22">
        <f t="shared" si="1"/>
        <v>1382414.0543</v>
      </c>
      <c r="H32" s="22">
        <v>142965.63169000001</v>
      </c>
      <c r="I32" s="22">
        <v>215370.685921</v>
      </c>
      <c r="J32" s="22">
        <f t="shared" si="2"/>
        <v>-72405.054230999987</v>
      </c>
      <c r="K32" s="22">
        <f t="shared" si="3"/>
        <v>358336.31761100003</v>
      </c>
      <c r="L32" s="63">
        <v>1282106</v>
      </c>
      <c r="M32" s="63">
        <v>644308</v>
      </c>
      <c r="N32" s="63">
        <f t="shared" si="6"/>
        <v>637798</v>
      </c>
      <c r="O32" s="63">
        <v>42917</v>
      </c>
      <c r="P32" s="63">
        <v>35141</v>
      </c>
      <c r="Q32" s="63">
        <f t="shared" si="5"/>
        <v>7776</v>
      </c>
    </row>
    <row r="33" spans="1:17" s="182" customFormat="1" x14ac:dyDescent="0.4">
      <c r="A33" s="253">
        <v>6</v>
      </c>
      <c r="B33" s="114">
        <v>29</v>
      </c>
      <c r="C33" s="114" t="s">
        <v>420</v>
      </c>
      <c r="D33" s="158">
        <v>316167.51420600002</v>
      </c>
      <c r="E33" s="158">
        <v>472591.55684799998</v>
      </c>
      <c r="F33" s="286">
        <f t="shared" si="0"/>
        <v>-156424.04264199996</v>
      </c>
      <c r="G33" s="115">
        <f t="shared" si="1"/>
        <v>788759.07105399994</v>
      </c>
      <c r="H33" s="115">
        <v>132333.55574700001</v>
      </c>
      <c r="I33" s="115">
        <v>168011.98465900001</v>
      </c>
      <c r="J33" s="115">
        <f t="shared" si="2"/>
        <v>-35678.428912000003</v>
      </c>
      <c r="K33" s="115">
        <f t="shared" si="3"/>
        <v>300345.54040599999</v>
      </c>
      <c r="L33" s="116">
        <v>7256606</v>
      </c>
      <c r="M33" s="116">
        <v>4564312</v>
      </c>
      <c r="N33" s="116">
        <f t="shared" si="6"/>
        <v>2692294</v>
      </c>
      <c r="O33" s="116">
        <v>1366848</v>
      </c>
      <c r="P33" s="116">
        <v>795872</v>
      </c>
      <c r="Q33" s="116">
        <f t="shared" si="5"/>
        <v>570976</v>
      </c>
    </row>
    <row r="34" spans="1:17" s="182" customFormat="1" x14ac:dyDescent="0.4">
      <c r="A34" s="253">
        <v>7</v>
      </c>
      <c r="B34" s="164">
        <v>30</v>
      </c>
      <c r="C34" s="68" t="s">
        <v>417</v>
      </c>
      <c r="D34" s="165">
        <v>1244739.4330589999</v>
      </c>
      <c r="E34" s="165">
        <v>1124456.3782870001</v>
      </c>
      <c r="F34" s="22">
        <f t="shared" si="0"/>
        <v>120283.05477199983</v>
      </c>
      <c r="G34" s="22">
        <f t="shared" si="1"/>
        <v>2369195.8113460001</v>
      </c>
      <c r="H34" s="22">
        <v>110789.894028</v>
      </c>
      <c r="I34" s="22">
        <v>578343.88334499998</v>
      </c>
      <c r="J34" s="22">
        <f t="shared" si="2"/>
        <v>-467553.98931699997</v>
      </c>
      <c r="K34" s="22">
        <f t="shared" si="3"/>
        <v>689133.77737299993</v>
      </c>
      <c r="L34" s="63">
        <v>15511196</v>
      </c>
      <c r="M34" s="63">
        <v>6667847</v>
      </c>
      <c r="N34" s="63">
        <f t="shared" si="6"/>
        <v>8843349</v>
      </c>
      <c r="O34" s="63">
        <v>1608892</v>
      </c>
      <c r="P34" s="63">
        <v>863823</v>
      </c>
      <c r="Q34" s="63">
        <f t="shared" si="5"/>
        <v>745069</v>
      </c>
    </row>
    <row r="35" spans="1:17" s="182" customFormat="1" x14ac:dyDescent="0.4">
      <c r="A35" s="253">
        <v>279</v>
      </c>
      <c r="B35" s="114">
        <v>31</v>
      </c>
      <c r="C35" s="114" t="s">
        <v>490</v>
      </c>
      <c r="D35" s="158">
        <v>273573.638691</v>
      </c>
      <c r="E35" s="158">
        <v>138581.98887</v>
      </c>
      <c r="F35" s="286">
        <f t="shared" si="0"/>
        <v>134991.649821</v>
      </c>
      <c r="G35" s="115">
        <f t="shared" si="1"/>
        <v>412155.627561</v>
      </c>
      <c r="H35" s="115">
        <v>95483.886763999995</v>
      </c>
      <c r="I35" s="115">
        <v>45841.431256999997</v>
      </c>
      <c r="J35" s="115">
        <f t="shared" si="2"/>
        <v>49642.455506999999</v>
      </c>
      <c r="K35" s="115">
        <f t="shared" si="3"/>
        <v>141325.31802099998</v>
      </c>
      <c r="L35" s="116">
        <v>5766282</v>
      </c>
      <c r="M35" s="116">
        <v>0</v>
      </c>
      <c r="N35" s="116">
        <f t="shared" si="6"/>
        <v>5766282</v>
      </c>
      <c r="O35" s="116">
        <v>3030129</v>
      </c>
      <c r="P35" s="116">
        <v>0</v>
      </c>
      <c r="Q35" s="116">
        <f t="shared" si="5"/>
        <v>3030129</v>
      </c>
    </row>
    <row r="36" spans="1:17" s="182" customFormat="1" x14ac:dyDescent="0.4">
      <c r="A36" s="253">
        <v>197</v>
      </c>
      <c r="B36" s="164">
        <v>32</v>
      </c>
      <c r="C36" s="68" t="s">
        <v>456</v>
      </c>
      <c r="D36" s="165">
        <v>149715.368498</v>
      </c>
      <c r="E36" s="165">
        <v>37084.021547999997</v>
      </c>
      <c r="F36" s="22">
        <f t="shared" si="0"/>
        <v>112631.34695000001</v>
      </c>
      <c r="G36" s="22">
        <f t="shared" si="1"/>
        <v>186799.39004599999</v>
      </c>
      <c r="H36" s="22">
        <v>94817.229617999998</v>
      </c>
      <c r="I36" s="22">
        <v>0</v>
      </c>
      <c r="J36" s="22">
        <f t="shared" si="2"/>
        <v>94817.229617999998</v>
      </c>
      <c r="K36" s="22">
        <f t="shared" si="3"/>
        <v>94817.229617999998</v>
      </c>
      <c r="L36" s="63">
        <v>4543037</v>
      </c>
      <c r="M36" s="63">
        <v>409390</v>
      </c>
      <c r="N36" s="63">
        <f t="shared" si="6"/>
        <v>4133647</v>
      </c>
      <c r="O36" s="63">
        <v>3440105</v>
      </c>
      <c r="P36" s="63">
        <v>41294</v>
      </c>
      <c r="Q36" s="63">
        <f t="shared" si="5"/>
        <v>3398811</v>
      </c>
    </row>
    <row r="37" spans="1:17" s="182" customFormat="1" x14ac:dyDescent="0.4">
      <c r="A37" s="253">
        <v>118</v>
      </c>
      <c r="B37" s="114">
        <v>33</v>
      </c>
      <c r="C37" s="114" t="s">
        <v>437</v>
      </c>
      <c r="D37" s="158">
        <v>1803806.3289640001</v>
      </c>
      <c r="E37" s="158">
        <v>3039559.3063099999</v>
      </c>
      <c r="F37" s="286">
        <f t="shared" si="0"/>
        <v>-1235752.9773459998</v>
      </c>
      <c r="G37" s="115">
        <f t="shared" ref="G37:G68" si="7">D37+E37</f>
        <v>4843365.6352740005</v>
      </c>
      <c r="H37" s="115">
        <v>80765.778674000001</v>
      </c>
      <c r="I37" s="115">
        <v>1651148.294588</v>
      </c>
      <c r="J37" s="115">
        <f t="shared" ref="J37:J68" si="8">H37-I37</f>
        <v>-1570382.5159140001</v>
      </c>
      <c r="K37" s="115">
        <f t="shared" ref="K37:K68" si="9">H37+I37</f>
        <v>1731914.073262</v>
      </c>
      <c r="L37" s="116">
        <v>86906823</v>
      </c>
      <c r="M37" s="116">
        <v>50035189</v>
      </c>
      <c r="N37" s="116">
        <f t="shared" si="6"/>
        <v>36871634</v>
      </c>
      <c r="O37" s="116">
        <v>2671052</v>
      </c>
      <c r="P37" s="116">
        <v>4159623</v>
      </c>
      <c r="Q37" s="116">
        <f t="shared" ref="Q37:Q68" si="10">O37-P37</f>
        <v>-1488571</v>
      </c>
    </row>
    <row r="38" spans="1:17" s="182" customFormat="1" x14ac:dyDescent="0.4">
      <c r="A38" s="253">
        <v>277</v>
      </c>
      <c r="B38" s="164">
        <v>34</v>
      </c>
      <c r="C38" s="68" t="s">
        <v>605</v>
      </c>
      <c r="D38" s="165">
        <v>280455.25202800002</v>
      </c>
      <c r="E38" s="165">
        <v>232809.39980499999</v>
      </c>
      <c r="F38" s="22">
        <f t="shared" si="0"/>
        <v>47645.852223000024</v>
      </c>
      <c r="G38" s="22">
        <f t="shared" si="7"/>
        <v>513264.65183300001</v>
      </c>
      <c r="H38" s="22">
        <v>77560.169901999994</v>
      </c>
      <c r="I38" s="22">
        <v>81001.753289999993</v>
      </c>
      <c r="J38" s="22">
        <f t="shared" si="8"/>
        <v>-3441.5833879999991</v>
      </c>
      <c r="K38" s="22">
        <f t="shared" si="9"/>
        <v>158561.92319199999</v>
      </c>
      <c r="L38" s="63">
        <v>922014</v>
      </c>
      <c r="M38" s="63">
        <v>84296</v>
      </c>
      <c r="N38" s="63">
        <f t="shared" si="6"/>
        <v>837718</v>
      </c>
      <c r="O38" s="63">
        <v>256206</v>
      </c>
      <c r="P38" s="63">
        <v>30157</v>
      </c>
      <c r="Q38" s="63">
        <f t="shared" si="10"/>
        <v>226049</v>
      </c>
    </row>
    <row r="39" spans="1:17" s="182" customFormat="1" x14ac:dyDescent="0.4">
      <c r="A39" s="253">
        <v>131</v>
      </c>
      <c r="B39" s="114">
        <v>35</v>
      </c>
      <c r="C39" s="114" t="s">
        <v>442</v>
      </c>
      <c r="D39" s="158">
        <v>202825.10062000001</v>
      </c>
      <c r="E39" s="158">
        <v>189614.52095999999</v>
      </c>
      <c r="F39" s="286">
        <f t="shared" si="0"/>
        <v>13210.579660000018</v>
      </c>
      <c r="G39" s="115">
        <f t="shared" si="7"/>
        <v>392439.62158000004</v>
      </c>
      <c r="H39" s="115">
        <v>76539.519356999997</v>
      </c>
      <c r="I39" s="115">
        <v>70802.498512999999</v>
      </c>
      <c r="J39" s="115">
        <f t="shared" si="8"/>
        <v>5737.0208439999988</v>
      </c>
      <c r="K39" s="115">
        <f t="shared" si="9"/>
        <v>147342.01786999998</v>
      </c>
      <c r="L39" s="116">
        <v>476061</v>
      </c>
      <c r="M39" s="116">
        <v>52294</v>
      </c>
      <c r="N39" s="116">
        <f t="shared" si="6"/>
        <v>423767</v>
      </c>
      <c r="O39" s="116">
        <v>269644</v>
      </c>
      <c r="P39" s="116">
        <v>5819</v>
      </c>
      <c r="Q39" s="116">
        <f t="shared" si="10"/>
        <v>263825</v>
      </c>
    </row>
    <row r="40" spans="1:17" s="182" customFormat="1" x14ac:dyDescent="0.4">
      <c r="A40" s="253">
        <v>3</v>
      </c>
      <c r="B40" s="164">
        <v>36</v>
      </c>
      <c r="C40" s="68" t="s">
        <v>426</v>
      </c>
      <c r="D40" s="165">
        <v>1090495.8340429999</v>
      </c>
      <c r="E40" s="165">
        <v>1435761.6860740001</v>
      </c>
      <c r="F40" s="22">
        <f t="shared" si="0"/>
        <v>-345265.85203100019</v>
      </c>
      <c r="G40" s="22">
        <f t="shared" si="7"/>
        <v>2526257.5201169997</v>
      </c>
      <c r="H40" s="22">
        <v>74920.222124000007</v>
      </c>
      <c r="I40" s="22">
        <v>586715.48369100003</v>
      </c>
      <c r="J40" s="22">
        <f t="shared" si="8"/>
        <v>-511795.26156700001</v>
      </c>
      <c r="K40" s="22">
        <f t="shared" si="9"/>
        <v>661635.70581499999</v>
      </c>
      <c r="L40" s="63">
        <v>10677639</v>
      </c>
      <c r="M40" s="63">
        <v>6505152</v>
      </c>
      <c r="N40" s="63">
        <f t="shared" si="6"/>
        <v>4172487</v>
      </c>
      <c r="O40" s="63">
        <v>376126</v>
      </c>
      <c r="P40" s="63">
        <v>522908</v>
      </c>
      <c r="Q40" s="63">
        <f t="shared" si="10"/>
        <v>-146782</v>
      </c>
    </row>
    <row r="41" spans="1:17" s="182" customFormat="1" x14ac:dyDescent="0.4">
      <c r="A41" s="253">
        <v>249</v>
      </c>
      <c r="B41" s="114">
        <v>37</v>
      </c>
      <c r="C41" s="114" t="s">
        <v>478</v>
      </c>
      <c r="D41" s="158">
        <v>229180.08960400001</v>
      </c>
      <c r="E41" s="158">
        <v>196715.04854300001</v>
      </c>
      <c r="F41" s="286">
        <f t="shared" si="0"/>
        <v>32465.041060999996</v>
      </c>
      <c r="G41" s="115">
        <f t="shared" si="7"/>
        <v>425895.13814699999</v>
      </c>
      <c r="H41" s="115">
        <v>68540.184181999997</v>
      </c>
      <c r="I41" s="115">
        <v>0</v>
      </c>
      <c r="J41" s="115">
        <f t="shared" si="8"/>
        <v>68540.184181999997</v>
      </c>
      <c r="K41" s="115">
        <f t="shared" si="9"/>
        <v>68540.184181999997</v>
      </c>
      <c r="L41" s="116">
        <v>908852</v>
      </c>
      <c r="M41" s="116">
        <v>42976</v>
      </c>
      <c r="N41" s="116">
        <f t="shared" si="6"/>
        <v>865876</v>
      </c>
      <c r="O41" s="116">
        <v>769654</v>
      </c>
      <c r="P41" s="116">
        <v>0</v>
      </c>
      <c r="Q41" s="116">
        <f t="shared" si="10"/>
        <v>769654</v>
      </c>
    </row>
    <row r="42" spans="1:17" s="182" customFormat="1" x14ac:dyDescent="0.4">
      <c r="A42" s="253">
        <v>225</v>
      </c>
      <c r="B42" s="164">
        <v>38</v>
      </c>
      <c r="C42" s="68" t="s">
        <v>469</v>
      </c>
      <c r="D42" s="165">
        <v>710829.23418799997</v>
      </c>
      <c r="E42" s="165">
        <v>1010975.179309</v>
      </c>
      <c r="F42" s="22">
        <f t="shared" si="0"/>
        <v>-300145.94512100006</v>
      </c>
      <c r="G42" s="22">
        <f t="shared" si="7"/>
        <v>1721804.413497</v>
      </c>
      <c r="H42" s="22">
        <v>68470.769232000006</v>
      </c>
      <c r="I42" s="22">
        <v>330696.93614499999</v>
      </c>
      <c r="J42" s="22">
        <f t="shared" si="8"/>
        <v>-262226.16691299999</v>
      </c>
      <c r="K42" s="22">
        <f t="shared" si="9"/>
        <v>399167.70537699998</v>
      </c>
      <c r="L42" s="63">
        <v>3235502</v>
      </c>
      <c r="M42" s="63">
        <v>1730423</v>
      </c>
      <c r="N42" s="63">
        <f t="shared" si="6"/>
        <v>1505079</v>
      </c>
      <c r="O42" s="63">
        <v>284989</v>
      </c>
      <c r="P42" s="63">
        <v>299767</v>
      </c>
      <c r="Q42" s="63">
        <f t="shared" si="10"/>
        <v>-14778</v>
      </c>
    </row>
    <row r="43" spans="1:17" s="182" customFormat="1" x14ac:dyDescent="0.4">
      <c r="A43" s="253">
        <v>280</v>
      </c>
      <c r="B43" s="114">
        <v>39</v>
      </c>
      <c r="C43" s="114" t="s">
        <v>491</v>
      </c>
      <c r="D43" s="158">
        <v>170503.30371199999</v>
      </c>
      <c r="E43" s="158">
        <v>159413.57303100001</v>
      </c>
      <c r="F43" s="286">
        <f t="shared" si="0"/>
        <v>11089.730680999986</v>
      </c>
      <c r="G43" s="115">
        <f t="shared" si="7"/>
        <v>329916.876743</v>
      </c>
      <c r="H43" s="115">
        <v>63966.154757999997</v>
      </c>
      <c r="I43" s="115">
        <v>67208.481946999993</v>
      </c>
      <c r="J43" s="115">
        <f t="shared" si="8"/>
        <v>-3242.327188999996</v>
      </c>
      <c r="K43" s="115">
        <f t="shared" si="9"/>
        <v>131174.63670499998</v>
      </c>
      <c r="L43" s="116">
        <v>1386595</v>
      </c>
      <c r="M43" s="116">
        <v>391284</v>
      </c>
      <c r="N43" s="116">
        <f t="shared" si="6"/>
        <v>995311</v>
      </c>
      <c r="O43" s="116">
        <v>734810</v>
      </c>
      <c r="P43" s="116">
        <v>159634</v>
      </c>
      <c r="Q43" s="116">
        <f t="shared" si="10"/>
        <v>575176</v>
      </c>
    </row>
    <row r="44" spans="1:17" s="182" customFormat="1" x14ac:dyDescent="0.4">
      <c r="A44" s="253">
        <v>283</v>
      </c>
      <c r="B44" s="164">
        <v>40</v>
      </c>
      <c r="C44" s="68" t="s">
        <v>492</v>
      </c>
      <c r="D44" s="165">
        <v>189826.95730000001</v>
      </c>
      <c r="E44" s="165">
        <v>195895.58762199999</v>
      </c>
      <c r="F44" s="22">
        <f t="shared" si="0"/>
        <v>-6068.6303219999827</v>
      </c>
      <c r="G44" s="22">
        <f t="shared" si="7"/>
        <v>385722.54492200003</v>
      </c>
      <c r="H44" s="22">
        <v>52888.949446999999</v>
      </c>
      <c r="I44" s="22">
        <v>75664.339940000005</v>
      </c>
      <c r="J44" s="22">
        <f t="shared" si="8"/>
        <v>-22775.390493000006</v>
      </c>
      <c r="K44" s="22">
        <f t="shared" si="9"/>
        <v>128553.289387</v>
      </c>
      <c r="L44" s="63">
        <v>16879</v>
      </c>
      <c r="M44" s="63">
        <v>0</v>
      </c>
      <c r="N44" s="63">
        <f t="shared" si="6"/>
        <v>16879</v>
      </c>
      <c r="O44" s="63">
        <v>16879</v>
      </c>
      <c r="P44" s="63">
        <v>0</v>
      </c>
      <c r="Q44" s="63">
        <f t="shared" si="10"/>
        <v>16879</v>
      </c>
    </row>
    <row r="45" spans="1:17" s="182" customFormat="1" x14ac:dyDescent="0.4">
      <c r="A45" s="253">
        <v>253</v>
      </c>
      <c r="B45" s="114">
        <v>41</v>
      </c>
      <c r="C45" s="114" t="s">
        <v>486</v>
      </c>
      <c r="D45" s="158">
        <v>717966.02323199995</v>
      </c>
      <c r="E45" s="158">
        <v>735077.83392100001</v>
      </c>
      <c r="F45" s="286">
        <f t="shared" si="0"/>
        <v>-17111.810689000064</v>
      </c>
      <c r="G45" s="115">
        <f t="shared" si="7"/>
        <v>1453043.8571529998</v>
      </c>
      <c r="H45" s="115">
        <v>48118.511886</v>
      </c>
      <c r="I45" s="115">
        <v>334775.89163500001</v>
      </c>
      <c r="J45" s="115">
        <f t="shared" si="8"/>
        <v>-286657.37974900001</v>
      </c>
      <c r="K45" s="115">
        <f t="shared" si="9"/>
        <v>382894.403521</v>
      </c>
      <c r="L45" s="116">
        <v>23088511</v>
      </c>
      <c r="M45" s="116">
        <v>0</v>
      </c>
      <c r="N45" s="116">
        <f t="shared" si="6"/>
        <v>23088511</v>
      </c>
      <c r="O45" s="116">
        <v>7995031</v>
      </c>
      <c r="P45" s="116">
        <v>0</v>
      </c>
      <c r="Q45" s="116">
        <f t="shared" si="10"/>
        <v>7995031</v>
      </c>
    </row>
    <row r="46" spans="1:17" s="182" customFormat="1" x14ac:dyDescent="0.4">
      <c r="A46" s="253">
        <v>114</v>
      </c>
      <c r="B46" s="164">
        <v>42</v>
      </c>
      <c r="C46" s="68" t="s">
        <v>435</v>
      </c>
      <c r="D46" s="165">
        <v>247565.91383899999</v>
      </c>
      <c r="E46" s="165">
        <v>331617.47137799999</v>
      </c>
      <c r="F46" s="22">
        <f t="shared" si="0"/>
        <v>-84051.557539000001</v>
      </c>
      <c r="G46" s="22">
        <f t="shared" si="7"/>
        <v>579183.38521700003</v>
      </c>
      <c r="H46" s="22">
        <v>41639.723334000002</v>
      </c>
      <c r="I46" s="22">
        <v>50153.723921999997</v>
      </c>
      <c r="J46" s="22">
        <f t="shared" si="8"/>
        <v>-8514.0005879999953</v>
      </c>
      <c r="K46" s="22">
        <f t="shared" si="9"/>
        <v>91793.447255999999</v>
      </c>
      <c r="L46" s="63">
        <v>1427806</v>
      </c>
      <c r="M46" s="63">
        <v>2407731</v>
      </c>
      <c r="N46" s="63">
        <f t="shared" si="6"/>
        <v>-979925</v>
      </c>
      <c r="O46" s="63">
        <v>1173206</v>
      </c>
      <c r="P46" s="63">
        <v>101199</v>
      </c>
      <c r="Q46" s="63">
        <f t="shared" si="10"/>
        <v>1072007</v>
      </c>
    </row>
    <row r="47" spans="1:17" s="182" customFormat="1" x14ac:dyDescent="0.4">
      <c r="A47" s="253">
        <v>108</v>
      </c>
      <c r="B47" s="114">
        <v>43</v>
      </c>
      <c r="C47" s="114" t="s">
        <v>433</v>
      </c>
      <c r="D47" s="158">
        <v>162130.04717000001</v>
      </c>
      <c r="E47" s="158">
        <v>189664.34487500001</v>
      </c>
      <c r="F47" s="286">
        <f t="shared" si="0"/>
        <v>-27534.297705000004</v>
      </c>
      <c r="G47" s="115">
        <f t="shared" si="7"/>
        <v>351794.39204499999</v>
      </c>
      <c r="H47" s="115">
        <v>34919.153192999998</v>
      </c>
      <c r="I47" s="115">
        <v>16020.8915</v>
      </c>
      <c r="J47" s="115">
        <f t="shared" si="8"/>
        <v>18898.261693</v>
      </c>
      <c r="K47" s="115">
        <f t="shared" si="9"/>
        <v>50940.044692999996</v>
      </c>
      <c r="L47" s="116">
        <v>2082807</v>
      </c>
      <c r="M47" s="116">
        <v>1104201</v>
      </c>
      <c r="N47" s="116">
        <f t="shared" si="6"/>
        <v>978606</v>
      </c>
      <c r="O47" s="116">
        <v>401942</v>
      </c>
      <c r="P47" s="116">
        <v>227285</v>
      </c>
      <c r="Q47" s="116">
        <f t="shared" si="10"/>
        <v>174657</v>
      </c>
    </row>
    <row r="48" spans="1:17" s="182" customFormat="1" x14ac:dyDescent="0.4">
      <c r="A48" s="253">
        <v>172</v>
      </c>
      <c r="B48" s="164">
        <v>44</v>
      </c>
      <c r="C48" s="68" t="s">
        <v>449</v>
      </c>
      <c r="D48" s="165">
        <v>2155566.099806</v>
      </c>
      <c r="E48" s="165">
        <v>2570557.0818460002</v>
      </c>
      <c r="F48" s="22">
        <f t="shared" si="0"/>
        <v>-414990.98204000015</v>
      </c>
      <c r="G48" s="22">
        <f t="shared" si="7"/>
        <v>4726123.1816520002</v>
      </c>
      <c r="H48" s="22">
        <v>32724.098685000001</v>
      </c>
      <c r="I48" s="22">
        <v>1856093.823908</v>
      </c>
      <c r="J48" s="22">
        <f t="shared" si="8"/>
        <v>-1823369.7252229999</v>
      </c>
      <c r="K48" s="22">
        <f t="shared" si="9"/>
        <v>1888817.9225930001</v>
      </c>
      <c r="L48" s="63">
        <v>0</v>
      </c>
      <c r="M48" s="63">
        <v>0</v>
      </c>
      <c r="N48" s="63">
        <f t="shared" si="6"/>
        <v>0</v>
      </c>
      <c r="O48" s="63">
        <v>0</v>
      </c>
      <c r="P48" s="63">
        <v>0</v>
      </c>
      <c r="Q48" s="63">
        <f t="shared" si="10"/>
        <v>0</v>
      </c>
    </row>
    <row r="49" spans="1:17" s="182" customFormat="1" x14ac:dyDescent="0.4">
      <c r="A49" s="253">
        <v>106</v>
      </c>
      <c r="B49" s="114">
        <v>45</v>
      </c>
      <c r="C49" s="114" t="s">
        <v>430</v>
      </c>
      <c r="D49" s="158">
        <v>58339.693825000002</v>
      </c>
      <c r="E49" s="158">
        <v>8710.6813600000005</v>
      </c>
      <c r="F49" s="286">
        <f t="shared" si="0"/>
        <v>49629.012465</v>
      </c>
      <c r="G49" s="115">
        <f t="shared" si="7"/>
        <v>67050.375184999997</v>
      </c>
      <c r="H49" s="115">
        <v>31537.403071000001</v>
      </c>
      <c r="I49" s="115">
        <v>21.491499999999998</v>
      </c>
      <c r="J49" s="115">
        <f t="shared" si="8"/>
        <v>31515.911571000001</v>
      </c>
      <c r="K49" s="115">
        <f t="shared" si="9"/>
        <v>31558.894571000001</v>
      </c>
      <c r="L49" s="116">
        <v>1149755</v>
      </c>
      <c r="M49" s="116">
        <v>0</v>
      </c>
      <c r="N49" s="116">
        <f t="shared" si="6"/>
        <v>1149755</v>
      </c>
      <c r="O49" s="116">
        <v>379013</v>
      </c>
      <c r="P49" s="116">
        <v>0</v>
      </c>
      <c r="Q49" s="116">
        <f t="shared" si="10"/>
        <v>379013</v>
      </c>
    </row>
    <row r="50" spans="1:17" s="182" customFormat="1" x14ac:dyDescent="0.4">
      <c r="A50" s="253">
        <v>110</v>
      </c>
      <c r="B50" s="164">
        <v>46</v>
      </c>
      <c r="C50" s="68" t="s">
        <v>431</v>
      </c>
      <c r="D50" s="165">
        <v>171491.301905</v>
      </c>
      <c r="E50" s="165">
        <v>65467.468256</v>
      </c>
      <c r="F50" s="22">
        <f t="shared" si="0"/>
        <v>106023.83364900001</v>
      </c>
      <c r="G50" s="22">
        <f t="shared" si="7"/>
        <v>236958.77016099999</v>
      </c>
      <c r="H50" s="22">
        <v>28199.078302999998</v>
      </c>
      <c r="I50" s="22">
        <v>0</v>
      </c>
      <c r="J50" s="22">
        <f t="shared" si="8"/>
        <v>28199.078302999998</v>
      </c>
      <c r="K50" s="22">
        <f t="shared" si="9"/>
        <v>28199.078302999998</v>
      </c>
      <c r="L50" s="63">
        <v>3246670</v>
      </c>
      <c r="M50" s="63">
        <v>1458026</v>
      </c>
      <c r="N50" s="63">
        <f t="shared" si="6"/>
        <v>1788644</v>
      </c>
      <c r="O50" s="63">
        <v>904835</v>
      </c>
      <c r="P50" s="63">
        <v>407564</v>
      </c>
      <c r="Q50" s="63">
        <f t="shared" si="10"/>
        <v>497271</v>
      </c>
    </row>
    <row r="51" spans="1:17" s="182" customFormat="1" x14ac:dyDescent="0.4">
      <c r="A51" s="253">
        <v>300</v>
      </c>
      <c r="B51" s="114">
        <v>47</v>
      </c>
      <c r="C51" s="114" t="s">
        <v>591</v>
      </c>
      <c r="D51" s="158">
        <v>45300.434254</v>
      </c>
      <c r="E51" s="158">
        <v>14452.219917</v>
      </c>
      <c r="F51" s="286">
        <v>0</v>
      </c>
      <c r="G51" s="115">
        <f t="shared" si="7"/>
        <v>59752.654171000002</v>
      </c>
      <c r="H51" s="115">
        <v>27348.839892</v>
      </c>
      <c r="I51" s="115">
        <v>12043.832267</v>
      </c>
      <c r="J51" s="115">
        <f t="shared" si="8"/>
        <v>15305.007625</v>
      </c>
      <c r="K51" s="115">
        <f t="shared" si="9"/>
        <v>39392.672159000002</v>
      </c>
      <c r="L51" s="116">
        <v>1219750</v>
      </c>
      <c r="M51" s="116">
        <v>4238</v>
      </c>
      <c r="N51" s="116">
        <f t="shared" si="6"/>
        <v>1215512</v>
      </c>
      <c r="O51" s="116">
        <v>1217469</v>
      </c>
      <c r="P51" s="116">
        <v>4218</v>
      </c>
      <c r="Q51" s="116">
        <f t="shared" si="10"/>
        <v>1213251</v>
      </c>
    </row>
    <row r="52" spans="1:17" s="182" customFormat="1" x14ac:dyDescent="0.4">
      <c r="A52" s="253">
        <v>212</v>
      </c>
      <c r="B52" s="164">
        <v>48</v>
      </c>
      <c r="C52" s="68" t="s">
        <v>462</v>
      </c>
      <c r="D52" s="165">
        <v>313456.164735</v>
      </c>
      <c r="E52" s="165">
        <v>394723.281709</v>
      </c>
      <c r="F52" s="22">
        <f t="shared" ref="F52:F85" si="11">D52-E52</f>
        <v>-81267.116974000004</v>
      </c>
      <c r="G52" s="22">
        <f t="shared" si="7"/>
        <v>708179.446444</v>
      </c>
      <c r="H52" s="22">
        <v>25087.234106</v>
      </c>
      <c r="I52" s="22">
        <v>69284.997262000004</v>
      </c>
      <c r="J52" s="22">
        <f t="shared" si="8"/>
        <v>-44197.763156000001</v>
      </c>
      <c r="K52" s="22">
        <f t="shared" si="9"/>
        <v>94372.231368000008</v>
      </c>
      <c r="L52" s="63">
        <v>30790</v>
      </c>
      <c r="M52" s="63">
        <v>67209</v>
      </c>
      <c r="N52" s="63">
        <f t="shared" si="6"/>
        <v>-36419</v>
      </c>
      <c r="O52" s="63">
        <v>3054</v>
      </c>
      <c r="P52" s="63">
        <v>67177</v>
      </c>
      <c r="Q52" s="63">
        <f t="shared" si="10"/>
        <v>-64123</v>
      </c>
    </row>
    <row r="53" spans="1:17" s="182" customFormat="1" x14ac:dyDescent="0.4">
      <c r="A53" s="253">
        <v>53</v>
      </c>
      <c r="B53" s="114">
        <v>49</v>
      </c>
      <c r="C53" s="114" t="s">
        <v>419</v>
      </c>
      <c r="D53" s="158">
        <v>657087.84425800003</v>
      </c>
      <c r="E53" s="158">
        <v>354097.33852200001</v>
      </c>
      <c r="F53" s="286">
        <f t="shared" si="11"/>
        <v>302990.50573600002</v>
      </c>
      <c r="G53" s="115">
        <f t="shared" si="7"/>
        <v>1011185.18278</v>
      </c>
      <c r="H53" s="115">
        <v>22341.857333</v>
      </c>
      <c r="I53" s="115">
        <v>153246.30652899999</v>
      </c>
      <c r="J53" s="115">
        <f t="shared" si="8"/>
        <v>-130904.449196</v>
      </c>
      <c r="K53" s="115">
        <f t="shared" si="9"/>
        <v>175588.16386199999</v>
      </c>
      <c r="L53" s="116">
        <v>4540975</v>
      </c>
      <c r="M53" s="116">
        <v>1345690</v>
      </c>
      <c r="N53" s="116">
        <f t="shared" si="6"/>
        <v>3195285</v>
      </c>
      <c r="O53" s="116">
        <v>376988</v>
      </c>
      <c r="P53" s="116">
        <v>353472</v>
      </c>
      <c r="Q53" s="116">
        <f t="shared" si="10"/>
        <v>23516</v>
      </c>
    </row>
    <row r="54" spans="1:17" s="182" customFormat="1" x14ac:dyDescent="0.4">
      <c r="A54" s="253">
        <v>102</v>
      </c>
      <c r="B54" s="164">
        <v>50</v>
      </c>
      <c r="C54" s="68" t="s">
        <v>428</v>
      </c>
      <c r="D54" s="165">
        <v>150899.771156</v>
      </c>
      <c r="E54" s="165">
        <v>189950.45005499999</v>
      </c>
      <c r="F54" s="22">
        <f t="shared" si="11"/>
        <v>-39050.678898999991</v>
      </c>
      <c r="G54" s="22">
        <f t="shared" si="7"/>
        <v>340850.221211</v>
      </c>
      <c r="H54" s="22">
        <v>22151.392004000001</v>
      </c>
      <c r="I54" s="22">
        <v>81256.384531000003</v>
      </c>
      <c r="J54" s="22">
        <f t="shared" si="8"/>
        <v>-59104.992527000002</v>
      </c>
      <c r="K54" s="22">
        <f t="shared" si="9"/>
        <v>103407.77653500001</v>
      </c>
      <c r="L54" s="63">
        <v>979065</v>
      </c>
      <c r="M54" s="63">
        <v>476277</v>
      </c>
      <c r="N54" s="63">
        <f t="shared" si="6"/>
        <v>502788</v>
      </c>
      <c r="O54" s="63">
        <v>888188</v>
      </c>
      <c r="P54" s="63">
        <v>1807</v>
      </c>
      <c r="Q54" s="63">
        <f t="shared" si="10"/>
        <v>886381</v>
      </c>
    </row>
    <row r="55" spans="1:17" s="182" customFormat="1" x14ac:dyDescent="0.4">
      <c r="A55" s="253">
        <v>201</v>
      </c>
      <c r="B55" s="114">
        <v>51</v>
      </c>
      <c r="C55" s="114" t="s">
        <v>457</v>
      </c>
      <c r="D55" s="158">
        <v>421757.45072600001</v>
      </c>
      <c r="E55" s="158">
        <v>279475.42744599999</v>
      </c>
      <c r="F55" s="286">
        <f t="shared" si="11"/>
        <v>142282.02328000002</v>
      </c>
      <c r="G55" s="115">
        <f t="shared" si="7"/>
        <v>701232.87817199994</v>
      </c>
      <c r="H55" s="115">
        <v>20219.755098000001</v>
      </c>
      <c r="I55" s="115">
        <v>19891.422740000002</v>
      </c>
      <c r="J55" s="115">
        <f t="shared" si="8"/>
        <v>328.33235799999966</v>
      </c>
      <c r="K55" s="115">
        <f t="shared" si="9"/>
        <v>40111.177838000003</v>
      </c>
      <c r="L55" s="116">
        <v>1126634</v>
      </c>
      <c r="M55" s="116">
        <v>0</v>
      </c>
      <c r="N55" s="116">
        <f t="shared" si="6"/>
        <v>1126634</v>
      </c>
      <c r="O55" s="116">
        <v>58435</v>
      </c>
      <c r="P55" s="116">
        <v>0</v>
      </c>
      <c r="Q55" s="116">
        <f t="shared" si="10"/>
        <v>58435</v>
      </c>
    </row>
    <row r="56" spans="1:17" s="182" customFormat="1" x14ac:dyDescent="0.4">
      <c r="A56" s="253">
        <v>104</v>
      </c>
      <c r="B56" s="164">
        <v>52</v>
      </c>
      <c r="C56" s="68" t="s">
        <v>404</v>
      </c>
      <c r="D56" s="165">
        <v>9880121.6751920003</v>
      </c>
      <c r="E56" s="165">
        <v>67833055.384011</v>
      </c>
      <c r="F56" s="22">
        <f t="shared" si="11"/>
        <v>-57952933.708819002</v>
      </c>
      <c r="G56" s="22">
        <f t="shared" si="7"/>
        <v>77713177.059202999</v>
      </c>
      <c r="H56" s="22">
        <v>19582.570084999999</v>
      </c>
      <c r="I56" s="22">
        <v>21445078.955637001</v>
      </c>
      <c r="J56" s="22">
        <f t="shared" si="8"/>
        <v>-21425496.385552</v>
      </c>
      <c r="K56" s="22">
        <f t="shared" si="9"/>
        <v>21464661.525722001</v>
      </c>
      <c r="L56" s="63">
        <v>389805978.11347198</v>
      </c>
      <c r="M56" s="63">
        <v>365991895.73722798</v>
      </c>
      <c r="N56" s="63">
        <f t="shared" si="6"/>
        <v>23814082.376244009</v>
      </c>
      <c r="O56" s="63">
        <v>44907680.884176999</v>
      </c>
      <c r="P56" s="63">
        <v>55346130.946001001</v>
      </c>
      <c r="Q56" s="63">
        <f t="shared" si="10"/>
        <v>-10438450.061824001</v>
      </c>
    </row>
    <row r="57" spans="1:17" s="182" customFormat="1" x14ac:dyDescent="0.4">
      <c r="A57" s="253">
        <v>230</v>
      </c>
      <c r="B57" s="114">
        <v>53</v>
      </c>
      <c r="C57" s="114" t="s">
        <v>471</v>
      </c>
      <c r="D57" s="158">
        <v>703092.71933600004</v>
      </c>
      <c r="E57" s="158">
        <v>716807.39704199997</v>
      </c>
      <c r="F57" s="286">
        <f t="shared" si="11"/>
        <v>-13714.677705999929</v>
      </c>
      <c r="G57" s="115">
        <f t="shared" si="7"/>
        <v>1419900.116378</v>
      </c>
      <c r="H57" s="115">
        <v>14863.477451000001</v>
      </c>
      <c r="I57" s="115">
        <v>137799.36894099999</v>
      </c>
      <c r="J57" s="115">
        <f t="shared" si="8"/>
        <v>-122935.89148999999</v>
      </c>
      <c r="K57" s="115">
        <f t="shared" si="9"/>
        <v>152662.84639200001</v>
      </c>
      <c r="L57" s="116">
        <v>3459100</v>
      </c>
      <c r="M57" s="116">
        <v>1757186</v>
      </c>
      <c r="N57" s="116">
        <f t="shared" si="6"/>
        <v>1701914</v>
      </c>
      <c r="O57" s="116">
        <v>717636</v>
      </c>
      <c r="P57" s="116">
        <v>318337</v>
      </c>
      <c r="Q57" s="116">
        <f t="shared" si="10"/>
        <v>399299</v>
      </c>
    </row>
    <row r="58" spans="1:17" s="182" customFormat="1" x14ac:dyDescent="0.4">
      <c r="A58" s="253">
        <v>255</v>
      </c>
      <c r="B58" s="164">
        <v>54</v>
      </c>
      <c r="C58" s="68" t="s">
        <v>481</v>
      </c>
      <c r="D58" s="165">
        <v>363391.55707600003</v>
      </c>
      <c r="E58" s="165">
        <v>974920.61146399996</v>
      </c>
      <c r="F58" s="22">
        <f t="shared" si="11"/>
        <v>-611529.05438799993</v>
      </c>
      <c r="G58" s="22">
        <f t="shared" si="7"/>
        <v>1338312.16854</v>
      </c>
      <c r="H58" s="22">
        <v>14348.372319</v>
      </c>
      <c r="I58" s="22">
        <v>686236.66406600003</v>
      </c>
      <c r="J58" s="22">
        <f t="shared" si="8"/>
        <v>-671888.29174700007</v>
      </c>
      <c r="K58" s="22">
        <f t="shared" si="9"/>
        <v>700585.03638499998</v>
      </c>
      <c r="L58" s="63">
        <v>2937770</v>
      </c>
      <c r="M58" s="63">
        <v>2828148</v>
      </c>
      <c r="N58" s="63">
        <f t="shared" si="6"/>
        <v>109622</v>
      </c>
      <c r="O58" s="63">
        <v>420626</v>
      </c>
      <c r="P58" s="63">
        <v>368059</v>
      </c>
      <c r="Q58" s="63">
        <f t="shared" si="10"/>
        <v>52567</v>
      </c>
    </row>
    <row r="59" spans="1:17" s="182" customFormat="1" x14ac:dyDescent="0.4">
      <c r="A59" s="253">
        <v>105</v>
      </c>
      <c r="B59" s="114">
        <v>55</v>
      </c>
      <c r="C59" s="114" t="s">
        <v>429</v>
      </c>
      <c r="D59" s="158">
        <v>4601958.8620549999</v>
      </c>
      <c r="E59" s="158">
        <v>7160681.0064859996</v>
      </c>
      <c r="F59" s="286">
        <f t="shared" si="11"/>
        <v>-2558722.1444309996</v>
      </c>
      <c r="G59" s="115">
        <f t="shared" si="7"/>
        <v>11762639.868540999</v>
      </c>
      <c r="H59" s="115">
        <v>4929.6454789999998</v>
      </c>
      <c r="I59" s="115">
        <v>4890429.5723130004</v>
      </c>
      <c r="J59" s="115">
        <f t="shared" si="8"/>
        <v>-4885499.9268340003</v>
      </c>
      <c r="K59" s="115">
        <f t="shared" si="9"/>
        <v>4895359.2177920006</v>
      </c>
      <c r="L59" s="116">
        <v>18818811</v>
      </c>
      <c r="M59" s="116">
        <v>19546890</v>
      </c>
      <c r="N59" s="116">
        <f t="shared" si="6"/>
        <v>-728079</v>
      </c>
      <c r="O59" s="116">
        <v>7651193</v>
      </c>
      <c r="P59" s="116">
        <v>3773401</v>
      </c>
      <c r="Q59" s="116">
        <f t="shared" si="10"/>
        <v>3877792</v>
      </c>
    </row>
    <row r="60" spans="1:17" s="182" customFormat="1" x14ac:dyDescent="0.4">
      <c r="A60" s="253">
        <v>191</v>
      </c>
      <c r="B60" s="164">
        <v>56</v>
      </c>
      <c r="C60" s="68" t="s">
        <v>453</v>
      </c>
      <c r="D60" s="165">
        <v>13675.692145000001</v>
      </c>
      <c r="E60" s="165">
        <v>9026.3639349999994</v>
      </c>
      <c r="F60" s="22">
        <f t="shared" si="11"/>
        <v>4649.3282100000015</v>
      </c>
      <c r="G60" s="22">
        <f t="shared" si="7"/>
        <v>22702.056080000002</v>
      </c>
      <c r="H60" s="22">
        <v>4607.9903800000002</v>
      </c>
      <c r="I60" s="22">
        <v>2645.3907300000001</v>
      </c>
      <c r="J60" s="22">
        <f t="shared" si="8"/>
        <v>1962.5996500000001</v>
      </c>
      <c r="K60" s="22">
        <f t="shared" si="9"/>
        <v>7253.3811100000003</v>
      </c>
      <c r="L60" s="63">
        <v>4449622</v>
      </c>
      <c r="M60" s="63">
        <v>4398249</v>
      </c>
      <c r="N60" s="63">
        <f t="shared" si="6"/>
        <v>51373</v>
      </c>
      <c r="O60" s="63">
        <v>0</v>
      </c>
      <c r="P60" s="63">
        <v>0</v>
      </c>
      <c r="Q60" s="63">
        <f t="shared" si="10"/>
        <v>0</v>
      </c>
    </row>
    <row r="61" spans="1:17" s="182" customFormat="1" x14ac:dyDescent="0.4">
      <c r="A61" s="253">
        <v>223</v>
      </c>
      <c r="B61" s="114">
        <v>57</v>
      </c>
      <c r="C61" s="114" t="s">
        <v>467</v>
      </c>
      <c r="D61" s="158">
        <v>16284.181963999999</v>
      </c>
      <c r="E61" s="158">
        <v>18335.400873999999</v>
      </c>
      <c r="F61" s="286">
        <f t="shared" si="11"/>
        <v>-2051.2189099999996</v>
      </c>
      <c r="G61" s="115">
        <f t="shared" si="7"/>
        <v>34619.582838000002</v>
      </c>
      <c r="H61" s="115">
        <v>4129.477081</v>
      </c>
      <c r="I61" s="115">
        <v>8474.5964669999994</v>
      </c>
      <c r="J61" s="115">
        <f t="shared" si="8"/>
        <v>-4345.1193859999994</v>
      </c>
      <c r="K61" s="115">
        <f t="shared" si="9"/>
        <v>12604.073548</v>
      </c>
      <c r="L61" s="116">
        <v>107784</v>
      </c>
      <c r="M61" s="116">
        <v>63473</v>
      </c>
      <c r="N61" s="116">
        <f t="shared" si="6"/>
        <v>44311</v>
      </c>
      <c r="O61" s="116">
        <v>37639</v>
      </c>
      <c r="P61" s="116">
        <v>4801</v>
      </c>
      <c r="Q61" s="116">
        <f t="shared" si="10"/>
        <v>32838</v>
      </c>
    </row>
    <row r="62" spans="1:17" s="182" customFormat="1" x14ac:dyDescent="0.4">
      <c r="A62" s="253">
        <v>1</v>
      </c>
      <c r="B62" s="164">
        <v>58</v>
      </c>
      <c r="C62" s="68" t="s">
        <v>425</v>
      </c>
      <c r="D62" s="165">
        <v>1689048.006026</v>
      </c>
      <c r="E62" s="165">
        <v>16756597.494573999</v>
      </c>
      <c r="F62" s="22">
        <f t="shared" si="11"/>
        <v>-15067549.488547999</v>
      </c>
      <c r="G62" s="22">
        <f t="shared" si="7"/>
        <v>18445645.500599999</v>
      </c>
      <c r="H62" s="22">
        <v>1690.61465</v>
      </c>
      <c r="I62" s="22">
        <v>1883662.609766</v>
      </c>
      <c r="J62" s="22">
        <f t="shared" si="8"/>
        <v>-1881971.9951160001</v>
      </c>
      <c r="K62" s="22">
        <f t="shared" si="9"/>
        <v>1885353.2244159998</v>
      </c>
      <c r="L62" s="63">
        <v>557360</v>
      </c>
      <c r="M62" s="63">
        <v>97510227</v>
      </c>
      <c r="N62" s="63">
        <f t="shared" si="6"/>
        <v>-96952867</v>
      </c>
      <c r="O62" s="63">
        <v>13711</v>
      </c>
      <c r="P62" s="63">
        <v>2474999</v>
      </c>
      <c r="Q62" s="63">
        <f t="shared" si="10"/>
        <v>-2461288</v>
      </c>
    </row>
    <row r="63" spans="1:17" s="182" customFormat="1" x14ac:dyDescent="0.4">
      <c r="A63" s="253">
        <v>2</v>
      </c>
      <c r="B63" s="114">
        <v>59</v>
      </c>
      <c r="C63" s="114" t="s">
        <v>423</v>
      </c>
      <c r="D63" s="158">
        <v>179137.468536</v>
      </c>
      <c r="E63" s="158">
        <v>194066.742692</v>
      </c>
      <c r="F63" s="286">
        <f t="shared" si="11"/>
        <v>-14929.274155999999</v>
      </c>
      <c r="G63" s="115">
        <f t="shared" si="7"/>
        <v>373204.211228</v>
      </c>
      <c r="H63" s="115">
        <v>1617.287274</v>
      </c>
      <c r="I63" s="115">
        <v>1667.0197740000001</v>
      </c>
      <c r="J63" s="115">
        <f t="shared" si="8"/>
        <v>-49.732500000000073</v>
      </c>
      <c r="K63" s="115">
        <f t="shared" si="9"/>
        <v>3284.3070480000001</v>
      </c>
      <c r="L63" s="116">
        <v>4661332</v>
      </c>
      <c r="M63" s="116">
        <v>2810653</v>
      </c>
      <c r="N63" s="116">
        <f t="shared" ref="N63:N85" si="12">L63-M63</f>
        <v>1850679</v>
      </c>
      <c r="O63" s="116">
        <v>3615105</v>
      </c>
      <c r="P63" s="116">
        <v>858429</v>
      </c>
      <c r="Q63" s="116">
        <f t="shared" si="10"/>
        <v>2756676</v>
      </c>
    </row>
    <row r="64" spans="1:17" s="182" customFormat="1" x14ac:dyDescent="0.4">
      <c r="A64" s="253">
        <v>259</v>
      </c>
      <c r="B64" s="164">
        <v>60</v>
      </c>
      <c r="C64" s="68" t="s">
        <v>482</v>
      </c>
      <c r="D64" s="165">
        <v>365526.27602200001</v>
      </c>
      <c r="E64" s="165">
        <v>486270.46957100002</v>
      </c>
      <c r="F64" s="22">
        <f t="shared" si="11"/>
        <v>-120744.19354900002</v>
      </c>
      <c r="G64" s="22">
        <f t="shared" si="7"/>
        <v>851796.74559299997</v>
      </c>
      <c r="H64" s="22">
        <v>1442.562019</v>
      </c>
      <c r="I64" s="22">
        <v>161931.59445100001</v>
      </c>
      <c r="J64" s="22">
        <f t="shared" si="8"/>
        <v>-160489.03243200001</v>
      </c>
      <c r="K64" s="22">
        <f t="shared" si="9"/>
        <v>163374.15647000002</v>
      </c>
      <c r="L64" s="63">
        <v>2776960</v>
      </c>
      <c r="M64" s="63">
        <v>257036</v>
      </c>
      <c r="N64" s="63">
        <f t="shared" si="12"/>
        <v>2519924</v>
      </c>
      <c r="O64" s="63">
        <v>0</v>
      </c>
      <c r="P64" s="63">
        <v>0</v>
      </c>
      <c r="Q64" s="63">
        <f t="shared" si="10"/>
        <v>0</v>
      </c>
    </row>
    <row r="65" spans="1:17" s="182" customFormat="1" x14ac:dyDescent="0.4">
      <c r="A65" s="253">
        <v>208</v>
      </c>
      <c r="B65" s="114">
        <v>61</v>
      </c>
      <c r="C65" s="114" t="s">
        <v>459</v>
      </c>
      <c r="D65" s="158">
        <v>832014.34659700003</v>
      </c>
      <c r="E65" s="158">
        <v>27986309.618395001</v>
      </c>
      <c r="F65" s="286">
        <f t="shared" si="11"/>
        <v>-27154295.271798</v>
      </c>
      <c r="G65" s="115">
        <f t="shared" si="7"/>
        <v>28818323.964992002</v>
      </c>
      <c r="H65" s="115">
        <v>1102.23281</v>
      </c>
      <c r="I65" s="115">
        <v>18282931.022744998</v>
      </c>
      <c r="J65" s="115">
        <f t="shared" si="8"/>
        <v>-18281828.789934997</v>
      </c>
      <c r="K65" s="115">
        <f t="shared" si="9"/>
        <v>18284033.255555</v>
      </c>
      <c r="L65" s="116">
        <v>4021</v>
      </c>
      <c r="M65" s="116">
        <v>20246435</v>
      </c>
      <c r="N65" s="116">
        <f t="shared" si="12"/>
        <v>-20242414</v>
      </c>
      <c r="O65" s="116">
        <v>0</v>
      </c>
      <c r="P65" s="116">
        <v>1489258</v>
      </c>
      <c r="Q65" s="116">
        <f t="shared" si="10"/>
        <v>-1489258</v>
      </c>
    </row>
    <row r="66" spans="1:17" s="182" customFormat="1" x14ac:dyDescent="0.4">
      <c r="A66" s="253">
        <v>214</v>
      </c>
      <c r="B66" s="164">
        <v>62</v>
      </c>
      <c r="C66" s="68" t="s">
        <v>461</v>
      </c>
      <c r="D66" s="165">
        <v>2934768.240979</v>
      </c>
      <c r="E66" s="165">
        <v>3240078.9887890001</v>
      </c>
      <c r="F66" s="22">
        <f t="shared" si="11"/>
        <v>-305310.74781000009</v>
      </c>
      <c r="G66" s="22">
        <f t="shared" si="7"/>
        <v>6174847.2297680005</v>
      </c>
      <c r="H66" s="22">
        <v>416.02895599999999</v>
      </c>
      <c r="I66" s="22">
        <v>35368.279201999998</v>
      </c>
      <c r="J66" s="22">
        <f t="shared" si="8"/>
        <v>-34952.250245999996</v>
      </c>
      <c r="K66" s="22">
        <f t="shared" si="9"/>
        <v>35784.308158</v>
      </c>
      <c r="L66" s="63">
        <v>45121420</v>
      </c>
      <c r="M66" s="63">
        <v>44748556</v>
      </c>
      <c r="N66" s="63">
        <f t="shared" si="12"/>
        <v>372864</v>
      </c>
      <c r="O66" s="63">
        <v>7836500</v>
      </c>
      <c r="P66" s="63">
        <v>7686843</v>
      </c>
      <c r="Q66" s="63">
        <f t="shared" si="10"/>
        <v>149657</v>
      </c>
    </row>
    <row r="67" spans="1:17" s="182" customFormat="1" x14ac:dyDescent="0.4">
      <c r="A67" s="253">
        <v>138</v>
      </c>
      <c r="B67" s="114">
        <v>63</v>
      </c>
      <c r="C67" s="114" t="s">
        <v>444</v>
      </c>
      <c r="D67" s="158">
        <v>2218964.1215110002</v>
      </c>
      <c r="E67" s="158">
        <v>795003.62302299996</v>
      </c>
      <c r="F67" s="286">
        <f t="shared" si="11"/>
        <v>1423960.4984880001</v>
      </c>
      <c r="G67" s="115">
        <f t="shared" si="7"/>
        <v>3013967.7445340003</v>
      </c>
      <c r="H67" s="115">
        <v>248.75828999999999</v>
      </c>
      <c r="I67" s="115">
        <v>0</v>
      </c>
      <c r="J67" s="115">
        <f t="shared" si="8"/>
        <v>248.75828999999999</v>
      </c>
      <c r="K67" s="115">
        <f t="shared" si="9"/>
        <v>248.75828999999999</v>
      </c>
      <c r="L67" s="116">
        <v>21490132</v>
      </c>
      <c r="M67" s="116">
        <v>21317594</v>
      </c>
      <c r="N67" s="116">
        <f t="shared" si="12"/>
        <v>172538</v>
      </c>
      <c r="O67" s="116">
        <v>3678120</v>
      </c>
      <c r="P67" s="116">
        <v>3610345</v>
      </c>
      <c r="Q67" s="116">
        <f t="shared" si="10"/>
        <v>67775</v>
      </c>
    </row>
    <row r="68" spans="1:17" s="182" customFormat="1" x14ac:dyDescent="0.4">
      <c r="A68" s="253">
        <v>218</v>
      </c>
      <c r="B68" s="164">
        <v>64</v>
      </c>
      <c r="C68" s="68" t="s">
        <v>415</v>
      </c>
      <c r="D68" s="165">
        <v>1141542.45401</v>
      </c>
      <c r="E68" s="165">
        <v>2110837.0881929998</v>
      </c>
      <c r="F68" s="22">
        <f t="shared" si="11"/>
        <v>-969294.63418299984</v>
      </c>
      <c r="G68" s="22">
        <f t="shared" si="7"/>
        <v>3252379.5422029998</v>
      </c>
      <c r="H68" s="22">
        <v>225.43779699999999</v>
      </c>
      <c r="I68" s="22">
        <v>800528.42298899998</v>
      </c>
      <c r="J68" s="22">
        <f t="shared" si="8"/>
        <v>-800302.98519199993</v>
      </c>
      <c r="K68" s="22">
        <f t="shared" si="9"/>
        <v>800753.86078600003</v>
      </c>
      <c r="L68" s="63">
        <v>28941743.291306</v>
      </c>
      <c r="M68" s="63">
        <v>26572304.291214999</v>
      </c>
      <c r="N68" s="63">
        <f t="shared" si="12"/>
        <v>2369439.0000910014</v>
      </c>
      <c r="O68" s="63">
        <v>2629442.9899880001</v>
      </c>
      <c r="P68" s="63">
        <v>3785355.4901490002</v>
      </c>
      <c r="Q68" s="63">
        <f t="shared" si="10"/>
        <v>-1155912.5001610001</v>
      </c>
    </row>
    <row r="69" spans="1:17" s="182" customFormat="1" x14ac:dyDescent="0.4">
      <c r="A69" s="253">
        <v>178</v>
      </c>
      <c r="B69" s="114">
        <v>65</v>
      </c>
      <c r="C69" s="114" t="s">
        <v>451</v>
      </c>
      <c r="D69" s="158">
        <v>453762.792862</v>
      </c>
      <c r="E69" s="158">
        <v>853000.50549400004</v>
      </c>
      <c r="F69" s="286">
        <f t="shared" si="11"/>
        <v>-399237.71263200004</v>
      </c>
      <c r="G69" s="115">
        <f t="shared" ref="G69:G85" si="13">D69+E69</f>
        <v>1306763.2983560001</v>
      </c>
      <c r="H69" s="115">
        <v>120.57751500000001</v>
      </c>
      <c r="I69" s="115">
        <v>391019.09095699998</v>
      </c>
      <c r="J69" s="115">
        <f t="shared" ref="J69:J85" si="14">H69-I69</f>
        <v>-390898.51344199997</v>
      </c>
      <c r="K69" s="115">
        <f t="shared" ref="K69:K85" si="15">H69+I69</f>
        <v>391139.66847199999</v>
      </c>
      <c r="L69" s="116">
        <v>14037694</v>
      </c>
      <c r="M69" s="116">
        <v>10729747</v>
      </c>
      <c r="N69" s="116">
        <f t="shared" si="12"/>
        <v>3307947</v>
      </c>
      <c r="O69" s="116">
        <v>1763801</v>
      </c>
      <c r="P69" s="116">
        <v>1480761</v>
      </c>
      <c r="Q69" s="116">
        <f t="shared" ref="Q69:Q85" si="16">O69-P69</f>
        <v>283040</v>
      </c>
    </row>
    <row r="70" spans="1:17" s="182" customFormat="1" x14ac:dyDescent="0.4">
      <c r="A70" s="253">
        <v>254</v>
      </c>
      <c r="B70" s="164">
        <v>66</v>
      </c>
      <c r="C70" s="68" t="s">
        <v>480</v>
      </c>
      <c r="D70" s="165">
        <v>896103.15037799999</v>
      </c>
      <c r="E70" s="165">
        <v>892736.87855899998</v>
      </c>
      <c r="F70" s="22">
        <f t="shared" si="11"/>
        <v>3366.271819000016</v>
      </c>
      <c r="G70" s="22">
        <f t="shared" si="13"/>
        <v>1788840.0289369998</v>
      </c>
      <c r="H70" s="22">
        <v>79.308537999999999</v>
      </c>
      <c r="I70" s="22">
        <v>324319.55991200003</v>
      </c>
      <c r="J70" s="22">
        <f t="shared" si="14"/>
        <v>-324240.25137400004</v>
      </c>
      <c r="K70" s="22">
        <f t="shared" si="15"/>
        <v>324398.86845000001</v>
      </c>
      <c r="L70" s="63">
        <v>34279057</v>
      </c>
      <c r="M70" s="63">
        <v>7702089</v>
      </c>
      <c r="N70" s="63">
        <f t="shared" si="12"/>
        <v>26576968</v>
      </c>
      <c r="O70" s="63">
        <v>2039</v>
      </c>
      <c r="P70" s="63">
        <v>2114</v>
      </c>
      <c r="Q70" s="63">
        <f t="shared" si="16"/>
        <v>-75</v>
      </c>
    </row>
    <row r="71" spans="1:17" s="182" customFormat="1" x14ac:dyDescent="0.4">
      <c r="A71" s="253">
        <v>243</v>
      </c>
      <c r="B71" s="114">
        <v>67</v>
      </c>
      <c r="C71" s="114" t="s">
        <v>475</v>
      </c>
      <c r="D71" s="158">
        <v>1147175.354908</v>
      </c>
      <c r="E71" s="158">
        <v>280596.02456500003</v>
      </c>
      <c r="F71" s="286">
        <f t="shared" si="11"/>
        <v>866579.33034299989</v>
      </c>
      <c r="G71" s="115">
        <f t="shared" si="13"/>
        <v>1427771.3794730001</v>
      </c>
      <c r="H71" s="115">
        <v>65.220153999999994</v>
      </c>
      <c r="I71" s="115">
        <v>229.059057</v>
      </c>
      <c r="J71" s="115">
        <f t="shared" si="14"/>
        <v>-163.83890300000002</v>
      </c>
      <c r="K71" s="115">
        <f t="shared" si="15"/>
        <v>294.27921099999998</v>
      </c>
      <c r="L71" s="116">
        <v>19469525</v>
      </c>
      <c r="M71" s="116">
        <v>1582810</v>
      </c>
      <c r="N71" s="116">
        <f t="shared" si="12"/>
        <v>17886715</v>
      </c>
      <c r="O71" s="116">
        <v>6524765</v>
      </c>
      <c r="P71" s="116">
        <v>0</v>
      </c>
      <c r="Q71" s="116">
        <f t="shared" si="16"/>
        <v>6524765</v>
      </c>
    </row>
    <row r="72" spans="1:17" s="182" customFormat="1" x14ac:dyDescent="0.4">
      <c r="A72" s="253">
        <v>154</v>
      </c>
      <c r="B72" s="164">
        <v>68</v>
      </c>
      <c r="C72" s="68" t="s">
        <v>447</v>
      </c>
      <c r="D72" s="165">
        <v>642907.38939100003</v>
      </c>
      <c r="E72" s="165">
        <v>815208.11987900001</v>
      </c>
      <c r="F72" s="22">
        <f t="shared" si="11"/>
        <v>-172300.73048799997</v>
      </c>
      <c r="G72" s="22">
        <f t="shared" si="13"/>
        <v>1458115.50927</v>
      </c>
      <c r="H72" s="22">
        <v>18.859742000000001</v>
      </c>
      <c r="I72" s="22">
        <v>1505.175373</v>
      </c>
      <c r="J72" s="22">
        <f t="shared" si="14"/>
        <v>-1486.3156309999999</v>
      </c>
      <c r="K72" s="22">
        <f t="shared" si="15"/>
        <v>1524.0351150000001</v>
      </c>
      <c r="L72" s="63">
        <v>15104902</v>
      </c>
      <c r="M72" s="63">
        <v>12360817</v>
      </c>
      <c r="N72" s="63">
        <f t="shared" si="12"/>
        <v>2744085</v>
      </c>
      <c r="O72" s="63">
        <v>645533</v>
      </c>
      <c r="P72" s="63">
        <v>550692</v>
      </c>
      <c r="Q72" s="63">
        <f t="shared" si="16"/>
        <v>94841</v>
      </c>
    </row>
    <row r="73" spans="1:17" s="182" customFormat="1" x14ac:dyDescent="0.4">
      <c r="A73" s="253">
        <v>150</v>
      </c>
      <c r="B73" s="114">
        <v>69</v>
      </c>
      <c r="C73" s="114" t="s">
        <v>446</v>
      </c>
      <c r="D73" s="158">
        <v>1710.3012630000001</v>
      </c>
      <c r="E73" s="158">
        <v>1021.804806</v>
      </c>
      <c r="F73" s="286">
        <f t="shared" si="11"/>
        <v>688.49645700000008</v>
      </c>
      <c r="G73" s="115">
        <f t="shared" si="13"/>
        <v>2732.1060689999999</v>
      </c>
      <c r="H73" s="115">
        <v>7.5624209999999996</v>
      </c>
      <c r="I73" s="115">
        <v>0</v>
      </c>
      <c r="J73" s="115">
        <f t="shared" si="14"/>
        <v>7.5624209999999996</v>
      </c>
      <c r="K73" s="115">
        <f t="shared" si="15"/>
        <v>7.5624209999999996</v>
      </c>
      <c r="L73" s="116">
        <v>48742</v>
      </c>
      <c r="M73" s="116">
        <v>132</v>
      </c>
      <c r="N73" s="116">
        <f t="shared" si="12"/>
        <v>48610</v>
      </c>
      <c r="O73" s="116">
        <v>48618</v>
      </c>
      <c r="P73" s="116">
        <v>132</v>
      </c>
      <c r="Q73" s="116">
        <f t="shared" si="16"/>
        <v>48486</v>
      </c>
    </row>
    <row r="74" spans="1:17" s="182" customFormat="1" x14ac:dyDescent="0.4">
      <c r="A74" s="253">
        <v>246</v>
      </c>
      <c r="B74" s="164">
        <v>70</v>
      </c>
      <c r="C74" s="68" t="s">
        <v>476</v>
      </c>
      <c r="D74" s="165">
        <v>3108.5112770000001</v>
      </c>
      <c r="E74" s="165">
        <v>42938.655185000003</v>
      </c>
      <c r="F74" s="22">
        <f t="shared" si="11"/>
        <v>-39830.143908000005</v>
      </c>
      <c r="G74" s="22">
        <f t="shared" si="13"/>
        <v>46047.166462000001</v>
      </c>
      <c r="H74" s="22">
        <v>7.2619290000000003</v>
      </c>
      <c r="I74" s="22">
        <v>42636.286775</v>
      </c>
      <c r="J74" s="22">
        <f t="shared" si="14"/>
        <v>-42629.024846</v>
      </c>
      <c r="K74" s="22">
        <f t="shared" si="15"/>
        <v>42643.548704000001</v>
      </c>
      <c r="L74" s="63">
        <v>53544</v>
      </c>
      <c r="M74" s="63">
        <v>38284</v>
      </c>
      <c r="N74" s="63">
        <f t="shared" si="12"/>
        <v>15260</v>
      </c>
      <c r="O74" s="63">
        <v>16817</v>
      </c>
      <c r="P74" s="63">
        <v>5743</v>
      </c>
      <c r="Q74" s="63">
        <f t="shared" si="16"/>
        <v>11074</v>
      </c>
    </row>
    <row r="75" spans="1:17" s="182" customFormat="1" x14ac:dyDescent="0.4">
      <c r="A75" s="253">
        <v>227</v>
      </c>
      <c r="B75" s="114">
        <v>71</v>
      </c>
      <c r="C75" s="114" t="s">
        <v>470</v>
      </c>
      <c r="D75" s="158">
        <v>1693.902863</v>
      </c>
      <c r="E75" s="158">
        <v>3531.2505729999998</v>
      </c>
      <c r="F75" s="286">
        <f t="shared" si="11"/>
        <v>-1837.3477099999998</v>
      </c>
      <c r="G75" s="115">
        <f t="shared" si="13"/>
        <v>5225.1534359999996</v>
      </c>
      <c r="H75" s="115">
        <v>1.2520560000000001</v>
      </c>
      <c r="I75" s="115">
        <v>2388.7998520000001</v>
      </c>
      <c r="J75" s="115">
        <f t="shared" si="14"/>
        <v>-2387.5477960000003</v>
      </c>
      <c r="K75" s="115">
        <f t="shared" si="15"/>
        <v>2390.0519079999999</v>
      </c>
      <c r="L75" s="116">
        <v>51579</v>
      </c>
      <c r="M75" s="116">
        <v>51599</v>
      </c>
      <c r="N75" s="116">
        <f t="shared" si="12"/>
        <v>-20</v>
      </c>
      <c r="O75" s="116">
        <v>0</v>
      </c>
      <c r="P75" s="116">
        <v>0</v>
      </c>
      <c r="Q75" s="116">
        <f t="shared" si="16"/>
        <v>0</v>
      </c>
    </row>
    <row r="76" spans="1:17" s="182" customFormat="1" x14ac:dyDescent="0.4">
      <c r="A76" s="253">
        <v>164</v>
      </c>
      <c r="B76" s="164">
        <v>72</v>
      </c>
      <c r="C76" s="68" t="s">
        <v>448</v>
      </c>
      <c r="D76" s="165">
        <v>1511.082071</v>
      </c>
      <c r="E76" s="165">
        <v>395.35181699999998</v>
      </c>
      <c r="F76" s="22">
        <f t="shared" si="11"/>
        <v>1115.7302540000001</v>
      </c>
      <c r="G76" s="22">
        <f t="shared" si="13"/>
        <v>1906.433888</v>
      </c>
      <c r="H76" s="22">
        <v>0.60098700000000005</v>
      </c>
      <c r="I76" s="22">
        <v>360</v>
      </c>
      <c r="J76" s="22">
        <f t="shared" si="14"/>
        <v>-359.39901300000002</v>
      </c>
      <c r="K76" s="22">
        <f t="shared" si="15"/>
        <v>360.60098699999998</v>
      </c>
      <c r="L76" s="63">
        <v>32781</v>
      </c>
      <c r="M76" s="63">
        <v>1671</v>
      </c>
      <c r="N76" s="63">
        <f t="shared" si="12"/>
        <v>31110</v>
      </c>
      <c r="O76" s="63">
        <v>2581</v>
      </c>
      <c r="P76" s="63">
        <v>0</v>
      </c>
      <c r="Q76" s="63">
        <f t="shared" si="16"/>
        <v>2581</v>
      </c>
    </row>
    <row r="77" spans="1:17" s="182" customFormat="1" x14ac:dyDescent="0.4">
      <c r="A77" s="253">
        <v>175</v>
      </c>
      <c r="B77" s="114">
        <v>73</v>
      </c>
      <c r="C77" s="114" t="s">
        <v>450</v>
      </c>
      <c r="D77" s="158">
        <v>773.07465500000001</v>
      </c>
      <c r="E77" s="158">
        <v>21186.679547</v>
      </c>
      <c r="F77" s="286">
        <f t="shared" si="11"/>
        <v>-20413.604891999999</v>
      </c>
      <c r="G77" s="115">
        <f t="shared" si="13"/>
        <v>21959.754202</v>
      </c>
      <c r="H77" s="115">
        <v>0.31307499999999999</v>
      </c>
      <c r="I77" s="115">
        <v>20532.482564999998</v>
      </c>
      <c r="J77" s="115">
        <f t="shared" si="14"/>
        <v>-20532.16949</v>
      </c>
      <c r="K77" s="115">
        <f t="shared" si="15"/>
        <v>20532.795639999997</v>
      </c>
      <c r="L77" s="116">
        <v>446</v>
      </c>
      <c r="M77" s="116">
        <v>872</v>
      </c>
      <c r="N77" s="116">
        <f t="shared" si="12"/>
        <v>-426</v>
      </c>
      <c r="O77" s="116">
        <v>0</v>
      </c>
      <c r="P77" s="116">
        <v>0</v>
      </c>
      <c r="Q77" s="116">
        <f t="shared" si="16"/>
        <v>0</v>
      </c>
    </row>
    <row r="78" spans="1:17" s="182" customFormat="1" x14ac:dyDescent="0.4">
      <c r="A78" s="253">
        <v>263</v>
      </c>
      <c r="B78" s="164">
        <v>74</v>
      </c>
      <c r="C78" s="68" t="s">
        <v>485</v>
      </c>
      <c r="D78" s="165">
        <v>716828.88266100001</v>
      </c>
      <c r="E78" s="165">
        <v>353695.39796899998</v>
      </c>
      <c r="F78" s="22">
        <f t="shared" si="11"/>
        <v>363133.48469200003</v>
      </c>
      <c r="G78" s="22">
        <f t="shared" si="13"/>
        <v>1070524.2806299999</v>
      </c>
      <c r="H78" s="22">
        <v>0</v>
      </c>
      <c r="I78" s="22">
        <v>0</v>
      </c>
      <c r="J78" s="22">
        <f t="shared" si="14"/>
        <v>0</v>
      </c>
      <c r="K78" s="22">
        <f t="shared" si="15"/>
        <v>0</v>
      </c>
      <c r="L78" s="63">
        <v>7097707</v>
      </c>
      <c r="M78" s="63">
        <v>0</v>
      </c>
      <c r="N78" s="63">
        <f t="shared" si="12"/>
        <v>7097707</v>
      </c>
      <c r="O78" s="63">
        <v>0</v>
      </c>
      <c r="P78" s="63">
        <v>0</v>
      </c>
      <c r="Q78" s="63">
        <f t="shared" si="16"/>
        <v>0</v>
      </c>
    </row>
    <row r="79" spans="1:17" s="182" customFormat="1" x14ac:dyDescent="0.4">
      <c r="A79" s="253">
        <v>261</v>
      </c>
      <c r="B79" s="114">
        <v>75</v>
      </c>
      <c r="C79" s="114" t="s">
        <v>484</v>
      </c>
      <c r="D79" s="158">
        <v>71985.731797</v>
      </c>
      <c r="E79" s="158">
        <v>289240.27136800002</v>
      </c>
      <c r="F79" s="286">
        <f t="shared" si="11"/>
        <v>-217254.53957100003</v>
      </c>
      <c r="G79" s="115">
        <f t="shared" si="13"/>
        <v>361226.003165</v>
      </c>
      <c r="H79" s="115">
        <v>0</v>
      </c>
      <c r="I79" s="115">
        <v>198871.05328299999</v>
      </c>
      <c r="J79" s="115">
        <f t="shared" si="14"/>
        <v>-198871.05328299999</v>
      </c>
      <c r="K79" s="115">
        <f t="shared" si="15"/>
        <v>198871.05328299999</v>
      </c>
      <c r="L79" s="116">
        <v>2661322</v>
      </c>
      <c r="M79" s="116">
        <v>2095884</v>
      </c>
      <c r="N79" s="116">
        <f t="shared" si="12"/>
        <v>565438</v>
      </c>
      <c r="O79" s="116">
        <v>512883</v>
      </c>
      <c r="P79" s="116">
        <v>225712</v>
      </c>
      <c r="Q79" s="116">
        <f t="shared" si="16"/>
        <v>287171</v>
      </c>
    </row>
    <row r="80" spans="1:17" s="182" customFormat="1" x14ac:dyDescent="0.4">
      <c r="A80" s="253">
        <v>235</v>
      </c>
      <c r="B80" s="164">
        <v>76</v>
      </c>
      <c r="C80" s="68" t="s">
        <v>473</v>
      </c>
      <c r="D80" s="165">
        <v>63803.915332999997</v>
      </c>
      <c r="E80" s="165">
        <v>151465.775482</v>
      </c>
      <c r="F80" s="22">
        <f t="shared" si="11"/>
        <v>-87661.860149</v>
      </c>
      <c r="G80" s="22">
        <f t="shared" si="13"/>
        <v>215269.69081499998</v>
      </c>
      <c r="H80" s="22">
        <v>0</v>
      </c>
      <c r="I80" s="22">
        <v>42759.669807999999</v>
      </c>
      <c r="J80" s="22">
        <f t="shared" si="14"/>
        <v>-42759.669807999999</v>
      </c>
      <c r="K80" s="22">
        <f t="shared" si="15"/>
        <v>42759.669807999999</v>
      </c>
      <c r="L80" s="63">
        <v>4917638</v>
      </c>
      <c r="M80" s="63">
        <v>2577507</v>
      </c>
      <c r="N80" s="63">
        <f t="shared" si="12"/>
        <v>2340131</v>
      </c>
      <c r="O80" s="63">
        <v>1618451</v>
      </c>
      <c r="P80" s="63">
        <v>445075</v>
      </c>
      <c r="Q80" s="63">
        <f t="shared" si="16"/>
        <v>1173376</v>
      </c>
    </row>
    <row r="81" spans="1:17" s="182" customFormat="1" x14ac:dyDescent="0.4">
      <c r="A81" s="253">
        <v>215</v>
      </c>
      <c r="B81" s="114">
        <v>77</v>
      </c>
      <c r="C81" s="114" t="s">
        <v>463</v>
      </c>
      <c r="D81" s="158">
        <v>14680.515283000001</v>
      </c>
      <c r="E81" s="158">
        <v>27172.098497999999</v>
      </c>
      <c r="F81" s="286">
        <f t="shared" si="11"/>
        <v>-12491.583214999999</v>
      </c>
      <c r="G81" s="115">
        <f t="shared" si="13"/>
        <v>41852.613781</v>
      </c>
      <c r="H81" s="115">
        <v>0</v>
      </c>
      <c r="I81" s="115">
        <v>9030.8892909999995</v>
      </c>
      <c r="J81" s="115">
        <f t="shared" si="14"/>
        <v>-9030.8892909999995</v>
      </c>
      <c r="K81" s="115">
        <f t="shared" si="15"/>
        <v>9030.8892909999995</v>
      </c>
      <c r="L81" s="116">
        <v>218734</v>
      </c>
      <c r="M81" s="116">
        <v>117073</v>
      </c>
      <c r="N81" s="116">
        <f t="shared" si="12"/>
        <v>101661</v>
      </c>
      <c r="O81" s="116">
        <v>14072</v>
      </c>
      <c r="P81" s="116">
        <v>24332</v>
      </c>
      <c r="Q81" s="116">
        <f t="shared" si="16"/>
        <v>-10260</v>
      </c>
    </row>
    <row r="82" spans="1:17" s="182" customFormat="1" x14ac:dyDescent="0.4">
      <c r="A82" s="253">
        <v>272</v>
      </c>
      <c r="B82" s="164">
        <v>78</v>
      </c>
      <c r="C82" s="68" t="s">
        <v>488</v>
      </c>
      <c r="D82" s="165">
        <v>247758.371316</v>
      </c>
      <c r="E82" s="165">
        <v>416689.902053</v>
      </c>
      <c r="F82" s="22">
        <f t="shared" si="11"/>
        <v>-168931.53073699999</v>
      </c>
      <c r="G82" s="22">
        <f t="shared" si="13"/>
        <v>664448.27336900006</v>
      </c>
      <c r="H82" s="22">
        <v>0</v>
      </c>
      <c r="I82" s="22">
        <v>234092.515595</v>
      </c>
      <c r="J82" s="22">
        <f t="shared" si="14"/>
        <v>-234092.515595</v>
      </c>
      <c r="K82" s="22">
        <f t="shared" si="15"/>
        <v>234092.515595</v>
      </c>
      <c r="L82" s="63">
        <v>8664076</v>
      </c>
      <c r="M82" s="63">
        <v>200053</v>
      </c>
      <c r="N82" s="63">
        <f t="shared" si="12"/>
        <v>8464023</v>
      </c>
      <c r="O82" s="63">
        <v>5433779</v>
      </c>
      <c r="P82" s="63">
        <v>0</v>
      </c>
      <c r="Q82" s="63">
        <f t="shared" si="16"/>
        <v>5433779</v>
      </c>
    </row>
    <row r="83" spans="1:17" s="182" customFormat="1" x14ac:dyDescent="0.4">
      <c r="A83" s="253">
        <v>207</v>
      </c>
      <c r="B83" s="114">
        <v>79</v>
      </c>
      <c r="C83" s="114" t="s">
        <v>458</v>
      </c>
      <c r="D83" s="158">
        <v>427549.90685000003</v>
      </c>
      <c r="E83" s="158">
        <v>403171.84792099998</v>
      </c>
      <c r="F83" s="286">
        <f t="shared" si="11"/>
        <v>24378.05892900005</v>
      </c>
      <c r="G83" s="115">
        <f t="shared" si="13"/>
        <v>830721.75477100001</v>
      </c>
      <c r="H83" s="115">
        <v>0</v>
      </c>
      <c r="I83" s="115">
        <v>98257.047317000004</v>
      </c>
      <c r="J83" s="115">
        <f t="shared" si="14"/>
        <v>-98257.047317000004</v>
      </c>
      <c r="K83" s="115">
        <f t="shared" si="15"/>
        <v>98257.047317000004</v>
      </c>
      <c r="L83" s="116">
        <v>5200204</v>
      </c>
      <c r="M83" s="116">
        <v>1162449</v>
      </c>
      <c r="N83" s="116">
        <f t="shared" si="12"/>
        <v>4037755</v>
      </c>
      <c r="O83" s="116">
        <v>0</v>
      </c>
      <c r="P83" s="116">
        <v>0</v>
      </c>
      <c r="Q83" s="116">
        <f t="shared" si="16"/>
        <v>0</v>
      </c>
    </row>
    <row r="84" spans="1:17" s="182" customFormat="1" x14ac:dyDescent="0.4">
      <c r="A84" s="253">
        <v>241</v>
      </c>
      <c r="B84" s="164">
        <v>80</v>
      </c>
      <c r="C84" s="68" t="s">
        <v>474</v>
      </c>
      <c r="D84" s="165">
        <v>0</v>
      </c>
      <c r="E84" s="165">
        <v>257871.240808</v>
      </c>
      <c r="F84" s="22">
        <f t="shared" si="11"/>
        <v>-257871.240808</v>
      </c>
      <c r="G84" s="22">
        <f t="shared" si="13"/>
        <v>257871.240808</v>
      </c>
      <c r="H84" s="22">
        <v>0</v>
      </c>
      <c r="I84" s="22">
        <v>0</v>
      </c>
      <c r="J84" s="22">
        <f t="shared" si="14"/>
        <v>0</v>
      </c>
      <c r="K84" s="22">
        <f t="shared" si="15"/>
        <v>0</v>
      </c>
      <c r="L84" s="63">
        <v>2093291</v>
      </c>
      <c r="M84" s="63">
        <v>927302</v>
      </c>
      <c r="N84" s="63">
        <f t="shared" si="12"/>
        <v>1165989</v>
      </c>
      <c r="O84" s="63">
        <v>0</v>
      </c>
      <c r="P84" s="63">
        <v>0</v>
      </c>
      <c r="Q84" s="63">
        <f t="shared" si="16"/>
        <v>0</v>
      </c>
    </row>
    <row r="85" spans="1:17" s="182" customFormat="1" x14ac:dyDescent="0.4">
      <c r="A85" s="253">
        <v>224</v>
      </c>
      <c r="B85" s="114">
        <v>81</v>
      </c>
      <c r="C85" s="114" t="s">
        <v>468</v>
      </c>
      <c r="D85" s="158">
        <v>0</v>
      </c>
      <c r="E85" s="158">
        <v>0</v>
      </c>
      <c r="F85" s="286">
        <f t="shared" si="11"/>
        <v>0</v>
      </c>
      <c r="G85" s="115">
        <f t="shared" si="13"/>
        <v>0</v>
      </c>
      <c r="H85" s="115">
        <v>0</v>
      </c>
      <c r="I85" s="115">
        <v>0</v>
      </c>
      <c r="J85" s="115">
        <f t="shared" si="14"/>
        <v>0</v>
      </c>
      <c r="K85" s="115">
        <f t="shared" si="15"/>
        <v>0</v>
      </c>
      <c r="L85" s="116">
        <v>0</v>
      </c>
      <c r="M85" s="116">
        <v>0</v>
      </c>
      <c r="N85" s="116">
        <f t="shared" si="12"/>
        <v>0</v>
      </c>
      <c r="O85" s="116">
        <v>0</v>
      </c>
      <c r="P85" s="116">
        <v>0</v>
      </c>
      <c r="Q85" s="116">
        <f t="shared" si="16"/>
        <v>0</v>
      </c>
    </row>
    <row r="86" spans="1:17" ht="26.25" customHeight="1" x14ac:dyDescent="0.4">
      <c r="A86" s="254"/>
      <c r="B86" s="417" t="s">
        <v>23</v>
      </c>
      <c r="C86" s="417"/>
      <c r="D86" s="117">
        <f>SUM(D5:D85)</f>
        <v>146433746.62791097</v>
      </c>
      <c r="E86" s="117">
        <f t="shared" ref="E86:Q86" si="17">SUM(E5:E85)</f>
        <v>305240769.91704488</v>
      </c>
      <c r="F86" s="117">
        <f t="shared" si="17"/>
        <v>-158837871.50347099</v>
      </c>
      <c r="G86" s="117">
        <f t="shared" si="17"/>
        <v>451674516.54495603</v>
      </c>
      <c r="H86" s="117">
        <f t="shared" si="17"/>
        <v>17002962.236451007</v>
      </c>
      <c r="I86" s="117">
        <f t="shared" si="17"/>
        <v>113147032.28503697</v>
      </c>
      <c r="J86" s="117">
        <f t="shared" si="17"/>
        <v>-96144070.048586011</v>
      </c>
      <c r="K86" s="117">
        <f t="shared" si="17"/>
        <v>130149994.52148803</v>
      </c>
      <c r="L86" s="117">
        <f t="shared" si="17"/>
        <v>2195580900.4062181</v>
      </c>
      <c r="M86" s="117">
        <f t="shared" si="17"/>
        <v>1636435290.8669958</v>
      </c>
      <c r="N86" s="117">
        <f t="shared" si="17"/>
        <v>551074619.539222</v>
      </c>
      <c r="O86" s="117">
        <f t="shared" si="17"/>
        <v>307549074.912754</v>
      </c>
      <c r="P86" s="117">
        <f t="shared" si="17"/>
        <v>212846331.241694</v>
      </c>
      <c r="Q86" s="117">
        <f t="shared" si="17"/>
        <v>94702743.671059981</v>
      </c>
    </row>
    <row r="87" spans="1:17" x14ac:dyDescent="0.4">
      <c r="A87" s="253">
        <v>145</v>
      </c>
      <c r="B87" s="164">
        <v>82</v>
      </c>
      <c r="C87" s="68" t="s">
        <v>503</v>
      </c>
      <c r="D87" s="165">
        <v>1651925.8667369999</v>
      </c>
      <c r="E87" s="165">
        <v>1421158.3236169999</v>
      </c>
      <c r="F87" s="22">
        <f t="shared" ref="F87:F105" si="18">D87-E87</f>
        <v>230767.54312000005</v>
      </c>
      <c r="G87" s="22">
        <f t="shared" ref="G87:G105" si="19">D87+E87</f>
        <v>3073084.1903539998</v>
      </c>
      <c r="H87" s="22">
        <v>765528.66158299998</v>
      </c>
      <c r="I87" s="22">
        <v>536461.28775899997</v>
      </c>
      <c r="J87" s="22">
        <f t="shared" ref="J87:J105" si="20">H87-I87</f>
        <v>229067.37382400001</v>
      </c>
      <c r="K87" s="22">
        <f t="shared" ref="K87:K105" si="21">H87+I87</f>
        <v>1301989.9493419998</v>
      </c>
      <c r="L87" s="63">
        <v>3096118</v>
      </c>
      <c r="M87" s="63">
        <v>1620042</v>
      </c>
      <c r="N87" s="63">
        <f t="shared" ref="N87:N105" si="22">L87-M87</f>
        <v>1476076</v>
      </c>
      <c r="O87" s="63">
        <v>2100846</v>
      </c>
      <c r="P87" s="63">
        <v>654854</v>
      </c>
      <c r="Q87" s="63">
        <f t="shared" ref="Q87:Q105" si="23">O87-P87</f>
        <v>1445992</v>
      </c>
    </row>
    <row r="88" spans="1:17" s="182" customFormat="1" x14ac:dyDescent="0.4">
      <c r="A88" s="253">
        <v>143</v>
      </c>
      <c r="B88" s="114">
        <v>83</v>
      </c>
      <c r="C88" s="114" t="s">
        <v>502</v>
      </c>
      <c r="D88" s="158">
        <v>1298795.07764</v>
      </c>
      <c r="E88" s="158">
        <v>941901.50205200003</v>
      </c>
      <c r="F88" s="286">
        <f t="shared" si="18"/>
        <v>356893.57558800001</v>
      </c>
      <c r="G88" s="115">
        <f t="shared" si="19"/>
        <v>2240696.5796920001</v>
      </c>
      <c r="H88" s="115">
        <v>730673.11771300004</v>
      </c>
      <c r="I88" s="115">
        <v>377551.22954099998</v>
      </c>
      <c r="J88" s="115">
        <f t="shared" si="20"/>
        <v>353121.88817200006</v>
      </c>
      <c r="K88" s="115">
        <f t="shared" si="21"/>
        <v>1108224.3472540001</v>
      </c>
      <c r="L88" s="116">
        <v>962428</v>
      </c>
      <c r="M88" s="116">
        <v>221405</v>
      </c>
      <c r="N88" s="116">
        <f t="shared" si="22"/>
        <v>741023</v>
      </c>
      <c r="O88" s="116">
        <v>855041</v>
      </c>
      <c r="P88" s="116">
        <v>135520</v>
      </c>
      <c r="Q88" s="116">
        <f t="shared" si="23"/>
        <v>719521</v>
      </c>
    </row>
    <row r="89" spans="1:17" x14ac:dyDescent="0.4">
      <c r="A89" s="253">
        <v>204</v>
      </c>
      <c r="B89" s="164">
        <v>84</v>
      </c>
      <c r="C89" s="68" t="s">
        <v>510</v>
      </c>
      <c r="D89" s="165">
        <v>2072549.6271569999</v>
      </c>
      <c r="E89" s="165">
        <v>2108796.1892479998</v>
      </c>
      <c r="F89" s="22">
        <f t="shared" si="18"/>
        <v>-36246.562090999912</v>
      </c>
      <c r="G89" s="22">
        <f t="shared" si="19"/>
        <v>4181345.8164049997</v>
      </c>
      <c r="H89" s="22">
        <v>575685.96218100004</v>
      </c>
      <c r="I89" s="22">
        <v>628295.32264400006</v>
      </c>
      <c r="J89" s="22">
        <f t="shared" si="20"/>
        <v>-52609.360463000019</v>
      </c>
      <c r="K89" s="22">
        <f t="shared" si="21"/>
        <v>1203981.284825</v>
      </c>
      <c r="L89" s="63">
        <v>2297217</v>
      </c>
      <c r="M89" s="63">
        <v>488369</v>
      </c>
      <c r="N89" s="63">
        <f t="shared" si="22"/>
        <v>1808848</v>
      </c>
      <c r="O89" s="63">
        <v>346144</v>
      </c>
      <c r="P89" s="63">
        <v>74375</v>
      </c>
      <c r="Q89" s="63">
        <f t="shared" si="23"/>
        <v>271769</v>
      </c>
    </row>
    <row r="90" spans="1:17" s="182" customFormat="1" x14ac:dyDescent="0.4">
      <c r="A90" s="253">
        <v>101</v>
      </c>
      <c r="B90" s="114">
        <v>85</v>
      </c>
      <c r="C90" s="114" t="s">
        <v>497</v>
      </c>
      <c r="D90" s="158">
        <v>561202.86345599999</v>
      </c>
      <c r="E90" s="158">
        <v>404267.08047799999</v>
      </c>
      <c r="F90" s="286">
        <f t="shared" si="18"/>
        <v>156935.782978</v>
      </c>
      <c r="G90" s="115">
        <f t="shared" si="19"/>
        <v>965469.94393399998</v>
      </c>
      <c r="H90" s="115">
        <v>395798.50430799997</v>
      </c>
      <c r="I90" s="115">
        <v>242554.32675599999</v>
      </c>
      <c r="J90" s="115">
        <f t="shared" si="20"/>
        <v>153244.17755199998</v>
      </c>
      <c r="K90" s="115">
        <f t="shared" si="21"/>
        <v>638352.83106400003</v>
      </c>
      <c r="L90" s="116">
        <v>425201</v>
      </c>
      <c r="M90" s="116">
        <v>91281</v>
      </c>
      <c r="N90" s="116">
        <f t="shared" si="22"/>
        <v>333920</v>
      </c>
      <c r="O90" s="116">
        <v>254406</v>
      </c>
      <c r="P90" s="116">
        <v>40078</v>
      </c>
      <c r="Q90" s="116">
        <f t="shared" si="23"/>
        <v>214328</v>
      </c>
    </row>
    <row r="91" spans="1:17" x14ac:dyDescent="0.4">
      <c r="A91" s="253">
        <v>128</v>
      </c>
      <c r="B91" s="164">
        <v>86</v>
      </c>
      <c r="C91" s="68" t="s">
        <v>500</v>
      </c>
      <c r="D91" s="165">
        <v>1072056.532897</v>
      </c>
      <c r="E91" s="165">
        <v>449631.34077800001</v>
      </c>
      <c r="F91" s="22">
        <f t="shared" si="18"/>
        <v>622425.19211900001</v>
      </c>
      <c r="G91" s="22">
        <f t="shared" si="19"/>
        <v>1521687.8736749999</v>
      </c>
      <c r="H91" s="22">
        <v>349428.23217500001</v>
      </c>
      <c r="I91" s="22">
        <v>155171.39173500001</v>
      </c>
      <c r="J91" s="22">
        <f t="shared" si="20"/>
        <v>194256.84044</v>
      </c>
      <c r="K91" s="22">
        <f t="shared" si="21"/>
        <v>504599.62391000002</v>
      </c>
      <c r="L91" s="63">
        <v>2439798</v>
      </c>
      <c r="M91" s="63">
        <v>589674</v>
      </c>
      <c r="N91" s="63">
        <f t="shared" si="22"/>
        <v>1850124</v>
      </c>
      <c r="O91" s="63">
        <v>573471</v>
      </c>
      <c r="P91" s="63">
        <v>259334</v>
      </c>
      <c r="Q91" s="63">
        <f t="shared" si="23"/>
        <v>314137</v>
      </c>
    </row>
    <row r="92" spans="1:17" s="182" customFormat="1" x14ac:dyDescent="0.4">
      <c r="A92" s="253">
        <v>165</v>
      </c>
      <c r="B92" s="114">
        <v>87</v>
      </c>
      <c r="C92" s="114" t="s">
        <v>509</v>
      </c>
      <c r="D92" s="158">
        <v>720097.13404699997</v>
      </c>
      <c r="E92" s="158">
        <v>717503.32806600002</v>
      </c>
      <c r="F92" s="286">
        <f t="shared" si="18"/>
        <v>2593.805980999954</v>
      </c>
      <c r="G92" s="115">
        <f t="shared" si="19"/>
        <v>1437600.462113</v>
      </c>
      <c r="H92" s="115">
        <v>208501.42469700001</v>
      </c>
      <c r="I92" s="115">
        <v>159509.765097</v>
      </c>
      <c r="J92" s="115">
        <f t="shared" si="20"/>
        <v>48991.659600000014</v>
      </c>
      <c r="K92" s="115">
        <f t="shared" si="21"/>
        <v>368011.18979400001</v>
      </c>
      <c r="L92" s="116">
        <v>257133</v>
      </c>
      <c r="M92" s="116">
        <v>144488</v>
      </c>
      <c r="N92" s="116">
        <f t="shared" si="22"/>
        <v>112645</v>
      </c>
      <c r="O92" s="116">
        <v>124287</v>
      </c>
      <c r="P92" s="116">
        <v>14711</v>
      </c>
      <c r="Q92" s="116">
        <f t="shared" si="23"/>
        <v>109576</v>
      </c>
    </row>
    <row r="93" spans="1:17" x14ac:dyDescent="0.4">
      <c r="A93" s="253">
        <v>10</v>
      </c>
      <c r="B93" s="164">
        <v>88</v>
      </c>
      <c r="C93" s="68" t="s">
        <v>493</v>
      </c>
      <c r="D93" s="165">
        <v>949437.66582700005</v>
      </c>
      <c r="E93" s="165">
        <v>1739591.7633509999</v>
      </c>
      <c r="F93" s="22">
        <f t="shared" si="18"/>
        <v>-790154.09752399987</v>
      </c>
      <c r="G93" s="22">
        <f t="shared" si="19"/>
        <v>2689029.429178</v>
      </c>
      <c r="H93" s="22">
        <v>181901.63928900001</v>
      </c>
      <c r="I93" s="22">
        <v>884031.024416</v>
      </c>
      <c r="J93" s="22">
        <f t="shared" si="20"/>
        <v>-702129.38512700005</v>
      </c>
      <c r="K93" s="22">
        <f t="shared" si="21"/>
        <v>1065932.663705</v>
      </c>
      <c r="L93" s="63">
        <v>2749711</v>
      </c>
      <c r="M93" s="63">
        <v>1128094</v>
      </c>
      <c r="N93" s="63">
        <f t="shared" si="22"/>
        <v>1621617</v>
      </c>
      <c r="O93" s="63">
        <v>334487</v>
      </c>
      <c r="P93" s="63">
        <v>376096</v>
      </c>
      <c r="Q93" s="63">
        <f t="shared" si="23"/>
        <v>-41609</v>
      </c>
    </row>
    <row r="94" spans="1:17" s="182" customFormat="1" x14ac:dyDescent="0.4">
      <c r="A94" s="253">
        <v>213</v>
      </c>
      <c r="B94" s="114">
        <v>89</v>
      </c>
      <c r="C94" s="114" t="s">
        <v>511</v>
      </c>
      <c r="D94" s="158">
        <v>807903.89140800002</v>
      </c>
      <c r="E94" s="158">
        <v>1108525.015558</v>
      </c>
      <c r="F94" s="286">
        <f t="shared" si="18"/>
        <v>-300621.12414999993</v>
      </c>
      <c r="G94" s="115">
        <f t="shared" si="19"/>
        <v>1916428.9069659999</v>
      </c>
      <c r="H94" s="115">
        <v>155320.969812</v>
      </c>
      <c r="I94" s="115">
        <v>302999.829715</v>
      </c>
      <c r="J94" s="115">
        <f t="shared" si="20"/>
        <v>-147678.859903</v>
      </c>
      <c r="K94" s="115">
        <f t="shared" si="21"/>
        <v>458320.799527</v>
      </c>
      <c r="L94" s="116">
        <v>0</v>
      </c>
      <c r="M94" s="116">
        <v>0</v>
      </c>
      <c r="N94" s="116">
        <f t="shared" si="22"/>
        <v>0</v>
      </c>
      <c r="O94" s="116">
        <v>0</v>
      </c>
      <c r="P94" s="116">
        <v>0</v>
      </c>
      <c r="Q94" s="116">
        <f t="shared" si="23"/>
        <v>0</v>
      </c>
    </row>
    <row r="95" spans="1:17" x14ac:dyDescent="0.4">
      <c r="A95" s="253">
        <v>65</v>
      </c>
      <c r="B95" s="164">
        <v>90</v>
      </c>
      <c r="C95" s="68" t="s">
        <v>30</v>
      </c>
      <c r="D95" s="165">
        <v>466687.07180500001</v>
      </c>
      <c r="E95" s="165">
        <v>515362.36340899998</v>
      </c>
      <c r="F95" s="22">
        <f t="shared" si="18"/>
        <v>-48675.291603999969</v>
      </c>
      <c r="G95" s="22">
        <f t="shared" si="19"/>
        <v>982049.43521400006</v>
      </c>
      <c r="H95" s="22">
        <v>120451.835425</v>
      </c>
      <c r="I95" s="22">
        <v>107828.76323</v>
      </c>
      <c r="J95" s="22">
        <f t="shared" si="20"/>
        <v>12623.072195000001</v>
      </c>
      <c r="K95" s="22">
        <f t="shared" si="21"/>
        <v>228280.59865499998</v>
      </c>
      <c r="L95" s="63">
        <v>268588</v>
      </c>
      <c r="M95" s="63">
        <v>114610</v>
      </c>
      <c r="N95" s="63">
        <f t="shared" si="22"/>
        <v>153978</v>
      </c>
      <c r="O95" s="63">
        <v>132471</v>
      </c>
      <c r="P95" s="63">
        <v>57084</v>
      </c>
      <c r="Q95" s="63">
        <f t="shared" si="23"/>
        <v>75387</v>
      </c>
    </row>
    <row r="96" spans="1:17" s="182" customFormat="1" x14ac:dyDescent="0.4">
      <c r="A96" s="253">
        <v>17</v>
      </c>
      <c r="B96" s="114">
        <v>91</v>
      </c>
      <c r="C96" s="114" t="s">
        <v>496</v>
      </c>
      <c r="D96" s="158">
        <v>2661030.0885609998</v>
      </c>
      <c r="E96" s="158">
        <v>4308903.0840229997</v>
      </c>
      <c r="F96" s="286">
        <f t="shared" si="18"/>
        <v>-1647872.9954619999</v>
      </c>
      <c r="G96" s="115">
        <f t="shared" si="19"/>
        <v>6969933.1725839991</v>
      </c>
      <c r="H96" s="115">
        <v>34939.745946000003</v>
      </c>
      <c r="I96" s="115">
        <v>459381.59225300001</v>
      </c>
      <c r="J96" s="115">
        <f t="shared" si="20"/>
        <v>-424441.84630700003</v>
      </c>
      <c r="K96" s="115">
        <f t="shared" si="21"/>
        <v>494321.33819899999</v>
      </c>
      <c r="L96" s="116">
        <v>5787967</v>
      </c>
      <c r="M96" s="116">
        <v>6572322</v>
      </c>
      <c r="N96" s="116">
        <f t="shared" si="22"/>
        <v>-784355</v>
      </c>
      <c r="O96" s="116">
        <v>315413</v>
      </c>
      <c r="P96" s="116">
        <v>201082</v>
      </c>
      <c r="Q96" s="116">
        <f t="shared" si="23"/>
        <v>114331</v>
      </c>
    </row>
    <row r="97" spans="1:17" x14ac:dyDescent="0.4">
      <c r="A97" s="253">
        <v>135</v>
      </c>
      <c r="B97" s="164">
        <v>92</v>
      </c>
      <c r="C97" s="68" t="s">
        <v>501</v>
      </c>
      <c r="D97" s="165">
        <v>333570.06618199998</v>
      </c>
      <c r="E97" s="165">
        <v>414048.21675299999</v>
      </c>
      <c r="F97" s="22">
        <f t="shared" si="18"/>
        <v>-80478.150571000006</v>
      </c>
      <c r="G97" s="22">
        <f t="shared" si="19"/>
        <v>747618.28293500002</v>
      </c>
      <c r="H97" s="22">
        <v>28404.178058000001</v>
      </c>
      <c r="I97" s="22">
        <v>244299.38820399999</v>
      </c>
      <c r="J97" s="22">
        <f t="shared" si="20"/>
        <v>-215895.210146</v>
      </c>
      <c r="K97" s="22">
        <f t="shared" si="21"/>
        <v>272703.56626200001</v>
      </c>
      <c r="L97" s="63">
        <v>697967</v>
      </c>
      <c r="M97" s="63">
        <v>387088</v>
      </c>
      <c r="N97" s="63">
        <f t="shared" si="22"/>
        <v>310879</v>
      </c>
      <c r="O97" s="63">
        <v>130405</v>
      </c>
      <c r="P97" s="63">
        <v>119854</v>
      </c>
      <c r="Q97" s="63">
        <f t="shared" si="23"/>
        <v>10551</v>
      </c>
    </row>
    <row r="98" spans="1:17" s="182" customFormat="1" x14ac:dyDescent="0.4">
      <c r="A98" s="253">
        <v>180</v>
      </c>
      <c r="B98" s="114">
        <v>93</v>
      </c>
      <c r="C98" s="114" t="s">
        <v>508</v>
      </c>
      <c r="D98" s="158">
        <v>225337.87752000001</v>
      </c>
      <c r="E98" s="158">
        <v>363832.07719899999</v>
      </c>
      <c r="F98" s="286">
        <f t="shared" si="18"/>
        <v>-138494.19967899998</v>
      </c>
      <c r="G98" s="115">
        <f t="shared" si="19"/>
        <v>589169.95471900003</v>
      </c>
      <c r="H98" s="115">
        <v>25762.737628999999</v>
      </c>
      <c r="I98" s="115">
        <v>156700.422937</v>
      </c>
      <c r="J98" s="115">
        <f t="shared" si="20"/>
        <v>-130937.685308</v>
      </c>
      <c r="K98" s="115">
        <f t="shared" si="21"/>
        <v>182463.16056600001</v>
      </c>
      <c r="L98" s="116">
        <v>92946</v>
      </c>
      <c r="M98" s="116">
        <v>173681</v>
      </c>
      <c r="N98" s="116">
        <f t="shared" si="22"/>
        <v>-80735</v>
      </c>
      <c r="O98" s="116">
        <v>58679</v>
      </c>
      <c r="P98" s="116">
        <v>150977</v>
      </c>
      <c r="Q98" s="116">
        <f t="shared" si="23"/>
        <v>-92298</v>
      </c>
    </row>
    <row r="99" spans="1:17" x14ac:dyDescent="0.4">
      <c r="A99" s="253">
        <v>151</v>
      </c>
      <c r="B99" s="164">
        <v>94</v>
      </c>
      <c r="C99" s="68" t="s">
        <v>504</v>
      </c>
      <c r="D99" s="165">
        <v>223620.03237299999</v>
      </c>
      <c r="E99" s="165">
        <v>367419.98394599999</v>
      </c>
      <c r="F99" s="22">
        <f t="shared" si="18"/>
        <v>-143799.951573</v>
      </c>
      <c r="G99" s="22">
        <f t="shared" si="19"/>
        <v>591040.01631899993</v>
      </c>
      <c r="H99" s="22">
        <v>22675.468642</v>
      </c>
      <c r="I99" s="22">
        <v>120572.915221</v>
      </c>
      <c r="J99" s="22">
        <f t="shared" si="20"/>
        <v>-97897.44657900001</v>
      </c>
      <c r="K99" s="22">
        <f t="shared" si="21"/>
        <v>143248.383863</v>
      </c>
      <c r="L99" s="63">
        <v>69469</v>
      </c>
      <c r="M99" s="63">
        <v>0</v>
      </c>
      <c r="N99" s="63">
        <f t="shared" si="22"/>
        <v>69469</v>
      </c>
      <c r="O99" s="63">
        <v>69469</v>
      </c>
      <c r="P99" s="63">
        <v>0</v>
      </c>
      <c r="Q99" s="63">
        <f t="shared" si="23"/>
        <v>69469</v>
      </c>
    </row>
    <row r="100" spans="1:17" s="182" customFormat="1" x14ac:dyDescent="0.4">
      <c r="A100" s="253">
        <v>37</v>
      </c>
      <c r="B100" s="114">
        <v>95</v>
      </c>
      <c r="C100" s="114" t="s">
        <v>495</v>
      </c>
      <c r="D100" s="158">
        <v>35876.993010999999</v>
      </c>
      <c r="E100" s="158">
        <v>21093.486274999999</v>
      </c>
      <c r="F100" s="286">
        <f t="shared" si="18"/>
        <v>14783.506735999999</v>
      </c>
      <c r="G100" s="115">
        <f t="shared" si="19"/>
        <v>56970.479286000002</v>
      </c>
      <c r="H100" s="115">
        <v>12127.172259000001</v>
      </c>
      <c r="I100" s="115">
        <v>5.28</v>
      </c>
      <c r="J100" s="115">
        <f t="shared" si="20"/>
        <v>12121.892259</v>
      </c>
      <c r="K100" s="115">
        <f t="shared" si="21"/>
        <v>12132.452259000002</v>
      </c>
      <c r="L100" s="116">
        <v>34993</v>
      </c>
      <c r="M100" s="116">
        <v>69355</v>
      </c>
      <c r="N100" s="116">
        <f t="shared" si="22"/>
        <v>-34362</v>
      </c>
      <c r="O100" s="116">
        <v>30005</v>
      </c>
      <c r="P100" s="116">
        <v>1406</v>
      </c>
      <c r="Q100" s="116">
        <f t="shared" si="23"/>
        <v>28599</v>
      </c>
    </row>
    <row r="101" spans="1:17" x14ac:dyDescent="0.4">
      <c r="A101" s="253">
        <v>32</v>
      </c>
      <c r="B101" s="164">
        <v>96</v>
      </c>
      <c r="C101" s="68" t="s">
        <v>494</v>
      </c>
      <c r="D101" s="165">
        <v>265661.50634299999</v>
      </c>
      <c r="E101" s="165">
        <v>341954.75426900003</v>
      </c>
      <c r="F101" s="22">
        <f t="shared" si="18"/>
        <v>-76293.24792600004</v>
      </c>
      <c r="G101" s="22">
        <f t="shared" si="19"/>
        <v>607616.26061200001</v>
      </c>
      <c r="H101" s="22">
        <v>7454.693902</v>
      </c>
      <c r="I101" s="22">
        <v>48642.217629999999</v>
      </c>
      <c r="J101" s="22">
        <f t="shared" si="20"/>
        <v>-41187.523728</v>
      </c>
      <c r="K101" s="22">
        <f t="shared" si="21"/>
        <v>56096.911531999998</v>
      </c>
      <c r="L101" s="63">
        <v>20064</v>
      </c>
      <c r="M101" s="63">
        <v>20249</v>
      </c>
      <c r="N101" s="63">
        <f t="shared" si="22"/>
        <v>-185</v>
      </c>
      <c r="O101" s="63">
        <v>776</v>
      </c>
      <c r="P101" s="63">
        <v>914</v>
      </c>
      <c r="Q101" s="63">
        <f t="shared" si="23"/>
        <v>-138</v>
      </c>
    </row>
    <row r="102" spans="1:17" s="182" customFormat="1" x14ac:dyDescent="0.4">
      <c r="A102" s="253">
        <v>166</v>
      </c>
      <c r="B102" s="114">
        <v>97</v>
      </c>
      <c r="C102" s="114" t="s">
        <v>506</v>
      </c>
      <c r="D102" s="158">
        <v>27072.456613999999</v>
      </c>
      <c r="E102" s="158">
        <v>37624.148814</v>
      </c>
      <c r="F102" s="286">
        <f t="shared" si="18"/>
        <v>-10551.692200000001</v>
      </c>
      <c r="G102" s="115">
        <f t="shared" si="19"/>
        <v>64696.605427999995</v>
      </c>
      <c r="H102" s="115">
        <v>6817.6331389999996</v>
      </c>
      <c r="I102" s="115">
        <v>23915.422896</v>
      </c>
      <c r="J102" s="115">
        <f t="shared" si="20"/>
        <v>-17097.789756999999</v>
      </c>
      <c r="K102" s="115">
        <f t="shared" si="21"/>
        <v>30733.056035000001</v>
      </c>
      <c r="L102" s="116">
        <v>37396</v>
      </c>
      <c r="M102" s="116">
        <v>7058</v>
      </c>
      <c r="N102" s="116">
        <f t="shared" si="22"/>
        <v>30338</v>
      </c>
      <c r="O102" s="116">
        <v>14961</v>
      </c>
      <c r="P102" s="116">
        <v>25</v>
      </c>
      <c r="Q102" s="116">
        <f t="shared" si="23"/>
        <v>14936</v>
      </c>
    </row>
    <row r="103" spans="1:17" x14ac:dyDescent="0.4">
      <c r="A103" s="253">
        <v>153</v>
      </c>
      <c r="B103" s="164">
        <v>98</v>
      </c>
      <c r="C103" s="68" t="s">
        <v>505</v>
      </c>
      <c r="D103" s="165">
        <v>160851.13733100001</v>
      </c>
      <c r="E103" s="165">
        <v>236525.35051700001</v>
      </c>
      <c r="F103" s="22">
        <f t="shared" si="18"/>
        <v>-75674.213186000008</v>
      </c>
      <c r="G103" s="22">
        <f t="shared" si="19"/>
        <v>397376.48784800002</v>
      </c>
      <c r="H103" s="22">
        <v>5973.6825509999999</v>
      </c>
      <c r="I103" s="22">
        <v>55405.715218999998</v>
      </c>
      <c r="J103" s="22">
        <f t="shared" si="20"/>
        <v>-49432.032668</v>
      </c>
      <c r="K103" s="22">
        <f t="shared" si="21"/>
        <v>61379.397769999996</v>
      </c>
      <c r="L103" s="63">
        <v>501</v>
      </c>
      <c r="M103" s="63">
        <v>5569</v>
      </c>
      <c r="N103" s="63">
        <f t="shared" si="22"/>
        <v>-5068</v>
      </c>
      <c r="O103" s="63">
        <v>0</v>
      </c>
      <c r="P103" s="63">
        <v>134</v>
      </c>
      <c r="Q103" s="63">
        <f t="shared" si="23"/>
        <v>-134</v>
      </c>
    </row>
    <row r="104" spans="1:17" s="182" customFormat="1" x14ac:dyDescent="0.4">
      <c r="A104" s="253">
        <v>111</v>
      </c>
      <c r="B104" s="114">
        <v>99</v>
      </c>
      <c r="C104" s="114" t="s">
        <v>498</v>
      </c>
      <c r="D104" s="158">
        <v>29734.599225999998</v>
      </c>
      <c r="E104" s="158">
        <v>38290.059767999999</v>
      </c>
      <c r="F104" s="286">
        <f t="shared" si="18"/>
        <v>-8555.4605420000007</v>
      </c>
      <c r="G104" s="115">
        <f t="shared" si="19"/>
        <v>68024.658993999998</v>
      </c>
      <c r="H104" s="115">
        <v>118.133703</v>
      </c>
      <c r="I104" s="115">
        <v>1805.8708899999999</v>
      </c>
      <c r="J104" s="115">
        <f t="shared" si="20"/>
        <v>-1687.7371869999999</v>
      </c>
      <c r="K104" s="115">
        <f t="shared" si="21"/>
        <v>1924.0045929999999</v>
      </c>
      <c r="L104" s="116">
        <v>4054</v>
      </c>
      <c r="M104" s="116">
        <v>160</v>
      </c>
      <c r="N104" s="116">
        <f t="shared" si="22"/>
        <v>3894</v>
      </c>
      <c r="O104" s="116">
        <v>400</v>
      </c>
      <c r="P104" s="116">
        <v>0</v>
      </c>
      <c r="Q104" s="116">
        <f t="shared" si="23"/>
        <v>400</v>
      </c>
    </row>
    <row r="105" spans="1:17" x14ac:dyDescent="0.4">
      <c r="A105" s="253">
        <v>179</v>
      </c>
      <c r="B105" s="164">
        <v>100</v>
      </c>
      <c r="C105" s="68" t="s">
        <v>507</v>
      </c>
      <c r="D105" s="165">
        <v>258150.100233</v>
      </c>
      <c r="E105" s="165">
        <v>292098.52121199999</v>
      </c>
      <c r="F105" s="22">
        <f t="shared" si="18"/>
        <v>-33948.420978999988</v>
      </c>
      <c r="G105" s="22">
        <f t="shared" si="19"/>
        <v>550248.62144499994</v>
      </c>
      <c r="H105" s="22">
        <v>24.415109000000001</v>
      </c>
      <c r="I105" s="22">
        <v>11871.640493000001</v>
      </c>
      <c r="J105" s="22">
        <f t="shared" si="20"/>
        <v>-11847.225384000001</v>
      </c>
      <c r="K105" s="22">
        <f t="shared" si="21"/>
        <v>11896.055602</v>
      </c>
      <c r="L105" s="63">
        <v>441</v>
      </c>
      <c r="M105" s="63">
        <v>47</v>
      </c>
      <c r="N105" s="63">
        <f t="shared" si="22"/>
        <v>394</v>
      </c>
      <c r="O105" s="63">
        <v>4</v>
      </c>
      <c r="P105" s="63">
        <v>8</v>
      </c>
      <c r="Q105" s="63">
        <f t="shared" si="23"/>
        <v>-4</v>
      </c>
    </row>
    <row r="106" spans="1:17" s="182" customFormat="1" x14ac:dyDescent="0.4">
      <c r="A106" s="253">
        <v>112</v>
      </c>
      <c r="B106" s="114">
        <v>101</v>
      </c>
      <c r="C106" s="114" t="s">
        <v>499</v>
      </c>
      <c r="D106" s="158">
        <v>0</v>
      </c>
      <c r="E106" s="158">
        <v>0</v>
      </c>
      <c r="F106" s="286">
        <v>0</v>
      </c>
      <c r="G106" s="115">
        <v>0</v>
      </c>
      <c r="H106" s="115">
        <v>0</v>
      </c>
      <c r="I106" s="115">
        <v>0</v>
      </c>
      <c r="J106" s="115">
        <v>0</v>
      </c>
      <c r="K106" s="115">
        <v>0</v>
      </c>
      <c r="L106" s="116">
        <v>0</v>
      </c>
      <c r="M106" s="116">
        <v>0</v>
      </c>
      <c r="N106" s="116">
        <v>0</v>
      </c>
      <c r="O106" s="116">
        <v>0</v>
      </c>
      <c r="P106" s="116">
        <v>0</v>
      </c>
      <c r="Q106" s="116">
        <v>0</v>
      </c>
    </row>
    <row r="107" spans="1:17" ht="17.25" x14ac:dyDescent="0.4">
      <c r="A107" s="254"/>
      <c r="B107" s="418" t="s">
        <v>26</v>
      </c>
      <c r="C107" s="418"/>
      <c r="D107" s="117">
        <f>SUM(D87:D106)</f>
        <v>13821560.588368</v>
      </c>
      <c r="E107" s="117">
        <f t="shared" ref="E107:Q107" si="24">SUM(E87:E106)</f>
        <v>15828526.589332998</v>
      </c>
      <c r="F107" s="117">
        <f t="shared" si="24"/>
        <v>-2006966.0009649994</v>
      </c>
      <c r="G107" s="117">
        <f t="shared" si="24"/>
        <v>29650087.177701</v>
      </c>
      <c r="H107" s="117">
        <f t="shared" si="24"/>
        <v>3627588.2081209999</v>
      </c>
      <c r="I107" s="117">
        <f t="shared" si="24"/>
        <v>4517003.4066360006</v>
      </c>
      <c r="J107" s="117">
        <f t="shared" si="24"/>
        <v>-889415.19851499994</v>
      </c>
      <c r="K107" s="117">
        <f t="shared" si="24"/>
        <v>8144591.6147569995</v>
      </c>
      <c r="L107" s="117">
        <f t="shared" si="24"/>
        <v>19241992</v>
      </c>
      <c r="M107" s="117">
        <f t="shared" si="24"/>
        <v>11633492</v>
      </c>
      <c r="N107" s="117">
        <f t="shared" si="24"/>
        <v>7608500</v>
      </c>
      <c r="O107" s="117">
        <f t="shared" si="24"/>
        <v>5341265</v>
      </c>
      <c r="P107" s="117">
        <f t="shared" si="24"/>
        <v>2086452</v>
      </c>
      <c r="Q107" s="117">
        <f t="shared" si="24"/>
        <v>3254813</v>
      </c>
    </row>
    <row r="108" spans="1:17" x14ac:dyDescent="0.4">
      <c r="A108" s="253">
        <v>124</v>
      </c>
      <c r="B108" s="164">
        <v>102</v>
      </c>
      <c r="C108" s="68" t="s">
        <v>542</v>
      </c>
      <c r="D108" s="165">
        <v>12935219.082705</v>
      </c>
      <c r="E108" s="165">
        <v>10986714.491023</v>
      </c>
      <c r="F108" s="22">
        <f t="shared" ref="F108:F139" si="25">D108-E108</f>
        <v>1948504.5916820001</v>
      </c>
      <c r="G108" s="22">
        <f t="shared" ref="G108:G139" si="26">D108+E108</f>
        <v>23921933.573728003</v>
      </c>
      <c r="H108" s="22">
        <v>6011866.4184069997</v>
      </c>
      <c r="I108" s="22">
        <v>5772560.6200029999</v>
      </c>
      <c r="J108" s="22">
        <f t="shared" ref="J108:J139" si="27">H108-I108</f>
        <v>239305.79840399977</v>
      </c>
      <c r="K108" s="22">
        <f t="shared" ref="K108:K139" si="28">H108+I108</f>
        <v>11784427.038410001</v>
      </c>
      <c r="L108" s="63">
        <v>12452518</v>
      </c>
      <c r="M108" s="63">
        <v>7455252</v>
      </c>
      <c r="N108" s="63">
        <f t="shared" ref="N108:N139" si="29">L108-M108</f>
        <v>4997266</v>
      </c>
      <c r="O108" s="63">
        <v>6613512</v>
      </c>
      <c r="P108" s="63">
        <v>3449349</v>
      </c>
      <c r="Q108" s="63">
        <f t="shared" ref="Q108:Q139" si="30">O108-P108</f>
        <v>3164163</v>
      </c>
    </row>
    <row r="109" spans="1:17" s="182" customFormat="1" x14ac:dyDescent="0.4">
      <c r="A109" s="253">
        <v>211</v>
      </c>
      <c r="B109" s="114">
        <v>103</v>
      </c>
      <c r="C109" s="114" t="s">
        <v>569</v>
      </c>
      <c r="D109" s="158">
        <v>7702478.3048459999</v>
      </c>
      <c r="E109" s="158">
        <v>1315005.6301770001</v>
      </c>
      <c r="F109" s="286">
        <f t="shared" si="25"/>
        <v>6387472.6746689994</v>
      </c>
      <c r="G109" s="115">
        <f t="shared" si="26"/>
        <v>9017483.9350230005</v>
      </c>
      <c r="H109" s="115">
        <v>5500791.3603630001</v>
      </c>
      <c r="I109" s="115">
        <v>635925.98966900003</v>
      </c>
      <c r="J109" s="115">
        <f t="shared" si="27"/>
        <v>4864865.3706940003</v>
      </c>
      <c r="K109" s="115">
        <f t="shared" si="28"/>
        <v>6136717.3500319999</v>
      </c>
      <c r="L109" s="116">
        <v>18906215</v>
      </c>
      <c r="M109" s="116">
        <v>5347644</v>
      </c>
      <c r="N109" s="116">
        <f t="shared" si="29"/>
        <v>13558571</v>
      </c>
      <c r="O109" s="116">
        <v>13743379</v>
      </c>
      <c r="P109" s="116">
        <v>5087280</v>
      </c>
      <c r="Q109" s="116">
        <f t="shared" si="30"/>
        <v>8656099</v>
      </c>
    </row>
    <row r="110" spans="1:17" x14ac:dyDescent="0.4">
      <c r="A110" s="253">
        <v>155</v>
      </c>
      <c r="B110" s="164">
        <v>104</v>
      </c>
      <c r="C110" s="68" t="s">
        <v>554</v>
      </c>
      <c r="D110" s="165">
        <v>7859728.2192089995</v>
      </c>
      <c r="E110" s="165">
        <v>2898315.5729089999</v>
      </c>
      <c r="F110" s="22">
        <f t="shared" si="25"/>
        <v>4961412.6462999992</v>
      </c>
      <c r="G110" s="22">
        <f t="shared" si="26"/>
        <v>10758043.792118</v>
      </c>
      <c r="H110" s="22">
        <v>5436201.1923759999</v>
      </c>
      <c r="I110" s="22">
        <v>1736427.8527540001</v>
      </c>
      <c r="J110" s="22">
        <f t="shared" si="27"/>
        <v>3699773.3396219998</v>
      </c>
      <c r="K110" s="22">
        <f t="shared" si="28"/>
        <v>7172629.0451299995</v>
      </c>
      <c r="L110" s="63">
        <v>6310547</v>
      </c>
      <c r="M110" s="63">
        <v>902763</v>
      </c>
      <c r="N110" s="63">
        <f t="shared" si="29"/>
        <v>5407784</v>
      </c>
      <c r="O110" s="63">
        <v>5035622</v>
      </c>
      <c r="P110" s="63">
        <v>792558</v>
      </c>
      <c r="Q110" s="63">
        <f t="shared" si="30"/>
        <v>4243064</v>
      </c>
    </row>
    <row r="111" spans="1:17" s="182" customFormat="1" x14ac:dyDescent="0.4">
      <c r="A111" s="253">
        <v>126</v>
      </c>
      <c r="B111" s="114">
        <v>105</v>
      </c>
      <c r="C111" s="114" t="s">
        <v>543</v>
      </c>
      <c r="D111" s="158">
        <v>8984542.6173359994</v>
      </c>
      <c r="E111" s="158">
        <v>2127641.0623519998</v>
      </c>
      <c r="F111" s="286">
        <f t="shared" si="25"/>
        <v>6856901.5549839996</v>
      </c>
      <c r="G111" s="115">
        <f t="shared" si="26"/>
        <v>11112183.679687999</v>
      </c>
      <c r="H111" s="115">
        <v>4785906.1577329999</v>
      </c>
      <c r="I111" s="115">
        <v>1809771.862795</v>
      </c>
      <c r="J111" s="115">
        <f t="shared" si="27"/>
        <v>2976134.2949379999</v>
      </c>
      <c r="K111" s="115">
        <f t="shared" si="28"/>
        <v>6595678.0205279998</v>
      </c>
      <c r="L111" s="116">
        <v>12735794</v>
      </c>
      <c r="M111" s="116">
        <v>2060044</v>
      </c>
      <c r="N111" s="116">
        <f t="shared" si="29"/>
        <v>10675750</v>
      </c>
      <c r="O111" s="116">
        <v>4807478</v>
      </c>
      <c r="P111" s="116">
        <v>1488712</v>
      </c>
      <c r="Q111" s="116">
        <f t="shared" si="30"/>
        <v>3318766</v>
      </c>
    </row>
    <row r="112" spans="1:17" x14ac:dyDescent="0.4">
      <c r="A112" s="253">
        <v>174</v>
      </c>
      <c r="B112" s="164">
        <v>106</v>
      </c>
      <c r="C112" s="68" t="s">
        <v>561</v>
      </c>
      <c r="D112" s="165">
        <v>8990209.0687189996</v>
      </c>
      <c r="E112" s="165">
        <v>5566848.4055019999</v>
      </c>
      <c r="F112" s="22">
        <f t="shared" si="25"/>
        <v>3423360.6632169997</v>
      </c>
      <c r="G112" s="22">
        <f t="shared" si="26"/>
        <v>14557057.474220999</v>
      </c>
      <c r="H112" s="22">
        <v>4695922.8899520002</v>
      </c>
      <c r="I112" s="22">
        <v>1905705.5967969999</v>
      </c>
      <c r="J112" s="22">
        <f t="shared" si="27"/>
        <v>2790217.2931550005</v>
      </c>
      <c r="K112" s="22">
        <f t="shared" si="28"/>
        <v>6601628.4867489999</v>
      </c>
      <c r="L112" s="63">
        <v>5602903</v>
      </c>
      <c r="M112" s="63">
        <v>1800540</v>
      </c>
      <c r="N112" s="63">
        <f t="shared" si="29"/>
        <v>3802363</v>
      </c>
      <c r="O112" s="63">
        <v>3789383</v>
      </c>
      <c r="P112" s="63">
        <v>852086</v>
      </c>
      <c r="Q112" s="63">
        <f t="shared" si="30"/>
        <v>2937297</v>
      </c>
    </row>
    <row r="113" spans="1:17" s="182" customFormat="1" x14ac:dyDescent="0.4">
      <c r="A113" s="253">
        <v>185</v>
      </c>
      <c r="B113" s="114">
        <v>107</v>
      </c>
      <c r="C113" s="114" t="s">
        <v>566</v>
      </c>
      <c r="D113" s="158">
        <v>5200966.4680279996</v>
      </c>
      <c r="E113" s="158">
        <v>2056792.8560949999</v>
      </c>
      <c r="F113" s="286">
        <f t="shared" si="25"/>
        <v>3144173.6119329995</v>
      </c>
      <c r="G113" s="115">
        <f t="shared" si="26"/>
        <v>7257759.3241229998</v>
      </c>
      <c r="H113" s="115">
        <v>3707516.2578369998</v>
      </c>
      <c r="I113" s="115">
        <v>857316.00734899996</v>
      </c>
      <c r="J113" s="115">
        <f t="shared" si="27"/>
        <v>2850200.250488</v>
      </c>
      <c r="K113" s="115">
        <f t="shared" si="28"/>
        <v>4564832.2651859997</v>
      </c>
      <c r="L113" s="116">
        <v>3333613</v>
      </c>
      <c r="M113" s="116">
        <v>278692</v>
      </c>
      <c r="N113" s="116">
        <f t="shared" si="29"/>
        <v>3054921</v>
      </c>
      <c r="O113" s="116">
        <v>3008943</v>
      </c>
      <c r="P113" s="116">
        <v>191020</v>
      </c>
      <c r="Q113" s="116">
        <f t="shared" si="30"/>
        <v>2817923</v>
      </c>
    </row>
    <row r="114" spans="1:17" x14ac:dyDescent="0.4">
      <c r="A114" s="253">
        <v>21</v>
      </c>
      <c r="B114" s="164">
        <v>108</v>
      </c>
      <c r="C114" s="68" t="s">
        <v>520</v>
      </c>
      <c r="D114" s="165">
        <v>11333051.235624</v>
      </c>
      <c r="E114" s="165">
        <v>9572549.8518480007</v>
      </c>
      <c r="F114" s="22">
        <f t="shared" si="25"/>
        <v>1760501.3837759998</v>
      </c>
      <c r="G114" s="22">
        <f t="shared" si="26"/>
        <v>20905601.087471999</v>
      </c>
      <c r="H114" s="22">
        <v>3476759.5853459998</v>
      </c>
      <c r="I114" s="22">
        <v>2732289.7866779999</v>
      </c>
      <c r="J114" s="22">
        <f t="shared" si="27"/>
        <v>744469.79866799992</v>
      </c>
      <c r="K114" s="22">
        <f t="shared" si="28"/>
        <v>6209049.3720239997</v>
      </c>
      <c r="L114" s="63">
        <v>3628445</v>
      </c>
      <c r="M114" s="63">
        <v>2036320</v>
      </c>
      <c r="N114" s="63">
        <f t="shared" si="29"/>
        <v>1592125</v>
      </c>
      <c r="O114" s="63">
        <v>1433662</v>
      </c>
      <c r="P114" s="63">
        <v>797671</v>
      </c>
      <c r="Q114" s="63">
        <f t="shared" si="30"/>
        <v>635991</v>
      </c>
    </row>
    <row r="115" spans="1:17" s="182" customFormat="1" x14ac:dyDescent="0.4">
      <c r="A115" s="253">
        <v>275</v>
      </c>
      <c r="B115" s="114">
        <v>109</v>
      </c>
      <c r="C115" s="114" t="s">
        <v>577</v>
      </c>
      <c r="D115" s="158">
        <v>5077613.9869039999</v>
      </c>
      <c r="E115" s="158">
        <v>1633491.910497</v>
      </c>
      <c r="F115" s="286">
        <f t="shared" si="25"/>
        <v>3444122.076407</v>
      </c>
      <c r="G115" s="115">
        <f t="shared" si="26"/>
        <v>6711105.8974009994</v>
      </c>
      <c r="H115" s="115">
        <v>3305469.5002700002</v>
      </c>
      <c r="I115" s="115">
        <v>763275.90917899995</v>
      </c>
      <c r="J115" s="115">
        <f t="shared" si="27"/>
        <v>2542193.5910910005</v>
      </c>
      <c r="K115" s="115">
        <f t="shared" si="28"/>
        <v>4068745.4094489999</v>
      </c>
      <c r="L115" s="116">
        <v>7320455</v>
      </c>
      <c r="M115" s="116">
        <v>497824</v>
      </c>
      <c r="N115" s="116">
        <f t="shared" si="29"/>
        <v>6822631</v>
      </c>
      <c r="O115" s="116">
        <v>5762956</v>
      </c>
      <c r="P115" s="116">
        <v>283144</v>
      </c>
      <c r="Q115" s="116">
        <f t="shared" si="30"/>
        <v>5479812</v>
      </c>
    </row>
    <row r="116" spans="1:17" x14ac:dyDescent="0.4">
      <c r="A116" s="253">
        <v>9</v>
      </c>
      <c r="B116" s="164">
        <v>110</v>
      </c>
      <c r="C116" s="68" t="s">
        <v>533</v>
      </c>
      <c r="D116" s="165">
        <v>8381981.5500180004</v>
      </c>
      <c r="E116" s="165">
        <v>3415772.6937210001</v>
      </c>
      <c r="F116" s="22">
        <f t="shared" si="25"/>
        <v>4966208.8562970003</v>
      </c>
      <c r="G116" s="22">
        <f t="shared" si="26"/>
        <v>11797754.243739001</v>
      </c>
      <c r="H116" s="22">
        <v>2952853.3378980001</v>
      </c>
      <c r="I116" s="22">
        <v>1461227.9591689999</v>
      </c>
      <c r="J116" s="22">
        <f t="shared" si="27"/>
        <v>1491625.3787290002</v>
      </c>
      <c r="K116" s="22">
        <f t="shared" si="28"/>
        <v>4414081.2970669996</v>
      </c>
      <c r="L116" s="63">
        <v>27980333</v>
      </c>
      <c r="M116" s="63">
        <v>6955720</v>
      </c>
      <c r="N116" s="63">
        <f t="shared" si="29"/>
        <v>21024613</v>
      </c>
      <c r="O116" s="63">
        <v>7018212</v>
      </c>
      <c r="P116" s="63">
        <v>3372430</v>
      </c>
      <c r="Q116" s="63">
        <f t="shared" si="30"/>
        <v>3645782</v>
      </c>
    </row>
    <row r="117" spans="1:17" s="182" customFormat="1" x14ac:dyDescent="0.4">
      <c r="A117" s="253">
        <v>160</v>
      </c>
      <c r="B117" s="114">
        <v>111</v>
      </c>
      <c r="C117" s="114" t="s">
        <v>556</v>
      </c>
      <c r="D117" s="158">
        <v>10406643.054773999</v>
      </c>
      <c r="E117" s="158">
        <v>8105777.9912759997</v>
      </c>
      <c r="F117" s="286">
        <f t="shared" si="25"/>
        <v>2300865.0634979997</v>
      </c>
      <c r="G117" s="115">
        <f t="shared" si="26"/>
        <v>18512421.046049997</v>
      </c>
      <c r="H117" s="115">
        <v>2818148.3835519999</v>
      </c>
      <c r="I117" s="115">
        <v>2396451.7757040001</v>
      </c>
      <c r="J117" s="115">
        <f t="shared" si="27"/>
        <v>421696.60784799978</v>
      </c>
      <c r="K117" s="115">
        <f t="shared" si="28"/>
        <v>5214600.1592560001</v>
      </c>
      <c r="L117" s="116">
        <v>18068981</v>
      </c>
      <c r="M117" s="116">
        <v>5832917</v>
      </c>
      <c r="N117" s="116">
        <f t="shared" si="29"/>
        <v>12236064</v>
      </c>
      <c r="O117" s="116">
        <v>10918563</v>
      </c>
      <c r="P117" s="116">
        <v>1435883</v>
      </c>
      <c r="Q117" s="116">
        <f t="shared" si="30"/>
        <v>9482680</v>
      </c>
    </row>
    <row r="118" spans="1:17" x14ac:dyDescent="0.4">
      <c r="A118" s="253">
        <v>148</v>
      </c>
      <c r="B118" s="164">
        <v>112</v>
      </c>
      <c r="C118" s="68" t="s">
        <v>551</v>
      </c>
      <c r="D118" s="165">
        <v>3577307.4943030002</v>
      </c>
      <c r="E118" s="165">
        <v>2859648.1380400001</v>
      </c>
      <c r="F118" s="22">
        <f t="shared" si="25"/>
        <v>717659.35626300005</v>
      </c>
      <c r="G118" s="22">
        <f t="shared" si="26"/>
        <v>6436955.6323429998</v>
      </c>
      <c r="H118" s="22">
        <v>2308195.5663930001</v>
      </c>
      <c r="I118" s="22">
        <v>1905351.9110709999</v>
      </c>
      <c r="J118" s="22">
        <f t="shared" si="27"/>
        <v>402843.65532200015</v>
      </c>
      <c r="K118" s="22">
        <f t="shared" si="28"/>
        <v>4213547.4774639998</v>
      </c>
      <c r="L118" s="63">
        <v>1605698</v>
      </c>
      <c r="M118" s="63">
        <v>600174</v>
      </c>
      <c r="N118" s="63">
        <f t="shared" si="29"/>
        <v>1005524</v>
      </c>
      <c r="O118" s="63">
        <v>1188768</v>
      </c>
      <c r="P118" s="63">
        <v>589523</v>
      </c>
      <c r="Q118" s="63">
        <f t="shared" si="30"/>
        <v>599245</v>
      </c>
    </row>
    <row r="119" spans="1:17" s="182" customFormat="1" x14ac:dyDescent="0.4">
      <c r="A119" s="253">
        <v>51</v>
      </c>
      <c r="B119" s="114">
        <v>113</v>
      </c>
      <c r="C119" s="114" t="s">
        <v>525</v>
      </c>
      <c r="D119" s="158">
        <v>5035568.8354780003</v>
      </c>
      <c r="E119" s="158">
        <v>594287.26396000001</v>
      </c>
      <c r="F119" s="286">
        <f t="shared" si="25"/>
        <v>4441281.5715180002</v>
      </c>
      <c r="G119" s="115">
        <f t="shared" si="26"/>
        <v>5629856.0994380005</v>
      </c>
      <c r="H119" s="115">
        <v>2278287.0033120001</v>
      </c>
      <c r="I119" s="115">
        <v>58142.471092</v>
      </c>
      <c r="J119" s="115">
        <f t="shared" si="27"/>
        <v>2220144.5322199999</v>
      </c>
      <c r="K119" s="115">
        <f t="shared" si="28"/>
        <v>2336429.4744040002</v>
      </c>
      <c r="L119" s="116">
        <v>6004780</v>
      </c>
      <c r="M119" s="116">
        <v>1228078</v>
      </c>
      <c r="N119" s="116">
        <f t="shared" si="29"/>
        <v>4776702</v>
      </c>
      <c r="O119" s="116">
        <v>3292677</v>
      </c>
      <c r="P119" s="116">
        <v>789761</v>
      </c>
      <c r="Q119" s="116">
        <f t="shared" si="30"/>
        <v>2502916</v>
      </c>
    </row>
    <row r="120" spans="1:17" x14ac:dyDescent="0.4">
      <c r="A120" s="253">
        <v>147</v>
      </c>
      <c r="B120" s="164">
        <v>114</v>
      </c>
      <c r="C120" s="68" t="s">
        <v>550</v>
      </c>
      <c r="D120" s="165">
        <v>3874648.7833059998</v>
      </c>
      <c r="E120" s="165">
        <v>1685715.6046770001</v>
      </c>
      <c r="F120" s="22">
        <f t="shared" si="25"/>
        <v>2188933.1786289997</v>
      </c>
      <c r="G120" s="22">
        <f t="shared" si="26"/>
        <v>5560364.3879829999</v>
      </c>
      <c r="H120" s="22">
        <v>2207364.667682</v>
      </c>
      <c r="I120" s="22">
        <v>719883.61936500005</v>
      </c>
      <c r="J120" s="22">
        <f t="shared" si="27"/>
        <v>1487481.0483169998</v>
      </c>
      <c r="K120" s="22">
        <f t="shared" si="28"/>
        <v>2927248.2870470001</v>
      </c>
      <c r="L120" s="63">
        <v>3450603</v>
      </c>
      <c r="M120" s="63">
        <v>0</v>
      </c>
      <c r="N120" s="63">
        <f t="shared" si="29"/>
        <v>3450603</v>
      </c>
      <c r="O120" s="63">
        <v>2658410</v>
      </c>
      <c r="P120" s="63">
        <v>0</v>
      </c>
      <c r="Q120" s="63">
        <f t="shared" si="30"/>
        <v>2658410</v>
      </c>
    </row>
    <row r="121" spans="1:17" s="182" customFormat="1" x14ac:dyDescent="0.4">
      <c r="A121" s="253">
        <v>25</v>
      </c>
      <c r="B121" s="114">
        <v>115</v>
      </c>
      <c r="C121" s="114" t="s">
        <v>516</v>
      </c>
      <c r="D121" s="158">
        <v>5158831.051829</v>
      </c>
      <c r="E121" s="158">
        <v>1168783.483394</v>
      </c>
      <c r="F121" s="286">
        <f t="shared" si="25"/>
        <v>3990047.5684350003</v>
      </c>
      <c r="G121" s="115">
        <f t="shared" si="26"/>
        <v>6327614.5352229998</v>
      </c>
      <c r="H121" s="115">
        <v>2169496.6799980002</v>
      </c>
      <c r="I121" s="115">
        <v>569303.08042100002</v>
      </c>
      <c r="J121" s="115">
        <f t="shared" si="27"/>
        <v>1600193.5995770001</v>
      </c>
      <c r="K121" s="115">
        <f t="shared" si="28"/>
        <v>2738799.7604189999</v>
      </c>
      <c r="L121" s="116">
        <v>7754265</v>
      </c>
      <c r="M121" s="116">
        <v>2270873</v>
      </c>
      <c r="N121" s="116">
        <f t="shared" si="29"/>
        <v>5483392</v>
      </c>
      <c r="O121" s="116">
        <v>3601330</v>
      </c>
      <c r="P121" s="116">
        <v>1058019</v>
      </c>
      <c r="Q121" s="116">
        <f t="shared" si="30"/>
        <v>2543311</v>
      </c>
    </row>
    <row r="122" spans="1:17" x14ac:dyDescent="0.4">
      <c r="A122" s="253">
        <v>22</v>
      </c>
      <c r="B122" s="164">
        <v>116</v>
      </c>
      <c r="C122" s="68" t="s">
        <v>519</v>
      </c>
      <c r="D122" s="165">
        <v>5639838.4928219998</v>
      </c>
      <c r="E122" s="165">
        <v>5937175.5850400003</v>
      </c>
      <c r="F122" s="22">
        <f t="shared" si="25"/>
        <v>-297337.09221800044</v>
      </c>
      <c r="G122" s="22">
        <f t="shared" si="26"/>
        <v>11577014.077862</v>
      </c>
      <c r="H122" s="22">
        <v>2089799.857112</v>
      </c>
      <c r="I122" s="22">
        <v>2922676.0554960002</v>
      </c>
      <c r="J122" s="22">
        <f t="shared" si="27"/>
        <v>-832876.19838400022</v>
      </c>
      <c r="K122" s="22">
        <f t="shared" si="28"/>
        <v>5012475.9126080004</v>
      </c>
      <c r="L122" s="63">
        <v>3101258</v>
      </c>
      <c r="M122" s="63">
        <v>1734038</v>
      </c>
      <c r="N122" s="63">
        <f t="shared" si="29"/>
        <v>1367220</v>
      </c>
      <c r="O122" s="63">
        <v>974885</v>
      </c>
      <c r="P122" s="63">
        <v>759126</v>
      </c>
      <c r="Q122" s="63">
        <f t="shared" si="30"/>
        <v>215759</v>
      </c>
    </row>
    <row r="123" spans="1:17" s="182" customFormat="1" x14ac:dyDescent="0.4">
      <c r="A123" s="253">
        <v>15</v>
      </c>
      <c r="B123" s="114">
        <v>117</v>
      </c>
      <c r="C123" s="114" t="s">
        <v>536</v>
      </c>
      <c r="D123" s="158">
        <v>3268035.2742940001</v>
      </c>
      <c r="E123" s="158">
        <v>1026583.793879</v>
      </c>
      <c r="F123" s="286">
        <f t="shared" si="25"/>
        <v>2241451.4804150001</v>
      </c>
      <c r="G123" s="115">
        <f t="shared" si="26"/>
        <v>4294619.0681730006</v>
      </c>
      <c r="H123" s="115">
        <v>2011439.830632</v>
      </c>
      <c r="I123" s="115">
        <v>130649.529664</v>
      </c>
      <c r="J123" s="115">
        <f t="shared" si="27"/>
        <v>1880790.300968</v>
      </c>
      <c r="K123" s="115">
        <f t="shared" si="28"/>
        <v>2142089.3602959998</v>
      </c>
      <c r="L123" s="116">
        <v>2951794</v>
      </c>
      <c r="M123" s="116">
        <v>360748</v>
      </c>
      <c r="N123" s="116">
        <f t="shared" si="29"/>
        <v>2591046</v>
      </c>
      <c r="O123" s="116">
        <v>2542238</v>
      </c>
      <c r="P123" s="116">
        <v>311027</v>
      </c>
      <c r="Q123" s="116">
        <f t="shared" si="30"/>
        <v>2231211</v>
      </c>
    </row>
    <row r="124" spans="1:17" x14ac:dyDescent="0.4">
      <c r="A124" s="253">
        <v>54</v>
      </c>
      <c r="B124" s="164">
        <v>118</v>
      </c>
      <c r="C124" s="68" t="s">
        <v>527</v>
      </c>
      <c r="D124" s="165">
        <v>3007712.8698789999</v>
      </c>
      <c r="E124" s="165">
        <v>1385312.0805860001</v>
      </c>
      <c r="F124" s="22">
        <f t="shared" si="25"/>
        <v>1622400.7892929998</v>
      </c>
      <c r="G124" s="22">
        <f t="shared" si="26"/>
        <v>4393024.9504650002</v>
      </c>
      <c r="H124" s="22">
        <v>1968705.3406789999</v>
      </c>
      <c r="I124" s="22">
        <v>590968.08007899998</v>
      </c>
      <c r="J124" s="22">
        <f t="shared" si="27"/>
        <v>1377737.2605999999</v>
      </c>
      <c r="K124" s="22">
        <f t="shared" si="28"/>
        <v>2559673.4207579996</v>
      </c>
      <c r="L124" s="63">
        <v>2076986</v>
      </c>
      <c r="M124" s="63">
        <v>478134</v>
      </c>
      <c r="N124" s="63">
        <f t="shared" si="29"/>
        <v>1598852</v>
      </c>
      <c r="O124" s="63">
        <v>1784670</v>
      </c>
      <c r="P124" s="63">
        <v>362002</v>
      </c>
      <c r="Q124" s="63">
        <f t="shared" si="30"/>
        <v>1422668</v>
      </c>
    </row>
    <row r="125" spans="1:17" s="182" customFormat="1" x14ac:dyDescent="0.4">
      <c r="A125" s="253">
        <v>141</v>
      </c>
      <c r="B125" s="114">
        <v>119</v>
      </c>
      <c r="C125" s="114" t="s">
        <v>547</v>
      </c>
      <c r="D125" s="158">
        <v>3332933.9856449999</v>
      </c>
      <c r="E125" s="158">
        <v>798432.66433499998</v>
      </c>
      <c r="F125" s="286">
        <f t="shared" si="25"/>
        <v>2534501.32131</v>
      </c>
      <c r="G125" s="115">
        <f t="shared" si="26"/>
        <v>4131366.6499799998</v>
      </c>
      <c r="H125" s="115">
        <v>1938290.5685380001</v>
      </c>
      <c r="I125" s="115">
        <v>319332.14201900002</v>
      </c>
      <c r="J125" s="115">
        <f t="shared" si="27"/>
        <v>1618958.426519</v>
      </c>
      <c r="K125" s="115">
        <f t="shared" si="28"/>
        <v>2257622.7105570002</v>
      </c>
      <c r="L125" s="116">
        <v>3877633</v>
      </c>
      <c r="M125" s="116">
        <v>790040</v>
      </c>
      <c r="N125" s="116">
        <f t="shared" si="29"/>
        <v>3087593</v>
      </c>
      <c r="O125" s="116">
        <v>2396348</v>
      </c>
      <c r="P125" s="116">
        <v>387740</v>
      </c>
      <c r="Q125" s="116">
        <f t="shared" si="30"/>
        <v>2008608</v>
      </c>
    </row>
    <row r="126" spans="1:17" x14ac:dyDescent="0.4">
      <c r="A126" s="253">
        <v>116</v>
      </c>
      <c r="B126" s="164">
        <v>120</v>
      </c>
      <c r="C126" s="68" t="s">
        <v>539</v>
      </c>
      <c r="D126" s="165">
        <v>4430284.1085750004</v>
      </c>
      <c r="E126" s="165">
        <v>1428103.0611320001</v>
      </c>
      <c r="F126" s="22">
        <f t="shared" si="25"/>
        <v>3002181.0474430006</v>
      </c>
      <c r="G126" s="22">
        <f t="shared" si="26"/>
        <v>5858387.1697070003</v>
      </c>
      <c r="H126" s="22">
        <v>1871703.363293</v>
      </c>
      <c r="I126" s="22">
        <v>908402.44848599995</v>
      </c>
      <c r="J126" s="22">
        <f t="shared" si="27"/>
        <v>963300.91480700008</v>
      </c>
      <c r="K126" s="22">
        <f t="shared" si="28"/>
        <v>2780105.8117789999</v>
      </c>
      <c r="L126" s="63">
        <v>4533820</v>
      </c>
      <c r="M126" s="63">
        <v>1473792</v>
      </c>
      <c r="N126" s="63">
        <f t="shared" si="29"/>
        <v>3060028</v>
      </c>
      <c r="O126" s="63">
        <v>1769046</v>
      </c>
      <c r="P126" s="63">
        <v>933630</v>
      </c>
      <c r="Q126" s="63">
        <f t="shared" si="30"/>
        <v>835416</v>
      </c>
    </row>
    <row r="127" spans="1:17" s="182" customFormat="1" x14ac:dyDescent="0.4">
      <c r="A127" s="253">
        <v>184</v>
      </c>
      <c r="B127" s="114">
        <v>121</v>
      </c>
      <c r="C127" s="114" t="s">
        <v>565</v>
      </c>
      <c r="D127" s="158">
        <v>2085564.0775540001</v>
      </c>
      <c r="E127" s="158">
        <v>867191.20527200005</v>
      </c>
      <c r="F127" s="286">
        <f t="shared" si="25"/>
        <v>1218372.872282</v>
      </c>
      <c r="G127" s="115">
        <f t="shared" si="26"/>
        <v>2952755.2828259999</v>
      </c>
      <c r="H127" s="115">
        <v>1580396.3725670001</v>
      </c>
      <c r="I127" s="115">
        <v>459324.29001</v>
      </c>
      <c r="J127" s="115">
        <f t="shared" si="27"/>
        <v>1121072.0825570002</v>
      </c>
      <c r="K127" s="115">
        <f t="shared" si="28"/>
        <v>2039720.662577</v>
      </c>
      <c r="L127" s="116">
        <v>1128870</v>
      </c>
      <c r="M127" s="116">
        <v>35286</v>
      </c>
      <c r="N127" s="116">
        <f t="shared" si="29"/>
        <v>1093584</v>
      </c>
      <c r="O127" s="116">
        <v>1128870</v>
      </c>
      <c r="P127" s="116">
        <v>35286</v>
      </c>
      <c r="Q127" s="116">
        <f t="shared" si="30"/>
        <v>1093584</v>
      </c>
    </row>
    <row r="128" spans="1:17" x14ac:dyDescent="0.4">
      <c r="A128" s="253">
        <v>149</v>
      </c>
      <c r="B128" s="164">
        <v>122</v>
      </c>
      <c r="C128" s="68" t="s">
        <v>552</v>
      </c>
      <c r="D128" s="165">
        <v>2939004.529199</v>
      </c>
      <c r="E128" s="165">
        <v>865192.13624699996</v>
      </c>
      <c r="F128" s="22">
        <f t="shared" si="25"/>
        <v>2073812.392952</v>
      </c>
      <c r="G128" s="22">
        <f t="shared" si="26"/>
        <v>3804196.6654460002</v>
      </c>
      <c r="H128" s="22">
        <v>1575224.795868</v>
      </c>
      <c r="I128" s="22">
        <v>486326.61742800003</v>
      </c>
      <c r="J128" s="22">
        <f t="shared" si="27"/>
        <v>1088898.1784399999</v>
      </c>
      <c r="K128" s="22">
        <f t="shared" si="28"/>
        <v>2061551.4132960001</v>
      </c>
      <c r="L128" s="63">
        <v>4070905</v>
      </c>
      <c r="M128" s="63">
        <v>1341454</v>
      </c>
      <c r="N128" s="63">
        <f t="shared" si="29"/>
        <v>2729451</v>
      </c>
      <c r="O128" s="63">
        <v>1851483</v>
      </c>
      <c r="P128" s="63">
        <v>1010910</v>
      </c>
      <c r="Q128" s="63">
        <f t="shared" si="30"/>
        <v>840573</v>
      </c>
    </row>
    <row r="129" spans="1:17" s="182" customFormat="1" x14ac:dyDescent="0.4">
      <c r="A129" s="253">
        <v>8</v>
      </c>
      <c r="B129" s="114">
        <v>123</v>
      </c>
      <c r="C129" s="114" t="s">
        <v>534</v>
      </c>
      <c r="D129" s="158">
        <v>2910061.3616610002</v>
      </c>
      <c r="E129" s="158">
        <v>1842791.273296</v>
      </c>
      <c r="F129" s="286">
        <f t="shared" si="25"/>
        <v>1067270.0883650002</v>
      </c>
      <c r="G129" s="115">
        <f t="shared" si="26"/>
        <v>4752852.6349570006</v>
      </c>
      <c r="H129" s="115">
        <v>1504593.5101409999</v>
      </c>
      <c r="I129" s="115">
        <v>523131.86942100001</v>
      </c>
      <c r="J129" s="115">
        <f t="shared" si="27"/>
        <v>981461.64071999991</v>
      </c>
      <c r="K129" s="115">
        <f t="shared" si="28"/>
        <v>2027725.3795619998</v>
      </c>
      <c r="L129" s="116">
        <v>2441592</v>
      </c>
      <c r="M129" s="116">
        <v>102541</v>
      </c>
      <c r="N129" s="116">
        <f t="shared" si="29"/>
        <v>2339051</v>
      </c>
      <c r="O129" s="116">
        <v>2279260</v>
      </c>
      <c r="P129" s="116">
        <v>86048</v>
      </c>
      <c r="Q129" s="116">
        <f t="shared" si="30"/>
        <v>2193212</v>
      </c>
    </row>
    <row r="130" spans="1:17" x14ac:dyDescent="0.4">
      <c r="A130" s="253">
        <v>27</v>
      </c>
      <c r="B130" s="164">
        <v>124</v>
      </c>
      <c r="C130" s="68" t="s">
        <v>518</v>
      </c>
      <c r="D130" s="165">
        <v>9280632.1996359993</v>
      </c>
      <c r="E130" s="165">
        <v>1332796.685855</v>
      </c>
      <c r="F130" s="22">
        <f t="shared" si="25"/>
        <v>7947835.513780999</v>
      </c>
      <c r="G130" s="22">
        <f t="shared" si="26"/>
        <v>10613428.885490999</v>
      </c>
      <c r="H130" s="22">
        <v>1459154.5395190001</v>
      </c>
      <c r="I130" s="22">
        <v>275870.14381699997</v>
      </c>
      <c r="J130" s="22">
        <f t="shared" si="27"/>
        <v>1183284.3957020002</v>
      </c>
      <c r="K130" s="22">
        <f t="shared" si="28"/>
        <v>1735024.683336</v>
      </c>
      <c r="L130" s="63">
        <v>9835087</v>
      </c>
      <c r="M130" s="63">
        <v>2171466</v>
      </c>
      <c r="N130" s="63">
        <f t="shared" si="29"/>
        <v>7663621</v>
      </c>
      <c r="O130" s="63">
        <v>1142192</v>
      </c>
      <c r="P130" s="63">
        <v>1425445</v>
      </c>
      <c r="Q130" s="63">
        <f t="shared" si="30"/>
        <v>-283253</v>
      </c>
    </row>
    <row r="131" spans="1:17" s="182" customFormat="1" x14ac:dyDescent="0.4">
      <c r="A131" s="253">
        <v>237</v>
      </c>
      <c r="B131" s="114">
        <v>125</v>
      </c>
      <c r="C131" s="114" t="s">
        <v>572</v>
      </c>
      <c r="D131" s="158">
        <v>2797989.3922270001</v>
      </c>
      <c r="E131" s="158">
        <v>1415703.9111929999</v>
      </c>
      <c r="F131" s="286">
        <f t="shared" si="25"/>
        <v>1382285.4810340002</v>
      </c>
      <c r="G131" s="115">
        <f t="shared" si="26"/>
        <v>4213693.3034199998</v>
      </c>
      <c r="H131" s="115">
        <v>1184249.0069589999</v>
      </c>
      <c r="I131" s="115">
        <v>339341.22686</v>
      </c>
      <c r="J131" s="115">
        <f t="shared" si="27"/>
        <v>844907.78009899985</v>
      </c>
      <c r="K131" s="115">
        <f t="shared" si="28"/>
        <v>1523590.233819</v>
      </c>
      <c r="L131" s="116">
        <v>1599026</v>
      </c>
      <c r="M131" s="116">
        <v>280371</v>
      </c>
      <c r="N131" s="116">
        <f t="shared" si="29"/>
        <v>1318655</v>
      </c>
      <c r="O131" s="116">
        <v>984355</v>
      </c>
      <c r="P131" s="116">
        <v>114758</v>
      </c>
      <c r="Q131" s="116">
        <f t="shared" si="30"/>
        <v>869597</v>
      </c>
    </row>
    <row r="132" spans="1:17" x14ac:dyDescent="0.4">
      <c r="A132" s="253">
        <v>168</v>
      </c>
      <c r="B132" s="164">
        <v>126</v>
      </c>
      <c r="C132" s="68" t="s">
        <v>558</v>
      </c>
      <c r="D132" s="165">
        <v>3387834.135764</v>
      </c>
      <c r="E132" s="165">
        <v>2845049.571912</v>
      </c>
      <c r="F132" s="22">
        <f t="shared" si="25"/>
        <v>542784.56385200005</v>
      </c>
      <c r="G132" s="22">
        <f t="shared" si="26"/>
        <v>6232883.707676</v>
      </c>
      <c r="H132" s="22">
        <v>1179906.9538070001</v>
      </c>
      <c r="I132" s="22">
        <v>824714.73330099997</v>
      </c>
      <c r="J132" s="22">
        <f t="shared" si="27"/>
        <v>355192.2205060001</v>
      </c>
      <c r="K132" s="22">
        <f t="shared" si="28"/>
        <v>2004621.687108</v>
      </c>
      <c r="L132" s="63">
        <v>1130447</v>
      </c>
      <c r="M132" s="63">
        <v>472087</v>
      </c>
      <c r="N132" s="63">
        <f t="shared" si="29"/>
        <v>658360</v>
      </c>
      <c r="O132" s="63">
        <v>496355</v>
      </c>
      <c r="P132" s="63">
        <v>109021</v>
      </c>
      <c r="Q132" s="63">
        <f t="shared" si="30"/>
        <v>387334</v>
      </c>
    </row>
    <row r="133" spans="1:17" s="182" customFormat="1" x14ac:dyDescent="0.4">
      <c r="A133" s="253">
        <v>36</v>
      </c>
      <c r="B133" s="114">
        <v>127</v>
      </c>
      <c r="C133" s="114" t="s">
        <v>514</v>
      </c>
      <c r="D133" s="158">
        <v>2227586.5433470001</v>
      </c>
      <c r="E133" s="158">
        <v>1327947.19346</v>
      </c>
      <c r="F133" s="286">
        <f t="shared" si="25"/>
        <v>899639.34988700016</v>
      </c>
      <c r="G133" s="115">
        <f t="shared" si="26"/>
        <v>3555533.7368069999</v>
      </c>
      <c r="H133" s="115">
        <v>1120627.723771</v>
      </c>
      <c r="I133" s="115">
        <v>349780.42328500003</v>
      </c>
      <c r="J133" s="115">
        <f t="shared" si="27"/>
        <v>770847.30048600002</v>
      </c>
      <c r="K133" s="115">
        <f t="shared" si="28"/>
        <v>1470408.1470560001</v>
      </c>
      <c r="L133" s="116">
        <v>1946190</v>
      </c>
      <c r="M133" s="116">
        <v>1097870</v>
      </c>
      <c r="N133" s="116">
        <f t="shared" si="29"/>
        <v>848320</v>
      </c>
      <c r="O133" s="116">
        <v>951332</v>
      </c>
      <c r="P133" s="116">
        <v>461248</v>
      </c>
      <c r="Q133" s="116">
        <f t="shared" si="30"/>
        <v>490084</v>
      </c>
    </row>
    <row r="134" spans="1:17" x14ac:dyDescent="0.4">
      <c r="A134" s="253">
        <v>226</v>
      </c>
      <c r="B134" s="164">
        <v>128</v>
      </c>
      <c r="C134" s="68" t="s">
        <v>570</v>
      </c>
      <c r="D134" s="165">
        <v>2152360.689154</v>
      </c>
      <c r="E134" s="165">
        <v>1908324.718721</v>
      </c>
      <c r="F134" s="22">
        <f t="shared" si="25"/>
        <v>244035.97043300001</v>
      </c>
      <c r="G134" s="22">
        <f t="shared" si="26"/>
        <v>4060685.407875</v>
      </c>
      <c r="H134" s="22">
        <v>1046893.879706</v>
      </c>
      <c r="I134" s="22">
        <v>898737.33856599999</v>
      </c>
      <c r="J134" s="22">
        <f t="shared" si="27"/>
        <v>148156.54113999999</v>
      </c>
      <c r="K134" s="22">
        <f t="shared" si="28"/>
        <v>1945631.2182720001</v>
      </c>
      <c r="L134" s="63">
        <v>1560829</v>
      </c>
      <c r="M134" s="63">
        <v>359952</v>
      </c>
      <c r="N134" s="63">
        <f t="shared" si="29"/>
        <v>1200877</v>
      </c>
      <c r="O134" s="63">
        <v>1560829</v>
      </c>
      <c r="P134" s="63">
        <v>359952</v>
      </c>
      <c r="Q134" s="63">
        <f t="shared" si="30"/>
        <v>1200877</v>
      </c>
    </row>
    <row r="135" spans="1:17" s="182" customFormat="1" x14ac:dyDescent="0.4">
      <c r="A135" s="253">
        <v>4</v>
      </c>
      <c r="B135" s="114">
        <v>129</v>
      </c>
      <c r="C135" s="114" t="s">
        <v>532</v>
      </c>
      <c r="D135" s="158">
        <v>2281364.0168280001</v>
      </c>
      <c r="E135" s="158">
        <v>1730222.2531930001</v>
      </c>
      <c r="F135" s="286">
        <f t="shared" si="25"/>
        <v>551141.76363499998</v>
      </c>
      <c r="G135" s="115">
        <f t="shared" si="26"/>
        <v>4011586.2700209999</v>
      </c>
      <c r="H135" s="115">
        <v>1002391.800793</v>
      </c>
      <c r="I135" s="115">
        <v>688995.17128000001</v>
      </c>
      <c r="J135" s="115">
        <f t="shared" si="27"/>
        <v>313396.62951300002</v>
      </c>
      <c r="K135" s="115">
        <f t="shared" si="28"/>
        <v>1691386.9720729999</v>
      </c>
      <c r="L135" s="116">
        <v>973224</v>
      </c>
      <c r="M135" s="116">
        <v>436986</v>
      </c>
      <c r="N135" s="116">
        <f t="shared" si="29"/>
        <v>536238</v>
      </c>
      <c r="O135" s="116">
        <v>465688</v>
      </c>
      <c r="P135" s="116">
        <v>146293</v>
      </c>
      <c r="Q135" s="116">
        <f t="shared" si="30"/>
        <v>319395</v>
      </c>
    </row>
    <row r="136" spans="1:17" x14ac:dyDescent="0.4">
      <c r="A136" s="253">
        <v>177</v>
      </c>
      <c r="B136" s="164">
        <v>130</v>
      </c>
      <c r="C136" s="68" t="s">
        <v>562</v>
      </c>
      <c r="D136" s="165">
        <v>1646437.9554900001</v>
      </c>
      <c r="E136" s="165">
        <v>1261702.262045</v>
      </c>
      <c r="F136" s="22">
        <f t="shared" si="25"/>
        <v>384735.6934450001</v>
      </c>
      <c r="G136" s="22">
        <f t="shared" si="26"/>
        <v>2908140.2175350003</v>
      </c>
      <c r="H136" s="22">
        <v>999515.19357899996</v>
      </c>
      <c r="I136" s="22">
        <v>747625.79301400005</v>
      </c>
      <c r="J136" s="22">
        <f t="shared" si="27"/>
        <v>251889.4005649999</v>
      </c>
      <c r="K136" s="22">
        <f t="shared" si="28"/>
        <v>1747140.9865930001</v>
      </c>
      <c r="L136" s="63">
        <v>479520</v>
      </c>
      <c r="M136" s="63">
        <v>186985</v>
      </c>
      <c r="N136" s="63">
        <f t="shared" si="29"/>
        <v>292535</v>
      </c>
      <c r="O136" s="63">
        <v>275961</v>
      </c>
      <c r="P136" s="63">
        <v>83871</v>
      </c>
      <c r="Q136" s="63">
        <f t="shared" si="30"/>
        <v>192090</v>
      </c>
    </row>
    <row r="137" spans="1:17" s="182" customFormat="1" x14ac:dyDescent="0.4">
      <c r="A137" s="253">
        <v>156</v>
      </c>
      <c r="B137" s="114">
        <v>131</v>
      </c>
      <c r="C137" s="114" t="s">
        <v>555</v>
      </c>
      <c r="D137" s="158">
        <v>1634471.945455</v>
      </c>
      <c r="E137" s="158">
        <v>995206.43868200004</v>
      </c>
      <c r="F137" s="286">
        <f t="shared" si="25"/>
        <v>639265.506773</v>
      </c>
      <c r="G137" s="115">
        <f t="shared" si="26"/>
        <v>2629678.384137</v>
      </c>
      <c r="H137" s="115">
        <v>978726.51495800004</v>
      </c>
      <c r="I137" s="115">
        <v>587298.05831600004</v>
      </c>
      <c r="J137" s="115">
        <f t="shared" si="27"/>
        <v>391428.456642</v>
      </c>
      <c r="K137" s="115">
        <f t="shared" si="28"/>
        <v>1566024.5732740001</v>
      </c>
      <c r="L137" s="116">
        <v>1674590</v>
      </c>
      <c r="M137" s="116">
        <v>141264</v>
      </c>
      <c r="N137" s="116">
        <f t="shared" si="29"/>
        <v>1533326</v>
      </c>
      <c r="O137" s="116">
        <v>1388241</v>
      </c>
      <c r="P137" s="116">
        <v>70413</v>
      </c>
      <c r="Q137" s="116">
        <f t="shared" si="30"/>
        <v>1317828</v>
      </c>
    </row>
    <row r="138" spans="1:17" x14ac:dyDescent="0.4">
      <c r="A138" s="253">
        <v>133</v>
      </c>
      <c r="B138" s="164">
        <v>132</v>
      </c>
      <c r="C138" s="68" t="s">
        <v>545</v>
      </c>
      <c r="D138" s="165">
        <v>1446417.140228</v>
      </c>
      <c r="E138" s="165">
        <v>570249.99207200005</v>
      </c>
      <c r="F138" s="22">
        <f t="shared" si="25"/>
        <v>876167.14815599995</v>
      </c>
      <c r="G138" s="22">
        <f t="shared" si="26"/>
        <v>2016667.1323000002</v>
      </c>
      <c r="H138" s="22">
        <v>806253.20050200005</v>
      </c>
      <c r="I138" s="22">
        <v>197646.073974</v>
      </c>
      <c r="J138" s="22">
        <f t="shared" si="27"/>
        <v>608607.12652799999</v>
      </c>
      <c r="K138" s="22">
        <f t="shared" si="28"/>
        <v>1003899.2744760001</v>
      </c>
      <c r="L138" s="63">
        <v>912123</v>
      </c>
      <c r="M138" s="63">
        <v>35588</v>
      </c>
      <c r="N138" s="63">
        <f t="shared" si="29"/>
        <v>876535</v>
      </c>
      <c r="O138" s="63">
        <v>756515</v>
      </c>
      <c r="P138" s="63">
        <v>14225</v>
      </c>
      <c r="Q138" s="63">
        <f t="shared" si="30"/>
        <v>742290</v>
      </c>
    </row>
    <row r="139" spans="1:17" s="182" customFormat="1" x14ac:dyDescent="0.4">
      <c r="A139" s="253">
        <v>122</v>
      </c>
      <c r="B139" s="114">
        <v>133</v>
      </c>
      <c r="C139" s="114" t="s">
        <v>541</v>
      </c>
      <c r="D139" s="158">
        <v>1139321.641141</v>
      </c>
      <c r="E139" s="158">
        <v>415424.52650400001</v>
      </c>
      <c r="F139" s="286">
        <f t="shared" si="25"/>
        <v>723897.11463700002</v>
      </c>
      <c r="G139" s="115">
        <f t="shared" si="26"/>
        <v>1554746.1676449999</v>
      </c>
      <c r="H139" s="115">
        <v>777031.75214500003</v>
      </c>
      <c r="I139" s="115">
        <v>9469.5986059999996</v>
      </c>
      <c r="J139" s="115">
        <f t="shared" si="27"/>
        <v>767562.15353900008</v>
      </c>
      <c r="K139" s="115">
        <f t="shared" si="28"/>
        <v>786501.35075099999</v>
      </c>
      <c r="L139" s="116">
        <v>1250902</v>
      </c>
      <c r="M139" s="116">
        <v>461890</v>
      </c>
      <c r="N139" s="116">
        <f t="shared" si="29"/>
        <v>789012</v>
      </c>
      <c r="O139" s="116">
        <v>963824</v>
      </c>
      <c r="P139" s="116">
        <v>133118</v>
      </c>
      <c r="Q139" s="116">
        <f t="shared" si="30"/>
        <v>830706</v>
      </c>
    </row>
    <row r="140" spans="1:17" x14ac:dyDescent="0.4">
      <c r="A140" s="253">
        <v>181</v>
      </c>
      <c r="B140" s="164">
        <v>134</v>
      </c>
      <c r="C140" s="68" t="s">
        <v>563</v>
      </c>
      <c r="D140" s="165">
        <v>950240.40619999997</v>
      </c>
      <c r="E140" s="165">
        <v>308864.198882</v>
      </c>
      <c r="F140" s="22">
        <f t="shared" ref="F140:F171" si="31">D140-E140</f>
        <v>641376.20731800003</v>
      </c>
      <c r="G140" s="22">
        <f t="shared" ref="G140:G173" si="32">D140+E140</f>
        <v>1259104.6050819999</v>
      </c>
      <c r="H140" s="22">
        <v>731102.31518599996</v>
      </c>
      <c r="I140" s="22">
        <v>92374.207446999993</v>
      </c>
      <c r="J140" s="22">
        <f t="shared" ref="J140:J171" si="33">H140-I140</f>
        <v>638728.107739</v>
      </c>
      <c r="K140" s="22">
        <f t="shared" ref="K140:K173" si="34">H140+I140</f>
        <v>823476.52263299993</v>
      </c>
      <c r="L140" s="63">
        <v>902233</v>
      </c>
      <c r="M140" s="63">
        <v>216885</v>
      </c>
      <c r="N140" s="63">
        <f t="shared" ref="N140:N168" si="35">L140-M140</f>
        <v>685348</v>
      </c>
      <c r="O140" s="63">
        <v>902233</v>
      </c>
      <c r="P140" s="63">
        <v>216885</v>
      </c>
      <c r="Q140" s="63">
        <f t="shared" ref="Q140:Q168" si="36">O140-P140</f>
        <v>685348</v>
      </c>
    </row>
    <row r="141" spans="1:17" s="182" customFormat="1" x14ac:dyDescent="0.4">
      <c r="A141" s="253">
        <v>44</v>
      </c>
      <c r="B141" s="114">
        <v>135</v>
      </c>
      <c r="C141" s="114" t="s">
        <v>513</v>
      </c>
      <c r="D141" s="158">
        <v>1441314.140629</v>
      </c>
      <c r="E141" s="158">
        <v>835942.46726900002</v>
      </c>
      <c r="F141" s="286">
        <f t="shared" si="31"/>
        <v>605371.67336000002</v>
      </c>
      <c r="G141" s="115">
        <f t="shared" si="32"/>
        <v>2277256.6078980002</v>
      </c>
      <c r="H141" s="115">
        <v>712073.62808499997</v>
      </c>
      <c r="I141" s="115">
        <v>284256.20501400001</v>
      </c>
      <c r="J141" s="115">
        <f t="shared" si="33"/>
        <v>427817.42307099997</v>
      </c>
      <c r="K141" s="115">
        <f t="shared" si="34"/>
        <v>996329.83309899992</v>
      </c>
      <c r="L141" s="116">
        <v>2410686</v>
      </c>
      <c r="M141" s="116">
        <v>93064</v>
      </c>
      <c r="N141" s="116">
        <f t="shared" si="35"/>
        <v>2317622</v>
      </c>
      <c r="O141" s="116">
        <v>662895</v>
      </c>
      <c r="P141" s="116">
        <v>54827</v>
      </c>
      <c r="Q141" s="116">
        <f t="shared" si="36"/>
        <v>608068</v>
      </c>
    </row>
    <row r="142" spans="1:17" x14ac:dyDescent="0.4">
      <c r="A142" s="253">
        <v>169</v>
      </c>
      <c r="B142" s="164">
        <v>136</v>
      </c>
      <c r="C142" s="68" t="s">
        <v>559</v>
      </c>
      <c r="D142" s="165">
        <v>2341216.30106</v>
      </c>
      <c r="E142" s="165">
        <v>2315492.0103509999</v>
      </c>
      <c r="F142" s="22">
        <f t="shared" si="31"/>
        <v>25724.290709000081</v>
      </c>
      <c r="G142" s="22">
        <f t="shared" si="32"/>
        <v>4656708.3114109999</v>
      </c>
      <c r="H142" s="22">
        <v>687530.53821100004</v>
      </c>
      <c r="I142" s="22">
        <v>719846.21581900003</v>
      </c>
      <c r="J142" s="22">
        <f t="shared" si="33"/>
        <v>-32315.677607999998</v>
      </c>
      <c r="K142" s="22">
        <f t="shared" si="34"/>
        <v>1407376.75403</v>
      </c>
      <c r="L142" s="63">
        <v>480075</v>
      </c>
      <c r="M142" s="63">
        <v>199254</v>
      </c>
      <c r="N142" s="63">
        <f t="shared" si="35"/>
        <v>280821</v>
      </c>
      <c r="O142" s="63">
        <v>480075</v>
      </c>
      <c r="P142" s="63">
        <v>168812</v>
      </c>
      <c r="Q142" s="63">
        <f t="shared" si="36"/>
        <v>311263</v>
      </c>
    </row>
    <row r="143" spans="1:17" s="182" customFormat="1" x14ac:dyDescent="0.4">
      <c r="A143" s="253">
        <v>167</v>
      </c>
      <c r="B143" s="114">
        <v>137</v>
      </c>
      <c r="C143" s="114" t="s">
        <v>557</v>
      </c>
      <c r="D143" s="158">
        <v>2149901.4929459998</v>
      </c>
      <c r="E143" s="158">
        <v>2004366.892552</v>
      </c>
      <c r="F143" s="286">
        <f t="shared" si="31"/>
        <v>145534.60039399983</v>
      </c>
      <c r="G143" s="115">
        <f t="shared" si="32"/>
        <v>4154268.3854979998</v>
      </c>
      <c r="H143" s="115">
        <v>623510.78968399996</v>
      </c>
      <c r="I143" s="115">
        <v>584515.96513000003</v>
      </c>
      <c r="J143" s="115">
        <f t="shared" si="33"/>
        <v>38994.824553999933</v>
      </c>
      <c r="K143" s="115">
        <f t="shared" si="34"/>
        <v>1208026.7548139999</v>
      </c>
      <c r="L143" s="116">
        <v>748113</v>
      </c>
      <c r="M143" s="116">
        <v>592958</v>
      </c>
      <c r="N143" s="116">
        <f t="shared" si="35"/>
        <v>155155</v>
      </c>
      <c r="O143" s="116">
        <v>350063</v>
      </c>
      <c r="P143" s="116">
        <v>354988</v>
      </c>
      <c r="Q143" s="116">
        <f t="shared" si="36"/>
        <v>-4925</v>
      </c>
    </row>
    <row r="144" spans="1:17" x14ac:dyDescent="0.4">
      <c r="A144" s="253">
        <v>264</v>
      </c>
      <c r="B144" s="164">
        <v>138</v>
      </c>
      <c r="C144" s="68" t="s">
        <v>576</v>
      </c>
      <c r="D144" s="165">
        <v>1625131.841031</v>
      </c>
      <c r="E144" s="165">
        <v>994039.98348599998</v>
      </c>
      <c r="F144" s="22">
        <f t="shared" si="31"/>
        <v>631091.85754500004</v>
      </c>
      <c r="G144" s="22">
        <f t="shared" si="32"/>
        <v>2619171.824517</v>
      </c>
      <c r="H144" s="22">
        <v>602492.09469399997</v>
      </c>
      <c r="I144" s="22">
        <v>220751.50478799999</v>
      </c>
      <c r="J144" s="22">
        <f t="shared" si="33"/>
        <v>381740.58990599995</v>
      </c>
      <c r="K144" s="22">
        <f t="shared" si="34"/>
        <v>823243.59948199999</v>
      </c>
      <c r="L144" s="63">
        <v>920313</v>
      </c>
      <c r="M144" s="63">
        <v>206876</v>
      </c>
      <c r="N144" s="63">
        <f t="shared" si="35"/>
        <v>713437</v>
      </c>
      <c r="O144" s="63">
        <v>458975</v>
      </c>
      <c r="P144" s="63">
        <v>82899</v>
      </c>
      <c r="Q144" s="63">
        <f t="shared" si="36"/>
        <v>376076</v>
      </c>
    </row>
    <row r="145" spans="1:17" s="182" customFormat="1" x14ac:dyDescent="0.4">
      <c r="A145" s="253">
        <v>103</v>
      </c>
      <c r="B145" s="114">
        <v>139</v>
      </c>
      <c r="C145" s="114" t="s">
        <v>538</v>
      </c>
      <c r="D145" s="158">
        <v>1709442.2591200001</v>
      </c>
      <c r="E145" s="158">
        <v>1164612.7725150001</v>
      </c>
      <c r="F145" s="286">
        <f t="shared" si="31"/>
        <v>544829.48660499998</v>
      </c>
      <c r="G145" s="115">
        <f t="shared" si="32"/>
        <v>2874055.0316350004</v>
      </c>
      <c r="H145" s="115">
        <v>571608.06488900003</v>
      </c>
      <c r="I145" s="115">
        <v>162320.296653</v>
      </c>
      <c r="J145" s="115">
        <f t="shared" si="33"/>
        <v>409287.76823600003</v>
      </c>
      <c r="K145" s="115">
        <f t="shared" si="34"/>
        <v>733928.36154199997</v>
      </c>
      <c r="L145" s="116">
        <v>589610</v>
      </c>
      <c r="M145" s="116">
        <v>43467</v>
      </c>
      <c r="N145" s="116">
        <f t="shared" si="35"/>
        <v>546143</v>
      </c>
      <c r="O145" s="116">
        <v>478556</v>
      </c>
      <c r="P145" s="116">
        <v>18968</v>
      </c>
      <c r="Q145" s="116">
        <f t="shared" si="36"/>
        <v>459588</v>
      </c>
    </row>
    <row r="146" spans="1:17" x14ac:dyDescent="0.4">
      <c r="A146" s="253">
        <v>20</v>
      </c>
      <c r="B146" s="164">
        <v>140</v>
      </c>
      <c r="C146" s="68" t="s">
        <v>515</v>
      </c>
      <c r="D146" s="165">
        <v>3715311.7405659999</v>
      </c>
      <c r="E146" s="165">
        <v>3312109.7661100002</v>
      </c>
      <c r="F146" s="22">
        <f t="shared" si="31"/>
        <v>403201.97445599968</v>
      </c>
      <c r="G146" s="22">
        <f t="shared" si="32"/>
        <v>7027421.5066759996</v>
      </c>
      <c r="H146" s="22">
        <v>535252.65583199996</v>
      </c>
      <c r="I146" s="22">
        <v>1602285.017641</v>
      </c>
      <c r="J146" s="22">
        <f t="shared" si="33"/>
        <v>-1067032.3618089999</v>
      </c>
      <c r="K146" s="22">
        <f t="shared" si="34"/>
        <v>2137537.6734730001</v>
      </c>
      <c r="L146" s="63">
        <v>6401137</v>
      </c>
      <c r="M146" s="63">
        <v>2856351</v>
      </c>
      <c r="N146" s="63">
        <f t="shared" si="35"/>
        <v>3544786</v>
      </c>
      <c r="O146" s="63">
        <v>2264627</v>
      </c>
      <c r="P146" s="63">
        <v>1659759</v>
      </c>
      <c r="Q146" s="63">
        <f t="shared" si="36"/>
        <v>604868</v>
      </c>
    </row>
    <row r="147" spans="1:17" s="182" customFormat="1" x14ac:dyDescent="0.4">
      <c r="A147" s="253">
        <v>60</v>
      </c>
      <c r="B147" s="114">
        <v>141</v>
      </c>
      <c r="C147" s="114" t="s">
        <v>521</v>
      </c>
      <c r="D147" s="158">
        <v>1360068.839594</v>
      </c>
      <c r="E147" s="158">
        <v>940387.43868499994</v>
      </c>
      <c r="F147" s="286">
        <f t="shared" si="31"/>
        <v>419681.40090900008</v>
      </c>
      <c r="G147" s="115">
        <f t="shared" si="32"/>
        <v>2300456.278279</v>
      </c>
      <c r="H147" s="115">
        <v>505595.340991</v>
      </c>
      <c r="I147" s="115">
        <v>167698.11459300001</v>
      </c>
      <c r="J147" s="115">
        <f t="shared" si="33"/>
        <v>337897.22639800003</v>
      </c>
      <c r="K147" s="115">
        <f t="shared" si="34"/>
        <v>673293.45558399998</v>
      </c>
      <c r="L147" s="116">
        <v>621422</v>
      </c>
      <c r="M147" s="116">
        <v>216314</v>
      </c>
      <c r="N147" s="116">
        <f t="shared" si="35"/>
        <v>405108</v>
      </c>
      <c r="O147" s="116">
        <v>371781</v>
      </c>
      <c r="P147" s="116">
        <v>92380</v>
      </c>
      <c r="Q147" s="116">
        <f t="shared" si="36"/>
        <v>279401</v>
      </c>
    </row>
    <row r="148" spans="1:17" x14ac:dyDescent="0.4">
      <c r="A148" s="253">
        <v>244</v>
      </c>
      <c r="B148" s="164">
        <v>142</v>
      </c>
      <c r="C148" s="68" t="s">
        <v>607</v>
      </c>
      <c r="D148" s="165">
        <v>2362321.4210120002</v>
      </c>
      <c r="E148" s="165">
        <v>2301818.800086</v>
      </c>
      <c r="F148" s="22">
        <f t="shared" si="31"/>
        <v>60502.620926000178</v>
      </c>
      <c r="G148" s="22">
        <f t="shared" si="32"/>
        <v>4664140.2210980002</v>
      </c>
      <c r="H148" s="22">
        <v>505096.583102</v>
      </c>
      <c r="I148" s="22">
        <v>848520.38948799996</v>
      </c>
      <c r="J148" s="22">
        <f t="shared" si="33"/>
        <v>-343423.80638599995</v>
      </c>
      <c r="K148" s="22">
        <f t="shared" si="34"/>
        <v>1353616.9725899999</v>
      </c>
      <c r="L148" s="63">
        <v>947345</v>
      </c>
      <c r="M148" s="63">
        <v>694959</v>
      </c>
      <c r="N148" s="63">
        <f t="shared" si="35"/>
        <v>252386</v>
      </c>
      <c r="O148" s="63">
        <v>114048</v>
      </c>
      <c r="P148" s="63">
        <v>438529</v>
      </c>
      <c r="Q148" s="63">
        <f t="shared" si="36"/>
        <v>-324481</v>
      </c>
    </row>
    <row r="149" spans="1:17" s="182" customFormat="1" x14ac:dyDescent="0.4">
      <c r="A149" s="253">
        <v>38</v>
      </c>
      <c r="B149" s="114">
        <v>143</v>
      </c>
      <c r="C149" s="114" t="s">
        <v>530</v>
      </c>
      <c r="D149" s="158">
        <v>621874.75436599995</v>
      </c>
      <c r="E149" s="158">
        <v>195033.818639</v>
      </c>
      <c r="F149" s="286">
        <f t="shared" si="31"/>
        <v>426840.93572699995</v>
      </c>
      <c r="G149" s="115">
        <f t="shared" si="32"/>
        <v>816908.5730049999</v>
      </c>
      <c r="H149" s="115">
        <v>414895.25594200002</v>
      </c>
      <c r="I149" s="115">
        <v>68711.630338000003</v>
      </c>
      <c r="J149" s="115">
        <f t="shared" si="33"/>
        <v>346183.625604</v>
      </c>
      <c r="K149" s="115">
        <f t="shared" si="34"/>
        <v>483606.88628000004</v>
      </c>
      <c r="L149" s="116">
        <v>766882</v>
      </c>
      <c r="M149" s="116">
        <v>180571</v>
      </c>
      <c r="N149" s="116">
        <f t="shared" si="35"/>
        <v>586311</v>
      </c>
      <c r="O149" s="116">
        <v>548017</v>
      </c>
      <c r="P149" s="116">
        <v>90255</v>
      </c>
      <c r="Q149" s="116">
        <f t="shared" si="36"/>
        <v>457762</v>
      </c>
    </row>
    <row r="150" spans="1:17" x14ac:dyDescent="0.4">
      <c r="A150" s="253">
        <v>33</v>
      </c>
      <c r="B150" s="164">
        <v>144</v>
      </c>
      <c r="C150" s="68" t="s">
        <v>523</v>
      </c>
      <c r="D150" s="165">
        <v>1866852.4903170001</v>
      </c>
      <c r="E150" s="165">
        <v>2151233.6689800001</v>
      </c>
      <c r="F150" s="22">
        <f t="shared" si="31"/>
        <v>-284381.178663</v>
      </c>
      <c r="G150" s="22">
        <f t="shared" si="32"/>
        <v>4018086.1592970002</v>
      </c>
      <c r="H150" s="22">
        <v>388299.18922</v>
      </c>
      <c r="I150" s="22">
        <v>605608.34632000001</v>
      </c>
      <c r="J150" s="22">
        <f t="shared" si="33"/>
        <v>-217309.15710000001</v>
      </c>
      <c r="K150" s="22">
        <f t="shared" si="34"/>
        <v>993907.53554000007</v>
      </c>
      <c r="L150" s="63">
        <v>134781</v>
      </c>
      <c r="M150" s="63">
        <v>407395</v>
      </c>
      <c r="N150" s="63">
        <f t="shared" si="35"/>
        <v>-272614</v>
      </c>
      <c r="O150" s="63">
        <v>74509</v>
      </c>
      <c r="P150" s="63">
        <v>312609</v>
      </c>
      <c r="Q150" s="63">
        <f t="shared" si="36"/>
        <v>-238100</v>
      </c>
    </row>
    <row r="151" spans="1:17" s="182" customFormat="1" x14ac:dyDescent="0.4">
      <c r="A151" s="253">
        <v>240</v>
      </c>
      <c r="B151" s="114">
        <v>145</v>
      </c>
      <c r="C151" s="114" t="s">
        <v>573</v>
      </c>
      <c r="D151" s="158">
        <v>715652.442775</v>
      </c>
      <c r="E151" s="158">
        <v>510058.12442900002</v>
      </c>
      <c r="F151" s="286">
        <f t="shared" si="31"/>
        <v>205594.31834599999</v>
      </c>
      <c r="G151" s="115">
        <f t="shared" si="32"/>
        <v>1225710.567204</v>
      </c>
      <c r="H151" s="115">
        <v>343371.93057800003</v>
      </c>
      <c r="I151" s="115">
        <v>271352.52694399998</v>
      </c>
      <c r="J151" s="115">
        <f t="shared" si="33"/>
        <v>72019.403634000046</v>
      </c>
      <c r="K151" s="115">
        <f t="shared" si="34"/>
        <v>614724.45752199995</v>
      </c>
      <c r="L151" s="116">
        <v>409699</v>
      </c>
      <c r="M151" s="116">
        <v>80141</v>
      </c>
      <c r="N151" s="116">
        <f t="shared" si="35"/>
        <v>329558</v>
      </c>
      <c r="O151" s="116">
        <v>259579</v>
      </c>
      <c r="P151" s="116">
        <v>17076</v>
      </c>
      <c r="Q151" s="116">
        <f t="shared" si="36"/>
        <v>242503</v>
      </c>
    </row>
    <row r="152" spans="1:17" x14ac:dyDescent="0.4">
      <c r="A152" s="253">
        <v>18</v>
      </c>
      <c r="B152" s="164">
        <v>146</v>
      </c>
      <c r="C152" s="68" t="s">
        <v>531</v>
      </c>
      <c r="D152" s="165">
        <v>470309.40274599998</v>
      </c>
      <c r="E152" s="165">
        <v>173412.891183</v>
      </c>
      <c r="F152" s="22">
        <f t="shared" si="31"/>
        <v>296896.51156299998</v>
      </c>
      <c r="G152" s="22">
        <f t="shared" si="32"/>
        <v>643722.29392899992</v>
      </c>
      <c r="H152" s="22">
        <v>335391.78210000001</v>
      </c>
      <c r="I152" s="22">
        <v>56375.078393000003</v>
      </c>
      <c r="J152" s="22">
        <f t="shared" si="33"/>
        <v>279016.70370700001</v>
      </c>
      <c r="K152" s="22">
        <f t="shared" si="34"/>
        <v>391766.86049300001</v>
      </c>
      <c r="L152" s="63">
        <v>642467</v>
      </c>
      <c r="M152" s="63">
        <v>151726</v>
      </c>
      <c r="N152" s="63">
        <f t="shared" si="35"/>
        <v>490741</v>
      </c>
      <c r="O152" s="63">
        <v>584474</v>
      </c>
      <c r="P152" s="63">
        <v>109407</v>
      </c>
      <c r="Q152" s="63">
        <f t="shared" si="36"/>
        <v>475067</v>
      </c>
    </row>
    <row r="153" spans="1:17" s="182" customFormat="1" x14ac:dyDescent="0.4">
      <c r="A153" s="253">
        <v>239</v>
      </c>
      <c r="B153" s="114">
        <v>147</v>
      </c>
      <c r="C153" s="114" t="s">
        <v>571</v>
      </c>
      <c r="D153" s="158">
        <v>777173.73492099997</v>
      </c>
      <c r="E153" s="158">
        <v>658976.62953899999</v>
      </c>
      <c r="F153" s="286">
        <f t="shared" si="31"/>
        <v>118197.10538199998</v>
      </c>
      <c r="G153" s="115">
        <f t="shared" si="32"/>
        <v>1436150.3644599998</v>
      </c>
      <c r="H153" s="115">
        <v>281799.620077</v>
      </c>
      <c r="I153" s="115">
        <v>183650.337596</v>
      </c>
      <c r="J153" s="115">
        <f t="shared" si="33"/>
        <v>98149.282481000002</v>
      </c>
      <c r="K153" s="115">
        <f t="shared" si="34"/>
        <v>465449.957673</v>
      </c>
      <c r="L153" s="116">
        <v>258201</v>
      </c>
      <c r="M153" s="116">
        <v>151233</v>
      </c>
      <c r="N153" s="116">
        <f t="shared" si="35"/>
        <v>106968</v>
      </c>
      <c r="O153" s="116">
        <v>116592</v>
      </c>
      <c r="P153" s="116">
        <v>24848</v>
      </c>
      <c r="Q153" s="116">
        <f t="shared" si="36"/>
        <v>91744</v>
      </c>
    </row>
    <row r="154" spans="1:17" x14ac:dyDescent="0.4">
      <c r="A154" s="253">
        <v>46</v>
      </c>
      <c r="B154" s="164">
        <v>148</v>
      </c>
      <c r="C154" s="68" t="s">
        <v>528</v>
      </c>
      <c r="D154" s="165">
        <v>604597.31131300004</v>
      </c>
      <c r="E154" s="165">
        <v>308621.50121900003</v>
      </c>
      <c r="F154" s="22">
        <f t="shared" si="31"/>
        <v>295975.81009400001</v>
      </c>
      <c r="G154" s="22">
        <f t="shared" si="32"/>
        <v>913218.81253200001</v>
      </c>
      <c r="H154" s="22">
        <v>267871.86102200003</v>
      </c>
      <c r="I154" s="22">
        <v>0</v>
      </c>
      <c r="J154" s="22">
        <f t="shared" si="33"/>
        <v>267871.86102200003</v>
      </c>
      <c r="K154" s="22">
        <f t="shared" si="34"/>
        <v>267871.86102200003</v>
      </c>
      <c r="L154" s="63">
        <v>381236</v>
      </c>
      <c r="M154" s="63">
        <v>72178</v>
      </c>
      <c r="N154" s="63">
        <f t="shared" si="35"/>
        <v>309058</v>
      </c>
      <c r="O154" s="63">
        <v>297753</v>
      </c>
      <c r="P154" s="63">
        <v>8764</v>
      </c>
      <c r="Q154" s="63">
        <f t="shared" si="36"/>
        <v>288989</v>
      </c>
    </row>
    <row r="155" spans="1:17" s="182" customFormat="1" x14ac:dyDescent="0.4">
      <c r="A155" s="253">
        <v>170</v>
      </c>
      <c r="B155" s="114">
        <v>149</v>
      </c>
      <c r="C155" s="114" t="s">
        <v>560</v>
      </c>
      <c r="D155" s="158">
        <v>358819.94717399997</v>
      </c>
      <c r="E155" s="158">
        <v>138599.37307999999</v>
      </c>
      <c r="F155" s="286">
        <f t="shared" si="31"/>
        <v>220220.57409399998</v>
      </c>
      <c r="G155" s="115">
        <f t="shared" si="32"/>
        <v>497419.32025399996</v>
      </c>
      <c r="H155" s="115">
        <v>222465.74835400001</v>
      </c>
      <c r="I155" s="115">
        <v>24216.256155999999</v>
      </c>
      <c r="J155" s="115">
        <f t="shared" si="33"/>
        <v>198249.49219800002</v>
      </c>
      <c r="K155" s="115">
        <f t="shared" si="34"/>
        <v>246682.00451</v>
      </c>
      <c r="L155" s="116">
        <v>545454</v>
      </c>
      <c r="M155" s="116">
        <v>248183</v>
      </c>
      <c r="N155" s="116">
        <f t="shared" si="35"/>
        <v>297271</v>
      </c>
      <c r="O155" s="116">
        <v>308997</v>
      </c>
      <c r="P155" s="116">
        <v>83705</v>
      </c>
      <c r="Q155" s="116">
        <f t="shared" si="36"/>
        <v>225292</v>
      </c>
    </row>
    <row r="156" spans="1:17" x14ac:dyDescent="0.4">
      <c r="A156" s="253">
        <v>245</v>
      </c>
      <c r="B156" s="164">
        <v>150</v>
      </c>
      <c r="C156" s="68" t="s">
        <v>575</v>
      </c>
      <c r="D156" s="165">
        <v>3525335.4288110002</v>
      </c>
      <c r="E156" s="165">
        <v>4646249.3505929997</v>
      </c>
      <c r="F156" s="22">
        <f t="shared" si="31"/>
        <v>-1120913.9217819995</v>
      </c>
      <c r="G156" s="22">
        <f t="shared" si="32"/>
        <v>8171584.7794039994</v>
      </c>
      <c r="H156" s="22">
        <v>214909.36022900001</v>
      </c>
      <c r="I156" s="22">
        <v>865865.05505099997</v>
      </c>
      <c r="J156" s="22">
        <f t="shared" si="33"/>
        <v>-650955.69482199999</v>
      </c>
      <c r="K156" s="22">
        <f t="shared" si="34"/>
        <v>1080774.4152800001</v>
      </c>
      <c r="L156" s="63">
        <v>2046651</v>
      </c>
      <c r="M156" s="63">
        <v>2391014</v>
      </c>
      <c r="N156" s="63">
        <f t="shared" si="35"/>
        <v>-344363</v>
      </c>
      <c r="O156" s="63">
        <v>387975</v>
      </c>
      <c r="P156" s="63">
        <v>954706</v>
      </c>
      <c r="Q156" s="63">
        <f t="shared" si="36"/>
        <v>-566731</v>
      </c>
    </row>
    <row r="157" spans="1:17" s="182" customFormat="1" x14ac:dyDescent="0.4">
      <c r="A157" s="253">
        <v>19</v>
      </c>
      <c r="B157" s="114">
        <v>151</v>
      </c>
      <c r="C157" s="114" t="s">
        <v>517</v>
      </c>
      <c r="D157" s="158">
        <v>498563.80422599998</v>
      </c>
      <c r="E157" s="158">
        <v>327328.99930999998</v>
      </c>
      <c r="F157" s="286">
        <f t="shared" si="31"/>
        <v>171234.80491599999</v>
      </c>
      <c r="G157" s="115">
        <f t="shared" si="32"/>
        <v>825892.80353599996</v>
      </c>
      <c r="H157" s="115">
        <v>195109.94968300001</v>
      </c>
      <c r="I157" s="115">
        <v>98520.525924999994</v>
      </c>
      <c r="J157" s="115">
        <f t="shared" si="33"/>
        <v>96589.423758000019</v>
      </c>
      <c r="K157" s="115">
        <f t="shared" si="34"/>
        <v>293630.47560800001</v>
      </c>
      <c r="L157" s="116">
        <v>423363</v>
      </c>
      <c r="M157" s="116">
        <v>105592</v>
      </c>
      <c r="N157" s="116">
        <f t="shared" si="35"/>
        <v>317771</v>
      </c>
      <c r="O157" s="116">
        <v>136206</v>
      </c>
      <c r="P157" s="116">
        <v>41083</v>
      </c>
      <c r="Q157" s="116">
        <f t="shared" si="36"/>
        <v>95123</v>
      </c>
    </row>
    <row r="158" spans="1:17" x14ac:dyDescent="0.4">
      <c r="A158" s="253">
        <v>152</v>
      </c>
      <c r="B158" s="164">
        <v>152</v>
      </c>
      <c r="C158" s="68" t="s">
        <v>553</v>
      </c>
      <c r="D158" s="165">
        <v>448417.78632399999</v>
      </c>
      <c r="E158" s="165">
        <v>149120.40399399999</v>
      </c>
      <c r="F158" s="22">
        <f t="shared" si="31"/>
        <v>299297.38232999999</v>
      </c>
      <c r="G158" s="22">
        <f t="shared" si="32"/>
        <v>597538.19031800004</v>
      </c>
      <c r="H158" s="22">
        <v>185166.80650400001</v>
      </c>
      <c r="I158" s="22">
        <v>6550.3774819999999</v>
      </c>
      <c r="J158" s="22">
        <f t="shared" si="33"/>
        <v>178616.429022</v>
      </c>
      <c r="K158" s="22">
        <f t="shared" si="34"/>
        <v>191717.18398600002</v>
      </c>
      <c r="L158" s="63">
        <v>677650</v>
      </c>
      <c r="M158" s="63">
        <v>218924</v>
      </c>
      <c r="N158" s="63">
        <f t="shared" si="35"/>
        <v>458726</v>
      </c>
      <c r="O158" s="63">
        <v>259557</v>
      </c>
      <c r="P158" s="63">
        <v>53673</v>
      </c>
      <c r="Q158" s="63">
        <f t="shared" si="36"/>
        <v>205884</v>
      </c>
    </row>
    <row r="159" spans="1:17" s="182" customFormat="1" x14ac:dyDescent="0.4">
      <c r="A159" s="253">
        <v>129</v>
      </c>
      <c r="B159" s="114">
        <v>153</v>
      </c>
      <c r="C159" s="114" t="s">
        <v>544</v>
      </c>
      <c r="D159" s="158">
        <v>311760.82499400002</v>
      </c>
      <c r="E159" s="158">
        <v>226472.66843200001</v>
      </c>
      <c r="F159" s="286">
        <f t="shared" si="31"/>
        <v>85288.156562000018</v>
      </c>
      <c r="G159" s="115">
        <f t="shared" si="32"/>
        <v>538233.493426</v>
      </c>
      <c r="H159" s="115">
        <v>168450.205373</v>
      </c>
      <c r="I159" s="115">
        <v>37208.047609000001</v>
      </c>
      <c r="J159" s="115">
        <f t="shared" si="33"/>
        <v>131242.157764</v>
      </c>
      <c r="K159" s="115">
        <f t="shared" si="34"/>
        <v>205658.25298200001</v>
      </c>
      <c r="L159" s="116">
        <v>481063</v>
      </c>
      <c r="M159" s="116">
        <v>340769</v>
      </c>
      <c r="N159" s="116">
        <f t="shared" si="35"/>
        <v>140294</v>
      </c>
      <c r="O159" s="116">
        <v>237266</v>
      </c>
      <c r="P159" s="116">
        <v>102570</v>
      </c>
      <c r="Q159" s="116">
        <f t="shared" si="36"/>
        <v>134696</v>
      </c>
    </row>
    <row r="160" spans="1:17" x14ac:dyDescent="0.4">
      <c r="A160" s="253">
        <v>64</v>
      </c>
      <c r="B160" s="164">
        <v>154</v>
      </c>
      <c r="C160" s="68" t="s">
        <v>535</v>
      </c>
      <c r="D160" s="165">
        <v>458007.08566600003</v>
      </c>
      <c r="E160" s="165">
        <v>548593.46469599998</v>
      </c>
      <c r="F160" s="22">
        <f t="shared" si="31"/>
        <v>-90586.379029999953</v>
      </c>
      <c r="G160" s="22">
        <f t="shared" si="32"/>
        <v>1006600.550362</v>
      </c>
      <c r="H160" s="22">
        <v>164023.05432200001</v>
      </c>
      <c r="I160" s="22">
        <v>303763.500528</v>
      </c>
      <c r="J160" s="22">
        <f t="shared" si="33"/>
        <v>-139740.44620599999</v>
      </c>
      <c r="K160" s="22">
        <f t="shared" si="34"/>
        <v>467786.55485000001</v>
      </c>
      <c r="L160" s="63">
        <v>169939</v>
      </c>
      <c r="M160" s="63">
        <v>242066</v>
      </c>
      <c r="N160" s="63">
        <f t="shared" si="35"/>
        <v>-72127</v>
      </c>
      <c r="O160" s="63">
        <v>85409</v>
      </c>
      <c r="P160" s="63">
        <v>213748</v>
      </c>
      <c r="Q160" s="63">
        <f t="shared" si="36"/>
        <v>-128339</v>
      </c>
    </row>
    <row r="161" spans="1:17" s="182" customFormat="1" x14ac:dyDescent="0.4">
      <c r="A161" s="253">
        <v>182</v>
      </c>
      <c r="B161" s="114">
        <v>155</v>
      </c>
      <c r="C161" s="114" t="s">
        <v>564</v>
      </c>
      <c r="D161" s="158">
        <v>160058.086518</v>
      </c>
      <c r="E161" s="158">
        <v>100166.31761500001</v>
      </c>
      <c r="F161" s="286">
        <f t="shared" si="31"/>
        <v>59891.768902999989</v>
      </c>
      <c r="G161" s="115">
        <f t="shared" si="32"/>
        <v>260224.404133</v>
      </c>
      <c r="H161" s="115">
        <v>136899.218012</v>
      </c>
      <c r="I161" s="115">
        <v>79742.719517000005</v>
      </c>
      <c r="J161" s="115">
        <f t="shared" si="33"/>
        <v>57156.498494999993</v>
      </c>
      <c r="K161" s="115">
        <f t="shared" si="34"/>
        <v>216641.93752899999</v>
      </c>
      <c r="L161" s="116">
        <v>0</v>
      </c>
      <c r="M161" s="116">
        <v>0</v>
      </c>
      <c r="N161" s="116">
        <f t="shared" si="35"/>
        <v>0</v>
      </c>
      <c r="O161" s="116">
        <v>0</v>
      </c>
      <c r="P161" s="116">
        <v>0</v>
      </c>
      <c r="Q161" s="116">
        <f t="shared" si="36"/>
        <v>0</v>
      </c>
    </row>
    <row r="162" spans="1:17" x14ac:dyDescent="0.4">
      <c r="A162" s="253">
        <v>194</v>
      </c>
      <c r="B162" s="164">
        <v>156</v>
      </c>
      <c r="C162" s="68" t="s">
        <v>567</v>
      </c>
      <c r="D162" s="165">
        <v>512844.50349999999</v>
      </c>
      <c r="E162" s="165">
        <v>492176.46900400001</v>
      </c>
      <c r="F162" s="22">
        <f t="shared" si="31"/>
        <v>20668.034495999978</v>
      </c>
      <c r="G162" s="22">
        <f t="shared" si="32"/>
        <v>1005020.9725039999</v>
      </c>
      <c r="H162" s="22">
        <v>111788.517047</v>
      </c>
      <c r="I162" s="22">
        <v>94999.634573000003</v>
      </c>
      <c r="J162" s="22">
        <f t="shared" si="33"/>
        <v>16788.882473999998</v>
      </c>
      <c r="K162" s="22">
        <f t="shared" si="34"/>
        <v>206788.15162000002</v>
      </c>
      <c r="L162" s="63">
        <v>28202</v>
      </c>
      <c r="M162" s="63">
        <v>7058</v>
      </c>
      <c r="N162" s="63">
        <f t="shared" si="35"/>
        <v>21144</v>
      </c>
      <c r="O162" s="63">
        <v>23508</v>
      </c>
      <c r="P162" s="63">
        <v>0</v>
      </c>
      <c r="Q162" s="63">
        <f t="shared" si="36"/>
        <v>23508</v>
      </c>
    </row>
    <row r="163" spans="1:17" s="182" customFormat="1" x14ac:dyDescent="0.4">
      <c r="A163" s="253">
        <v>26</v>
      </c>
      <c r="B163" s="114">
        <v>157</v>
      </c>
      <c r="C163" s="114" t="s">
        <v>512</v>
      </c>
      <c r="D163" s="158">
        <v>695765.11863499996</v>
      </c>
      <c r="E163" s="158">
        <v>655486.67573799996</v>
      </c>
      <c r="F163" s="286">
        <f t="shared" si="31"/>
        <v>40278.442897000001</v>
      </c>
      <c r="G163" s="115">
        <f t="shared" si="32"/>
        <v>1351251.794373</v>
      </c>
      <c r="H163" s="115">
        <v>97554.058061000003</v>
      </c>
      <c r="I163" s="115">
        <v>154869.00944299999</v>
      </c>
      <c r="J163" s="115">
        <f t="shared" si="33"/>
        <v>-57314.951381999985</v>
      </c>
      <c r="K163" s="115">
        <f t="shared" si="34"/>
        <v>252423.06750399998</v>
      </c>
      <c r="L163" s="116">
        <v>190213</v>
      </c>
      <c r="M163" s="116">
        <v>67032</v>
      </c>
      <c r="N163" s="116">
        <f t="shared" si="35"/>
        <v>123181</v>
      </c>
      <c r="O163" s="116">
        <v>19068</v>
      </c>
      <c r="P163" s="116">
        <v>5935</v>
      </c>
      <c r="Q163" s="116">
        <f t="shared" si="36"/>
        <v>13133</v>
      </c>
    </row>
    <row r="164" spans="1:17" x14ac:dyDescent="0.4">
      <c r="A164" s="253">
        <v>119</v>
      </c>
      <c r="B164" s="164">
        <v>158</v>
      </c>
      <c r="C164" s="68" t="s">
        <v>540</v>
      </c>
      <c r="D164" s="165">
        <v>507979.92903499998</v>
      </c>
      <c r="E164" s="165">
        <v>516730.01867800002</v>
      </c>
      <c r="F164" s="22">
        <f t="shared" si="31"/>
        <v>-8750.089643000043</v>
      </c>
      <c r="G164" s="22">
        <f t="shared" si="32"/>
        <v>1024709.947713</v>
      </c>
      <c r="H164" s="22">
        <v>96414.241645000002</v>
      </c>
      <c r="I164" s="22">
        <v>228898.296554</v>
      </c>
      <c r="J164" s="22">
        <f t="shared" si="33"/>
        <v>-132484.054909</v>
      </c>
      <c r="K164" s="22">
        <f t="shared" si="34"/>
        <v>325312.538199</v>
      </c>
      <c r="L164" s="63">
        <v>404982</v>
      </c>
      <c r="M164" s="63">
        <v>257640</v>
      </c>
      <c r="N164" s="63">
        <f t="shared" si="35"/>
        <v>147342</v>
      </c>
      <c r="O164" s="63">
        <v>155857</v>
      </c>
      <c r="P164" s="63">
        <v>138773</v>
      </c>
      <c r="Q164" s="63">
        <f t="shared" si="36"/>
        <v>17084</v>
      </c>
    </row>
    <row r="165" spans="1:17" s="182" customFormat="1" x14ac:dyDescent="0.4">
      <c r="A165" s="253">
        <v>45</v>
      </c>
      <c r="B165" s="114">
        <v>159</v>
      </c>
      <c r="C165" s="114" t="s">
        <v>522</v>
      </c>
      <c r="D165" s="158">
        <v>547824.35534100002</v>
      </c>
      <c r="E165" s="158">
        <v>602224.83986499999</v>
      </c>
      <c r="F165" s="286">
        <f t="shared" si="31"/>
        <v>-54400.48452399997</v>
      </c>
      <c r="G165" s="115">
        <f t="shared" si="32"/>
        <v>1150049.195206</v>
      </c>
      <c r="H165" s="115">
        <v>87437.601116000005</v>
      </c>
      <c r="I165" s="115">
        <v>178295.77326399999</v>
      </c>
      <c r="J165" s="115">
        <f t="shared" si="33"/>
        <v>-90858.172147999983</v>
      </c>
      <c r="K165" s="115">
        <f t="shared" si="34"/>
        <v>265733.37437999999</v>
      </c>
      <c r="L165" s="116">
        <v>168134</v>
      </c>
      <c r="M165" s="116">
        <v>202370</v>
      </c>
      <c r="N165" s="116">
        <f t="shared" si="35"/>
        <v>-34236</v>
      </c>
      <c r="O165" s="116">
        <v>116651</v>
      </c>
      <c r="P165" s="116">
        <v>157645</v>
      </c>
      <c r="Q165" s="116">
        <f t="shared" si="36"/>
        <v>-40994</v>
      </c>
    </row>
    <row r="166" spans="1:17" x14ac:dyDescent="0.4">
      <c r="A166" s="253">
        <v>49</v>
      </c>
      <c r="B166" s="164">
        <v>160</v>
      </c>
      <c r="C166" s="68" t="s">
        <v>524</v>
      </c>
      <c r="D166" s="165">
        <v>744929.04876399995</v>
      </c>
      <c r="E166" s="165">
        <v>870354.61390400003</v>
      </c>
      <c r="F166" s="22">
        <f t="shared" si="31"/>
        <v>-125425.56514000008</v>
      </c>
      <c r="G166" s="22">
        <f t="shared" si="32"/>
        <v>1615283.662668</v>
      </c>
      <c r="H166" s="22">
        <v>65055.304252000002</v>
      </c>
      <c r="I166" s="22">
        <v>188992.59733799999</v>
      </c>
      <c r="J166" s="22">
        <f t="shared" si="33"/>
        <v>-123937.29308599999</v>
      </c>
      <c r="K166" s="22">
        <f t="shared" si="34"/>
        <v>254047.90158999999</v>
      </c>
      <c r="L166" s="63">
        <v>424047</v>
      </c>
      <c r="M166" s="63">
        <v>541762</v>
      </c>
      <c r="N166" s="63">
        <f t="shared" si="35"/>
        <v>-117715</v>
      </c>
      <c r="O166" s="63">
        <v>51336</v>
      </c>
      <c r="P166" s="63">
        <v>153453</v>
      </c>
      <c r="Q166" s="63">
        <f t="shared" si="36"/>
        <v>-102117</v>
      </c>
    </row>
    <row r="167" spans="1:17" s="182" customFormat="1" x14ac:dyDescent="0.4">
      <c r="A167" s="253">
        <v>209</v>
      </c>
      <c r="B167" s="114">
        <v>161</v>
      </c>
      <c r="C167" s="114" t="s">
        <v>568</v>
      </c>
      <c r="D167" s="158">
        <v>250709.234402</v>
      </c>
      <c r="E167" s="158">
        <v>244867.68651</v>
      </c>
      <c r="F167" s="286">
        <f t="shared" si="31"/>
        <v>5841.5478920000023</v>
      </c>
      <c r="G167" s="115">
        <f t="shared" si="32"/>
        <v>495576.920912</v>
      </c>
      <c r="H167" s="115">
        <v>60852.645139</v>
      </c>
      <c r="I167" s="115">
        <v>103522.45651</v>
      </c>
      <c r="J167" s="115">
        <f t="shared" si="33"/>
        <v>-42669.811371000003</v>
      </c>
      <c r="K167" s="115">
        <f t="shared" si="34"/>
        <v>164375.10164900002</v>
      </c>
      <c r="L167" s="116">
        <v>425164</v>
      </c>
      <c r="M167" s="116">
        <v>295326</v>
      </c>
      <c r="N167" s="116">
        <f t="shared" si="35"/>
        <v>129838</v>
      </c>
      <c r="O167" s="116">
        <v>277881</v>
      </c>
      <c r="P167" s="116">
        <v>191439</v>
      </c>
      <c r="Q167" s="116">
        <f t="shared" si="36"/>
        <v>86442</v>
      </c>
    </row>
    <row r="168" spans="1:17" x14ac:dyDescent="0.4">
      <c r="A168" s="253">
        <v>12</v>
      </c>
      <c r="B168" s="164">
        <v>162</v>
      </c>
      <c r="C168" s="68" t="s">
        <v>537</v>
      </c>
      <c r="D168" s="165">
        <v>927030.99234600004</v>
      </c>
      <c r="E168" s="165">
        <v>1027364.298884</v>
      </c>
      <c r="F168" s="22">
        <f t="shared" si="31"/>
        <v>-100333.306538</v>
      </c>
      <c r="G168" s="22">
        <f t="shared" si="32"/>
        <v>1954395.2912300001</v>
      </c>
      <c r="H168" s="22">
        <v>49954.316219</v>
      </c>
      <c r="I168" s="22">
        <v>0</v>
      </c>
      <c r="J168" s="22">
        <f t="shared" si="33"/>
        <v>49954.316219</v>
      </c>
      <c r="K168" s="22">
        <f t="shared" si="34"/>
        <v>49954.316219</v>
      </c>
      <c r="L168" s="63">
        <v>100364</v>
      </c>
      <c r="M168" s="63">
        <v>44862</v>
      </c>
      <c r="N168" s="63">
        <f t="shared" si="35"/>
        <v>55502</v>
      </c>
      <c r="O168" s="63">
        <v>92652</v>
      </c>
      <c r="P168" s="63">
        <v>334</v>
      </c>
      <c r="Q168" s="63">
        <f t="shared" si="36"/>
        <v>92318</v>
      </c>
    </row>
    <row r="169" spans="1:17" s="182" customFormat="1" x14ac:dyDescent="0.4">
      <c r="A169" s="253">
        <v>142</v>
      </c>
      <c r="B169" s="114">
        <v>163</v>
      </c>
      <c r="C169" s="114" t="s">
        <v>549</v>
      </c>
      <c r="D169" s="158">
        <v>457629.84535299998</v>
      </c>
      <c r="E169" s="158">
        <v>520921.41109100002</v>
      </c>
      <c r="F169" s="286">
        <f t="shared" si="31"/>
        <v>-63291.565738000034</v>
      </c>
      <c r="G169" s="115">
        <f t="shared" si="32"/>
        <v>978551.25644399994</v>
      </c>
      <c r="H169" s="115">
        <v>37966.297832999997</v>
      </c>
      <c r="I169" s="115">
        <v>113583.036697</v>
      </c>
      <c r="J169" s="115">
        <f t="shared" si="33"/>
        <v>-75616.738864000014</v>
      </c>
      <c r="K169" s="115">
        <f t="shared" si="34"/>
        <v>151549.33452999999</v>
      </c>
      <c r="L169" s="116">
        <v>104</v>
      </c>
      <c r="M169" s="116">
        <v>12394</v>
      </c>
      <c r="N169" s="116">
        <v>0</v>
      </c>
      <c r="O169" s="116">
        <v>0</v>
      </c>
      <c r="P169" s="116">
        <v>8512</v>
      </c>
      <c r="Q169" s="116">
        <v>0</v>
      </c>
    </row>
    <row r="170" spans="1:17" x14ac:dyDescent="0.4">
      <c r="A170" s="253">
        <v>140</v>
      </c>
      <c r="B170" s="164">
        <v>164</v>
      </c>
      <c r="C170" s="68" t="s">
        <v>546</v>
      </c>
      <c r="D170" s="165">
        <v>1601829.350108</v>
      </c>
      <c r="E170" s="165">
        <v>1548988.421686</v>
      </c>
      <c r="F170" s="22">
        <f t="shared" si="31"/>
        <v>52840.928422000026</v>
      </c>
      <c r="G170" s="22">
        <f t="shared" si="32"/>
        <v>3150817.7717939997</v>
      </c>
      <c r="H170" s="22">
        <v>257.34911599999998</v>
      </c>
      <c r="I170" s="22">
        <v>0</v>
      </c>
      <c r="J170" s="22">
        <f t="shared" si="33"/>
        <v>257.34911599999998</v>
      </c>
      <c r="K170" s="22">
        <f t="shared" si="34"/>
        <v>257.34911599999998</v>
      </c>
      <c r="L170" s="63">
        <v>72620</v>
      </c>
      <c r="M170" s="63">
        <v>59052</v>
      </c>
      <c r="N170" s="63">
        <f>L170-M170</f>
        <v>13568</v>
      </c>
      <c r="O170" s="63">
        <v>6721</v>
      </c>
      <c r="P170" s="63">
        <v>544</v>
      </c>
      <c r="Q170" s="63">
        <f>O170-P170</f>
        <v>6177</v>
      </c>
    </row>
    <row r="171" spans="1:17" s="182" customFormat="1" x14ac:dyDescent="0.4">
      <c r="A171" s="253">
        <v>43</v>
      </c>
      <c r="B171" s="114">
        <v>165</v>
      </c>
      <c r="C171" s="114" t="s">
        <v>526</v>
      </c>
      <c r="D171" s="158">
        <v>873839.78107300005</v>
      </c>
      <c r="E171" s="158">
        <v>1934027.3645250001</v>
      </c>
      <c r="F171" s="286">
        <f t="shared" si="31"/>
        <v>-1060187.583452</v>
      </c>
      <c r="G171" s="115">
        <f t="shared" si="32"/>
        <v>2807867.1455979999</v>
      </c>
      <c r="H171" s="115">
        <v>97.679953999999995</v>
      </c>
      <c r="I171" s="115">
        <v>789319.06798499997</v>
      </c>
      <c r="J171" s="115">
        <f t="shared" si="33"/>
        <v>-789221.38803099992</v>
      </c>
      <c r="K171" s="115">
        <f t="shared" si="34"/>
        <v>789416.74793900002</v>
      </c>
      <c r="L171" s="116">
        <v>516407</v>
      </c>
      <c r="M171" s="116">
        <v>1553956</v>
      </c>
      <c r="N171" s="116">
        <f>L171-M171</f>
        <v>-1037549</v>
      </c>
      <c r="O171" s="116">
        <v>172683</v>
      </c>
      <c r="P171" s="116">
        <v>1087702</v>
      </c>
      <c r="Q171" s="116">
        <f>O171-P171</f>
        <v>-915019</v>
      </c>
    </row>
    <row r="172" spans="1:17" x14ac:dyDescent="0.4">
      <c r="A172" s="253">
        <v>144</v>
      </c>
      <c r="B172" s="164">
        <v>166</v>
      </c>
      <c r="C172" s="68" t="s">
        <v>548</v>
      </c>
      <c r="D172" s="165">
        <v>4633242.7893430004</v>
      </c>
      <c r="E172" s="165">
        <v>1727574.9959760001</v>
      </c>
      <c r="F172" s="22">
        <f t="shared" ref="F172:F173" si="37">D172-E172</f>
        <v>2905667.7933670003</v>
      </c>
      <c r="G172" s="22">
        <f t="shared" si="32"/>
        <v>6360817.7853190005</v>
      </c>
      <c r="H172" s="22">
        <v>2955323.8555439999</v>
      </c>
      <c r="I172" s="22">
        <v>78870.172898999997</v>
      </c>
      <c r="J172" s="22">
        <f t="shared" ref="J172:J173" si="38">H172-I172</f>
        <v>2876453.6826450001</v>
      </c>
      <c r="K172" s="22">
        <f t="shared" si="34"/>
        <v>3034194.0284429998</v>
      </c>
      <c r="L172" s="63">
        <v>8094235</v>
      </c>
      <c r="M172" s="63">
        <v>2842437</v>
      </c>
      <c r="N172" s="63">
        <f>L172-M172</f>
        <v>5251798</v>
      </c>
      <c r="O172" s="63">
        <v>5974955</v>
      </c>
      <c r="P172" s="63">
        <v>597218</v>
      </c>
      <c r="Q172" s="63">
        <f>O172-P172</f>
        <v>5377737</v>
      </c>
    </row>
    <row r="173" spans="1:17" s="182" customFormat="1" x14ac:dyDescent="0.4">
      <c r="A173" s="253">
        <v>61</v>
      </c>
      <c r="B173" s="114">
        <v>167</v>
      </c>
      <c r="C173" s="114" t="s">
        <v>529</v>
      </c>
      <c r="D173" s="158">
        <v>261121.29746199999</v>
      </c>
      <c r="E173" s="158">
        <v>282595.56772599998</v>
      </c>
      <c r="F173" s="286">
        <f t="shared" si="37"/>
        <v>-21474.270263999992</v>
      </c>
      <c r="G173" s="115">
        <f t="shared" si="32"/>
        <v>543716.86518800003</v>
      </c>
      <c r="H173" s="115">
        <v>0</v>
      </c>
      <c r="I173" s="115">
        <v>0</v>
      </c>
      <c r="J173" s="115">
        <f t="shared" si="38"/>
        <v>0</v>
      </c>
      <c r="K173" s="115">
        <f t="shared" si="34"/>
        <v>0</v>
      </c>
      <c r="L173" s="116">
        <v>2690</v>
      </c>
      <c r="M173" s="116">
        <v>36163</v>
      </c>
      <c r="N173" s="116">
        <f>L173-M173</f>
        <v>-33473</v>
      </c>
      <c r="O173" s="116">
        <v>2484</v>
      </c>
      <c r="P173" s="116">
        <v>1376</v>
      </c>
      <c r="Q173" s="116">
        <f>O173-P173</f>
        <v>1108</v>
      </c>
    </row>
    <row r="174" spans="1:17" x14ac:dyDescent="0.4">
      <c r="A174" s="253">
        <v>296</v>
      </c>
      <c r="B174" s="164">
        <v>168</v>
      </c>
      <c r="C174" s="68" t="s">
        <v>608</v>
      </c>
      <c r="D174" s="165">
        <v>0</v>
      </c>
      <c r="E174" s="165">
        <v>0</v>
      </c>
      <c r="F174" s="22">
        <v>0</v>
      </c>
      <c r="G174" s="22">
        <v>0</v>
      </c>
      <c r="H174" s="22">
        <v>0</v>
      </c>
      <c r="I174" s="22">
        <v>0</v>
      </c>
      <c r="J174" s="22">
        <v>0</v>
      </c>
      <c r="K174" s="22">
        <v>0</v>
      </c>
      <c r="L174" s="63">
        <v>0</v>
      </c>
      <c r="M174" s="63">
        <v>0</v>
      </c>
      <c r="N174" s="63">
        <v>0</v>
      </c>
      <c r="O174" s="63">
        <v>0</v>
      </c>
      <c r="P174" s="63">
        <v>0</v>
      </c>
      <c r="Q174" s="63">
        <v>0</v>
      </c>
    </row>
    <row r="175" spans="1:17" s="125" customFormat="1" x14ac:dyDescent="0.35">
      <c r="A175" s="255"/>
      <c r="B175" s="416" t="s">
        <v>197</v>
      </c>
      <c r="C175" s="416"/>
      <c r="D175" s="124">
        <f>SUM(D108:D173)</f>
        <v>200613757.89964899</v>
      </c>
      <c r="E175" s="124">
        <f>SUM(E108:E173)</f>
        <v>116675568.21412703</v>
      </c>
      <c r="F175" s="124">
        <f t="shared" ref="F175:Q175" si="39">SUM(F108:F173)</f>
        <v>83938189.685521975</v>
      </c>
      <c r="G175" s="124">
        <f t="shared" si="39"/>
        <v>317289326.11377609</v>
      </c>
      <c r="H175" s="124">
        <f t="shared" si="39"/>
        <v>89105301.063704014</v>
      </c>
      <c r="I175" s="124">
        <f t="shared" si="39"/>
        <v>43799406.399362981</v>
      </c>
      <c r="J175" s="124">
        <f t="shared" si="39"/>
        <v>45305894.664340995</v>
      </c>
      <c r="K175" s="124">
        <f t="shared" si="39"/>
        <v>132904707.46306698</v>
      </c>
      <c r="L175" s="124">
        <f t="shared" si="39"/>
        <v>212085428</v>
      </c>
      <c r="M175" s="124">
        <f t="shared" si="39"/>
        <v>64857305</v>
      </c>
      <c r="N175" s="124">
        <f t="shared" si="39"/>
        <v>147240413</v>
      </c>
      <c r="O175" s="124">
        <f t="shared" si="39"/>
        <v>112858370</v>
      </c>
      <c r="P175" s="124">
        <f t="shared" si="39"/>
        <v>34434971</v>
      </c>
      <c r="Q175" s="124">
        <f t="shared" si="39"/>
        <v>78431911</v>
      </c>
    </row>
    <row r="176" spans="1:17" s="125" customFormat="1" x14ac:dyDescent="0.35">
      <c r="A176" s="255"/>
      <c r="B176" s="416" t="s">
        <v>164</v>
      </c>
      <c r="C176" s="416"/>
      <c r="D176" s="124">
        <f t="shared" ref="D176:Q176" si="40">D175+D107+D86</f>
        <v>360869065.11592793</v>
      </c>
      <c r="E176" s="124">
        <f t="shared" si="40"/>
        <v>437744864.72050488</v>
      </c>
      <c r="F176" s="124">
        <f t="shared" si="40"/>
        <v>-76906647.818914011</v>
      </c>
      <c r="G176" s="124">
        <f t="shared" si="40"/>
        <v>798613929.83643317</v>
      </c>
      <c r="H176" s="124">
        <f t="shared" si="40"/>
        <v>109735851.50827602</v>
      </c>
      <c r="I176" s="124">
        <f t="shared" si="40"/>
        <v>161463442.09103596</v>
      </c>
      <c r="J176" s="124">
        <f t="shared" si="40"/>
        <v>-51727590.582760014</v>
      </c>
      <c r="K176" s="124">
        <f t="shared" si="40"/>
        <v>271199293.59931201</v>
      </c>
      <c r="L176" s="124">
        <f t="shared" si="40"/>
        <v>2426908320.4062181</v>
      </c>
      <c r="M176" s="124">
        <f t="shared" si="40"/>
        <v>1712926087.8669958</v>
      </c>
      <c r="N176" s="124">
        <f t="shared" si="40"/>
        <v>705923532.539222</v>
      </c>
      <c r="O176" s="124">
        <f t="shared" si="40"/>
        <v>425748709.912754</v>
      </c>
      <c r="P176" s="124">
        <f t="shared" si="40"/>
        <v>249367754.241694</v>
      </c>
      <c r="Q176" s="124">
        <f t="shared" si="40"/>
        <v>176389467.67105997</v>
      </c>
    </row>
    <row r="178" spans="8:17" x14ac:dyDescent="0.4">
      <c r="H178" s="24"/>
      <c r="O178" s="186"/>
      <c r="P178" s="186"/>
      <c r="Q178" s="186"/>
    </row>
    <row r="179" spans="8:17" x14ac:dyDescent="0.4">
      <c r="H179" s="25"/>
    </row>
  </sheetData>
  <sheetProtection algorithmName="SHA-512" hashValue="ErZtT8LtF8bJ5NAT+/0Q9B2mlXmEXWAdpKFOFkyOMx9fCwaMXtTi+S3x6/hno290Ff2jfZTeQN14+pX+BfRXbw==" saltValue="jLlaXRWXpbAvKLh918npig==" spinCount="100000" sheet="1" objects="1" scenarios="1"/>
  <sortState ref="A108:Q174">
    <sortCondition descending="1" ref="H108:H174"/>
  </sortState>
  <mergeCells count="13">
    <mergeCell ref="B1:J1"/>
    <mergeCell ref="D2:K2"/>
    <mergeCell ref="L2:Q2"/>
    <mergeCell ref="D3:F3"/>
    <mergeCell ref="H3:I3"/>
    <mergeCell ref="L3:M3"/>
    <mergeCell ref="A2:A4"/>
    <mergeCell ref="B176:C176"/>
    <mergeCell ref="B175:C175"/>
    <mergeCell ref="B86:C86"/>
    <mergeCell ref="B107:C107"/>
    <mergeCell ref="B2:B4"/>
    <mergeCell ref="C2:C4"/>
  </mergeCells>
  <printOptions horizontalCentered="1" verticalCentered="1"/>
  <pageMargins left="0.25" right="0.25" top="0.75" bottom="0.75" header="0.3" footer="0.3"/>
  <pageSetup paperSize="9" scale="74" fitToHeight="0" orientation="landscape" r:id="rId1"/>
  <rowBreaks count="5" manualBreakCount="5">
    <brk id="41" min="1" max="16" man="1"/>
    <brk id="71" min="1" max="16" man="1"/>
    <brk id="86" min="1" max="16" man="1"/>
    <brk id="120" min="1" max="16" man="1"/>
    <brk id="150"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80"/>
  <sheetViews>
    <sheetView rightToLeft="1" view="pageBreakPreview" zoomScaleNormal="110" zoomScaleSheetLayoutView="100" workbookViewId="0">
      <pane xSplit="4" ySplit="3" topLeftCell="E157" activePane="bottomRight" state="frozen"/>
      <selection activeCell="C1" sqref="C1"/>
      <selection pane="topRight" activeCell="D1" sqref="D1"/>
      <selection pane="bottomLeft" activeCell="C4" sqref="C4"/>
      <selection pane="bottomRight" activeCell="F178" sqref="F178"/>
    </sheetView>
  </sheetViews>
  <sheetFormatPr defaultColWidth="9.140625" defaultRowHeight="18" x14ac:dyDescent="0.45"/>
  <cols>
    <col min="1" max="1" width="31.42578125" style="2" hidden="1" customWidth="1"/>
    <col min="2" max="2" width="9.140625" style="2" hidden="1" customWidth="1"/>
    <col min="3" max="3" width="3.7109375" style="2" hidden="1" customWidth="1"/>
    <col min="4" max="4" width="4.140625" style="4" customWidth="1"/>
    <col min="5" max="5" width="28.42578125" style="3" bestFit="1" customWidth="1"/>
    <col min="6" max="6" width="12.28515625" style="9" customWidth="1"/>
    <col min="7" max="7" width="9.85546875" style="169" customWidth="1"/>
    <col min="8" max="8" width="10.5703125" style="169" customWidth="1"/>
    <col min="9" max="9" width="13.7109375" style="170" bestFit="1" customWidth="1"/>
    <col min="10" max="10" width="13.140625" style="170" bestFit="1" customWidth="1"/>
    <col min="11" max="11" width="10" style="171" customWidth="1"/>
    <col min="12" max="12" width="11.28515625" style="171" customWidth="1"/>
    <col min="13" max="13" width="10.85546875" style="171" customWidth="1"/>
    <col min="14" max="14" width="15.42578125" style="241" hidden="1" customWidth="1"/>
    <col min="15" max="15" width="8.85546875" style="237" hidden="1" customWidth="1"/>
    <col min="16" max="16" width="11.5703125" style="237" hidden="1" customWidth="1"/>
    <col min="17" max="17" width="11.42578125" style="237" hidden="1" customWidth="1"/>
    <col min="18" max="18" width="13.42578125" style="237" hidden="1" customWidth="1"/>
    <col min="19" max="19" width="14.42578125" style="237" hidden="1" customWidth="1"/>
    <col min="20" max="20" width="11.42578125" style="237" hidden="1" customWidth="1"/>
    <col min="21" max="21" width="9.140625" style="2" hidden="1" customWidth="1"/>
    <col min="22" max="24" width="9.140625" style="2" customWidth="1"/>
    <col min="25" max="16384" width="9.140625" style="2"/>
  </cols>
  <sheetData>
    <row r="1" spans="1:20" ht="27" customHeight="1" x14ac:dyDescent="0.45">
      <c r="C1" s="140"/>
      <c r="D1" s="423" t="s">
        <v>244</v>
      </c>
      <c r="E1" s="423"/>
      <c r="F1" s="423"/>
      <c r="G1" s="423"/>
      <c r="H1" s="423"/>
      <c r="I1" s="423"/>
      <c r="J1" s="172" t="s">
        <v>604</v>
      </c>
      <c r="K1" s="172" t="s">
        <v>316</v>
      </c>
      <c r="L1" s="142"/>
      <c r="M1" s="143"/>
      <c r="N1" s="141"/>
      <c r="O1" s="231"/>
      <c r="P1" s="231"/>
      <c r="Q1" s="231"/>
      <c r="R1" s="232"/>
      <c r="S1" s="232"/>
      <c r="T1" s="231"/>
    </row>
    <row r="2" spans="1:20" ht="21" customHeight="1" x14ac:dyDescent="0.45">
      <c r="C2" s="428" t="s">
        <v>162</v>
      </c>
      <c r="D2" s="430" t="s">
        <v>48</v>
      </c>
      <c r="E2" s="420" t="s">
        <v>58</v>
      </c>
      <c r="F2" s="424" t="s">
        <v>256</v>
      </c>
      <c r="G2" s="425"/>
      <c r="H2" s="207" t="s">
        <v>604</v>
      </c>
      <c r="I2" s="426" t="s">
        <v>257</v>
      </c>
      <c r="J2" s="427"/>
      <c r="K2" s="208" t="s">
        <v>604</v>
      </c>
      <c r="L2" s="138"/>
      <c r="M2" s="139"/>
      <c r="N2" s="26"/>
      <c r="O2" s="231" t="s">
        <v>171</v>
      </c>
      <c r="P2" s="231"/>
      <c r="Q2" s="231"/>
      <c r="R2" s="232" t="s">
        <v>172</v>
      </c>
      <c r="S2" s="232"/>
      <c r="T2" s="231"/>
    </row>
    <row r="3" spans="1:20" ht="71.25" customHeight="1" x14ac:dyDescent="0.45">
      <c r="C3" s="428"/>
      <c r="D3" s="430"/>
      <c r="E3" s="420"/>
      <c r="F3" s="357" t="s">
        <v>581</v>
      </c>
      <c r="G3" s="358" t="s">
        <v>68</v>
      </c>
      <c r="H3" s="358" t="s">
        <v>69</v>
      </c>
      <c r="I3" s="285" t="s">
        <v>283</v>
      </c>
      <c r="J3" s="285" t="s">
        <v>284</v>
      </c>
      <c r="K3" s="359" t="s">
        <v>67</v>
      </c>
      <c r="L3" s="359" t="s">
        <v>68</v>
      </c>
      <c r="M3" s="359" t="s">
        <v>69</v>
      </c>
      <c r="N3" s="239" t="s">
        <v>50</v>
      </c>
      <c r="O3" s="233" t="s">
        <v>67</v>
      </c>
      <c r="P3" s="234" t="s">
        <v>68</v>
      </c>
      <c r="Q3" s="234" t="s">
        <v>69</v>
      </c>
      <c r="R3" s="234" t="s">
        <v>67</v>
      </c>
      <c r="S3" s="234" t="s">
        <v>68</v>
      </c>
      <c r="T3" s="234" t="s">
        <v>69</v>
      </c>
    </row>
    <row r="4" spans="1:20" x14ac:dyDescent="0.45">
      <c r="A4" s="2" t="s">
        <v>442</v>
      </c>
      <c r="B4" s="2">
        <v>11148</v>
      </c>
      <c r="C4" s="380">
        <v>131</v>
      </c>
      <c r="D4" s="119">
        <v>1</v>
      </c>
      <c r="E4" s="119" t="s">
        <v>442</v>
      </c>
      <c r="F4" s="350">
        <v>2.2989749480381017</v>
      </c>
      <c r="G4" s="350">
        <v>5.5776850886339941</v>
      </c>
      <c r="H4" s="350">
        <v>0.61269346580590733</v>
      </c>
      <c r="I4" s="351">
        <v>45275.791211999996</v>
      </c>
      <c r="J4" s="351">
        <v>74932.138162000003</v>
      </c>
      <c r="K4" s="350">
        <v>0.23846998347532788</v>
      </c>
      <c r="L4" s="350">
        <v>0.87282638250488775</v>
      </c>
      <c r="M4" s="350">
        <v>1.8835860318775655E-2</v>
      </c>
      <c r="N4" s="240">
        <v>456130.755412</v>
      </c>
      <c r="O4" s="235">
        <f t="shared" ref="O4:O35" si="0">$N4/$N$85*F4</f>
        <v>5.189252153268598E-4</v>
      </c>
      <c r="P4" s="235">
        <f t="shared" ref="P4:P35" si="1">$N4/$N$85*G4</f>
        <v>1.2589965097770351E-3</v>
      </c>
      <c r="Q4" s="235">
        <f t="shared" ref="Q4:Q35" si="2">$N4/$N$85*H4</f>
        <v>1.382973263558247E-4</v>
      </c>
      <c r="R4" s="235">
        <f t="shared" ref="R4:R35" si="3">$N4/$N$85*K4</f>
        <v>5.3827505875838843E-5</v>
      </c>
      <c r="S4" s="235">
        <f t="shared" ref="S4:S35" si="4">$N4/$N$85*L4</f>
        <v>1.9701459507892228E-4</v>
      </c>
      <c r="T4" s="235">
        <f t="shared" ref="T4:T35" si="5">$N4/$N$85*M4</f>
        <v>4.2516352255724175E-6</v>
      </c>
    </row>
    <row r="5" spans="1:20" x14ac:dyDescent="0.45">
      <c r="A5" s="2" t="s">
        <v>487</v>
      </c>
      <c r="B5" s="2">
        <v>11621</v>
      </c>
      <c r="C5" s="382">
        <v>271</v>
      </c>
      <c r="D5" s="166">
        <v>2</v>
      </c>
      <c r="E5" s="166" t="s">
        <v>487</v>
      </c>
      <c r="F5" s="352">
        <v>1.3192690304747334</v>
      </c>
      <c r="G5" s="352">
        <v>2.6669993473617919</v>
      </c>
      <c r="H5" s="352">
        <v>1.5290103034921849</v>
      </c>
      <c r="I5" s="353">
        <v>355605.09573399997</v>
      </c>
      <c r="J5" s="353">
        <v>378032.452903</v>
      </c>
      <c r="K5" s="352">
        <v>0.21402341574757372</v>
      </c>
      <c r="L5" s="352">
        <v>0.14077186550554957</v>
      </c>
      <c r="M5" s="352">
        <v>0.33771364092578604</v>
      </c>
      <c r="N5" s="240">
        <v>1406035.10286</v>
      </c>
      <c r="O5" s="235">
        <f t="shared" si="0"/>
        <v>9.1793242278958979E-4</v>
      </c>
      <c r="P5" s="235">
        <f t="shared" si="1"/>
        <v>1.855667885739057E-3</v>
      </c>
      <c r="Q5" s="235">
        <f t="shared" si="2"/>
        <v>1.0638680208007107E-3</v>
      </c>
      <c r="R5" s="235">
        <f t="shared" si="3"/>
        <v>1.4891506433693742E-4</v>
      </c>
      <c r="S5" s="235">
        <f t="shared" si="4"/>
        <v>9.7947466801081854E-5</v>
      </c>
      <c r="T5" s="235">
        <f t="shared" si="5"/>
        <v>2.3497731960898737E-4</v>
      </c>
    </row>
    <row r="6" spans="1:20" x14ac:dyDescent="0.45">
      <c r="A6" s="2" t="s">
        <v>462</v>
      </c>
      <c r="B6" s="2">
        <v>11380</v>
      </c>
      <c r="C6" s="382">
        <v>212</v>
      </c>
      <c r="D6" s="119">
        <v>3</v>
      </c>
      <c r="E6" s="119" t="s">
        <v>462</v>
      </c>
      <c r="F6" s="350">
        <v>1.2913933419720487</v>
      </c>
      <c r="G6" s="350">
        <v>0.11229357530489584</v>
      </c>
      <c r="H6" s="350">
        <v>0.2451165606582249</v>
      </c>
      <c r="I6" s="351">
        <v>68052.133331999998</v>
      </c>
      <c r="J6" s="351">
        <v>39599.518908999999</v>
      </c>
      <c r="K6" s="350">
        <v>0.14749625112999121</v>
      </c>
      <c r="L6" s="350">
        <v>9.5463155723100584E-3</v>
      </c>
      <c r="M6" s="350">
        <v>0.20998455835005658</v>
      </c>
      <c r="N6" s="240">
        <v>284688.022108</v>
      </c>
      <c r="O6" s="235">
        <f t="shared" si="0"/>
        <v>1.8193192604518046E-4</v>
      </c>
      <c r="P6" s="235">
        <f t="shared" si="1"/>
        <v>1.5819956456118542E-5</v>
      </c>
      <c r="Q6" s="235">
        <f t="shared" si="2"/>
        <v>3.4532103067855507E-5</v>
      </c>
      <c r="R6" s="235">
        <f t="shared" si="3"/>
        <v>2.0779321203209154E-5</v>
      </c>
      <c r="S6" s="235">
        <f t="shared" si="4"/>
        <v>1.3448881314915896E-6</v>
      </c>
      <c r="T6" s="235">
        <f t="shared" si="5"/>
        <v>2.9582694829472993E-5</v>
      </c>
    </row>
    <row r="7" spans="1:20" x14ac:dyDescent="0.45">
      <c r="A7" s="2" t="s">
        <v>445</v>
      </c>
      <c r="B7" s="2">
        <v>11168</v>
      </c>
      <c r="C7" s="382">
        <v>139</v>
      </c>
      <c r="D7" s="166">
        <v>4</v>
      </c>
      <c r="E7" s="166" t="s">
        <v>445</v>
      </c>
      <c r="F7" s="352">
        <v>1.1543930260984008</v>
      </c>
      <c r="G7" s="352">
        <v>5.273614449056879</v>
      </c>
      <c r="H7" s="352">
        <v>0.60142326539529944</v>
      </c>
      <c r="I7" s="353">
        <v>143733.96424900001</v>
      </c>
      <c r="J7" s="353">
        <v>211856.54761899999</v>
      </c>
      <c r="K7" s="352">
        <v>0.19666181499018645</v>
      </c>
      <c r="L7" s="352">
        <v>0.86423112574880134</v>
      </c>
      <c r="M7" s="352">
        <v>7.3835187008583769E-2</v>
      </c>
      <c r="N7" s="240">
        <v>2008152.1735109999</v>
      </c>
      <c r="O7" s="235">
        <f t="shared" si="0"/>
        <v>1.1471798054029281E-3</v>
      </c>
      <c r="P7" s="235">
        <f t="shared" si="1"/>
        <v>5.2406622880303635E-3</v>
      </c>
      <c r="Q7" s="235">
        <f t="shared" si="2"/>
        <v>5.9766527427216319E-4</v>
      </c>
      <c r="R7" s="235">
        <f t="shared" si="3"/>
        <v>1.9543297434248183E-4</v>
      </c>
      <c r="S7" s="235">
        <f t="shared" si="4"/>
        <v>8.5883098065004564E-4</v>
      </c>
      <c r="T7" s="235">
        <f t="shared" si="5"/>
        <v>7.3373828106594857E-5</v>
      </c>
    </row>
    <row r="8" spans="1:20" x14ac:dyDescent="0.45">
      <c r="A8" s="2" t="s">
        <v>478</v>
      </c>
      <c r="B8" s="2">
        <v>11499</v>
      </c>
      <c r="C8" s="382">
        <v>249</v>
      </c>
      <c r="D8" s="119">
        <v>5</v>
      </c>
      <c r="E8" s="119" t="s">
        <v>478</v>
      </c>
      <c r="F8" s="350">
        <v>1.0122128000681254</v>
      </c>
      <c r="G8" s="350">
        <v>4.3200851353695882</v>
      </c>
      <c r="H8" s="350">
        <v>0.20427966135041065</v>
      </c>
      <c r="I8" s="351">
        <v>44327.882856999997</v>
      </c>
      <c r="J8" s="351">
        <v>160673.79058599999</v>
      </c>
      <c r="K8" s="350">
        <v>4.2908856572731975E-2</v>
      </c>
      <c r="L8" s="350">
        <v>0.96366747451205315</v>
      </c>
      <c r="M8" s="350">
        <v>0</v>
      </c>
      <c r="N8" s="240">
        <v>917402.33759999997</v>
      </c>
      <c r="O8" s="235">
        <f t="shared" si="0"/>
        <v>4.5952891787936015E-4</v>
      </c>
      <c r="P8" s="235">
        <f t="shared" si="1"/>
        <v>1.9612516728394315E-3</v>
      </c>
      <c r="Q8" s="235">
        <f t="shared" si="2"/>
        <v>9.2739799100345716E-5</v>
      </c>
      <c r="R8" s="235">
        <f t="shared" si="3"/>
        <v>1.9479955624925028E-5</v>
      </c>
      <c r="S8" s="235">
        <f t="shared" si="4"/>
        <v>4.3749009272383774E-4</v>
      </c>
      <c r="T8" s="235">
        <f t="shared" si="5"/>
        <v>0</v>
      </c>
    </row>
    <row r="9" spans="1:20" x14ac:dyDescent="0.45">
      <c r="A9" s="2" t="s">
        <v>483</v>
      </c>
      <c r="B9" s="2">
        <v>11551</v>
      </c>
      <c r="C9" s="382">
        <v>262</v>
      </c>
      <c r="D9" s="166">
        <v>6</v>
      </c>
      <c r="E9" s="166" t="s">
        <v>483</v>
      </c>
      <c r="F9" s="352">
        <v>0.97622199051137593</v>
      </c>
      <c r="G9" s="352">
        <v>6.6037502100407952</v>
      </c>
      <c r="H9" s="352">
        <v>4.736795766770701</v>
      </c>
      <c r="I9" s="353">
        <v>294573.643484</v>
      </c>
      <c r="J9" s="353">
        <v>33329.223827000002</v>
      </c>
      <c r="K9" s="352">
        <v>0.15273148779821941</v>
      </c>
      <c r="L9" s="352">
        <v>0.99002821463504309</v>
      </c>
      <c r="M9" s="352">
        <v>0.65877276328580603</v>
      </c>
      <c r="N9" s="240">
        <v>4434784.8608280001</v>
      </c>
      <c r="O9" s="235">
        <f t="shared" si="0"/>
        <v>2.1424086928813852E-3</v>
      </c>
      <c r="P9" s="235">
        <f t="shared" si="1"/>
        <v>1.4492535502296499E-2</v>
      </c>
      <c r="Q9" s="235">
        <f t="shared" si="2"/>
        <v>1.0395332747849055E-2</v>
      </c>
      <c r="R9" s="235">
        <f t="shared" si="3"/>
        <v>3.3518325782049615E-4</v>
      </c>
      <c r="S9" s="235">
        <f t="shared" si="4"/>
        <v>2.1727077179657505E-3</v>
      </c>
      <c r="T9" s="235">
        <f t="shared" si="5"/>
        <v>1.4457372487150044E-3</v>
      </c>
    </row>
    <row r="10" spans="1:20" x14ac:dyDescent="0.45">
      <c r="A10" s="2" t="s">
        <v>465</v>
      </c>
      <c r="B10" s="2">
        <v>11411</v>
      </c>
      <c r="C10" s="382">
        <v>220</v>
      </c>
      <c r="D10" s="119">
        <v>7</v>
      </c>
      <c r="E10" s="119" t="s">
        <v>465</v>
      </c>
      <c r="F10" s="350">
        <v>0.97264528581449139</v>
      </c>
      <c r="G10" s="350">
        <v>1.804140160374633</v>
      </c>
      <c r="H10" s="350">
        <v>0.90665041615175268</v>
      </c>
      <c r="I10" s="351">
        <v>226159.510599</v>
      </c>
      <c r="J10" s="351">
        <v>245364.90762400001</v>
      </c>
      <c r="K10" s="350">
        <v>0.16560739577661762</v>
      </c>
      <c r="L10" s="350">
        <v>3.9668726027712688E-2</v>
      </c>
      <c r="M10" s="350">
        <v>3.2481270856300572E-2</v>
      </c>
      <c r="N10" s="240">
        <v>992877</v>
      </c>
      <c r="O10" s="235">
        <f t="shared" si="0"/>
        <v>4.7789349136366868E-4</v>
      </c>
      <c r="P10" s="235">
        <f t="shared" si="1"/>
        <v>8.8643501667604215E-4</v>
      </c>
      <c r="Q10" s="235">
        <f t="shared" si="2"/>
        <v>4.4546798215163753E-4</v>
      </c>
      <c r="R10" s="235">
        <f t="shared" si="3"/>
        <v>8.1368508867093033E-5</v>
      </c>
      <c r="S10" s="235">
        <f t="shared" si="4"/>
        <v>1.9490585371477475E-5</v>
      </c>
      <c r="T10" s="235">
        <f t="shared" si="5"/>
        <v>1.5959145805603604E-5</v>
      </c>
    </row>
    <row r="11" spans="1:20" x14ac:dyDescent="0.45">
      <c r="A11" s="2" t="s">
        <v>471</v>
      </c>
      <c r="B11" s="2">
        <v>11442</v>
      </c>
      <c r="C11" s="382">
        <v>230</v>
      </c>
      <c r="D11" s="166">
        <v>8</v>
      </c>
      <c r="E11" s="166" t="s">
        <v>471</v>
      </c>
      <c r="F11" s="352">
        <v>0.81824569404102354</v>
      </c>
      <c r="G11" s="352">
        <v>3.9867504025245233</v>
      </c>
      <c r="H11" s="352">
        <v>2.0252267910180271</v>
      </c>
      <c r="I11" s="353">
        <v>305355.53120999999</v>
      </c>
      <c r="J11" s="353">
        <v>368851.68508299999</v>
      </c>
      <c r="K11" s="352">
        <v>3.7870849166390483E-2</v>
      </c>
      <c r="L11" s="352">
        <v>0.35604582718950251</v>
      </c>
      <c r="M11" s="352">
        <v>0.15793878859202251</v>
      </c>
      <c r="N11" s="240">
        <v>2041242.53168</v>
      </c>
      <c r="O11" s="235">
        <f t="shared" si="0"/>
        <v>8.2653170328122149E-4</v>
      </c>
      <c r="P11" s="235">
        <f t="shared" si="1"/>
        <v>4.0271224459269605E-3</v>
      </c>
      <c r="Q11" s="235">
        <f t="shared" si="2"/>
        <v>2.0457353595642251E-3</v>
      </c>
      <c r="R11" s="235">
        <f t="shared" si="3"/>
        <v>3.8254350367083785E-5</v>
      </c>
      <c r="S11" s="235">
        <f t="shared" si="4"/>
        <v>3.596513444999037E-4</v>
      </c>
      <c r="T11" s="235">
        <f t="shared" si="5"/>
        <v>1.5953816427000019E-4</v>
      </c>
    </row>
    <row r="12" spans="1:20" x14ac:dyDescent="0.45">
      <c r="A12" s="2" t="s">
        <v>489</v>
      </c>
      <c r="B12" s="2">
        <v>11661</v>
      </c>
      <c r="C12" s="382">
        <v>277</v>
      </c>
      <c r="D12" s="119">
        <v>9</v>
      </c>
      <c r="E12" s="119" t="s">
        <v>605</v>
      </c>
      <c r="F12" s="350">
        <v>0.73792631993817848</v>
      </c>
      <c r="G12" s="350">
        <v>2.6511796420099203</v>
      </c>
      <c r="H12" s="350">
        <v>0.24238660053195313</v>
      </c>
      <c r="I12" s="351">
        <v>84675.567486999993</v>
      </c>
      <c r="J12" s="351">
        <v>126709.988039</v>
      </c>
      <c r="K12" s="350">
        <v>0.10870337910940543</v>
      </c>
      <c r="L12" s="350">
        <v>0.35128809473861733</v>
      </c>
      <c r="M12" s="350">
        <v>4.1348739190465812E-2</v>
      </c>
      <c r="N12" s="240">
        <v>840087.34522000002</v>
      </c>
      <c r="O12" s="235">
        <f t="shared" si="0"/>
        <v>3.0677405193310089E-4</v>
      </c>
      <c r="P12" s="235">
        <f t="shared" si="1"/>
        <v>1.1021603366174395E-3</v>
      </c>
      <c r="Q12" s="235">
        <f t="shared" si="2"/>
        <v>1.0076604881867702E-4</v>
      </c>
      <c r="R12" s="235">
        <f t="shared" si="3"/>
        <v>4.5190658155418619E-5</v>
      </c>
      <c r="S12" s="235">
        <f t="shared" si="4"/>
        <v>1.4603906827425944E-4</v>
      </c>
      <c r="T12" s="235">
        <f t="shared" si="5"/>
        <v>1.7189684011876546E-5</v>
      </c>
    </row>
    <row r="13" spans="1:20" x14ac:dyDescent="0.45">
      <c r="A13" s="2" t="s">
        <v>469</v>
      </c>
      <c r="B13" s="2">
        <v>11421</v>
      </c>
      <c r="C13" s="382">
        <v>225</v>
      </c>
      <c r="D13" s="166">
        <v>10</v>
      </c>
      <c r="E13" s="166" t="s">
        <v>469</v>
      </c>
      <c r="F13" s="352">
        <v>0.54177435634080151</v>
      </c>
      <c r="G13" s="352">
        <v>2.0361337208204691</v>
      </c>
      <c r="H13" s="352">
        <v>1.0889724752397987</v>
      </c>
      <c r="I13" s="353">
        <v>316126.76211800001</v>
      </c>
      <c r="J13" s="353">
        <v>119908.166516</v>
      </c>
      <c r="K13" s="352">
        <v>0.1029923093654727</v>
      </c>
      <c r="L13" s="352">
        <v>0.14706437849742912</v>
      </c>
      <c r="M13" s="352">
        <v>0.15469034786970315</v>
      </c>
      <c r="N13" s="240">
        <v>1955092.35666</v>
      </c>
      <c r="O13" s="235">
        <f t="shared" si="0"/>
        <v>5.2416365227322026E-4</v>
      </c>
      <c r="P13" s="235">
        <f t="shared" si="1"/>
        <v>1.9699479592027E-3</v>
      </c>
      <c r="Q13" s="235">
        <f t="shared" si="2"/>
        <v>1.0535747644128839E-3</v>
      </c>
      <c r="R13" s="235">
        <f t="shared" si="3"/>
        <v>9.9644481879279952E-5</v>
      </c>
      <c r="S13" s="235">
        <f t="shared" si="4"/>
        <v>1.4228396167206757E-4</v>
      </c>
      <c r="T13" s="235">
        <f t="shared" si="5"/>
        <v>1.4966204428434318E-4</v>
      </c>
    </row>
    <row r="14" spans="1:20" x14ac:dyDescent="0.45">
      <c r="A14" s="2" t="s">
        <v>421</v>
      </c>
      <c r="B14" s="2">
        <v>10766</v>
      </c>
      <c r="C14" s="382">
        <v>56</v>
      </c>
      <c r="D14" s="119">
        <v>11</v>
      </c>
      <c r="E14" s="119" t="s">
        <v>421</v>
      </c>
      <c r="F14" s="350">
        <v>0.52609408364916443</v>
      </c>
      <c r="G14" s="350">
        <v>4.0764429352279281</v>
      </c>
      <c r="H14" s="350">
        <v>1.5883946332469807</v>
      </c>
      <c r="I14" s="351">
        <v>848654.38928600005</v>
      </c>
      <c r="J14" s="351">
        <v>289637.73248900002</v>
      </c>
      <c r="K14" s="350">
        <v>8.191031184838507E-2</v>
      </c>
      <c r="L14" s="350">
        <v>0.12361624784169695</v>
      </c>
      <c r="M14" s="350">
        <v>0.17355605193381701</v>
      </c>
      <c r="N14" s="240">
        <v>9144255.2478</v>
      </c>
      <c r="O14" s="235">
        <f t="shared" si="0"/>
        <v>2.3806356736602594E-3</v>
      </c>
      <c r="P14" s="235">
        <f t="shared" si="1"/>
        <v>1.8446368767217662E-2</v>
      </c>
      <c r="Q14" s="235">
        <f t="shared" si="2"/>
        <v>7.1876667031290087E-3</v>
      </c>
      <c r="R14" s="235">
        <f t="shared" si="3"/>
        <v>3.7065349428438076E-4</v>
      </c>
      <c r="S14" s="235">
        <f t="shared" si="4"/>
        <v>5.5937760678605414E-4</v>
      </c>
      <c r="T14" s="235">
        <f t="shared" si="5"/>
        <v>7.8536091063287827E-4</v>
      </c>
    </row>
    <row r="15" spans="1:20" x14ac:dyDescent="0.45">
      <c r="A15" s="2" t="s">
        <v>491</v>
      </c>
      <c r="B15" s="2">
        <v>11665</v>
      </c>
      <c r="C15" s="382">
        <v>280</v>
      </c>
      <c r="D15" s="166">
        <v>12</v>
      </c>
      <c r="E15" s="166" t="s">
        <v>491</v>
      </c>
      <c r="F15" s="352">
        <v>0.49503917308078976</v>
      </c>
      <c r="G15" s="352">
        <v>4.1611623447361072</v>
      </c>
      <c r="H15" s="352">
        <v>1.1742406736629825</v>
      </c>
      <c r="I15" s="353">
        <v>39829.274033000002</v>
      </c>
      <c r="J15" s="353">
        <v>44576.998136000002</v>
      </c>
      <c r="K15" s="352">
        <v>7.0622870246840191E-2</v>
      </c>
      <c r="L15" s="352">
        <v>0.79122599596424237</v>
      </c>
      <c r="M15" s="352">
        <v>0.17189010851751593</v>
      </c>
      <c r="N15" s="240">
        <v>996073.64017899998</v>
      </c>
      <c r="O15" s="235">
        <f t="shared" si="0"/>
        <v>2.4401256654609421E-4</v>
      </c>
      <c r="P15" s="235">
        <f t="shared" si="1"/>
        <v>2.0511021324534913E-3</v>
      </c>
      <c r="Q15" s="235">
        <f t="shared" si="2"/>
        <v>5.7880163046522732E-4</v>
      </c>
      <c r="R15" s="235">
        <f t="shared" si="3"/>
        <v>3.4811119529263775E-5</v>
      </c>
      <c r="S15" s="235">
        <f t="shared" si="4"/>
        <v>3.9000769331382941E-4</v>
      </c>
      <c r="T15" s="235">
        <f t="shared" si="5"/>
        <v>8.4727328308623794E-5</v>
      </c>
    </row>
    <row r="16" spans="1:20" x14ac:dyDescent="0.45">
      <c r="A16" s="2" t="s">
        <v>457</v>
      </c>
      <c r="B16" s="2">
        <v>11340</v>
      </c>
      <c r="C16" s="382">
        <v>201</v>
      </c>
      <c r="D16" s="119">
        <v>13</v>
      </c>
      <c r="E16" s="119" t="s">
        <v>457</v>
      </c>
      <c r="F16" s="350">
        <v>0.49417049786259432</v>
      </c>
      <c r="G16" s="350">
        <v>1.5879155185657607</v>
      </c>
      <c r="H16" s="350">
        <v>0</v>
      </c>
      <c r="I16" s="351">
        <v>328434.31431799999</v>
      </c>
      <c r="J16" s="351">
        <v>392131.784392</v>
      </c>
      <c r="K16" s="350">
        <v>1.7698190009707026E-2</v>
      </c>
      <c r="L16" s="350">
        <v>5.1566360748323332E-2</v>
      </c>
      <c r="M16" s="350">
        <v>0</v>
      </c>
      <c r="N16" s="240">
        <v>1064641.6487759999</v>
      </c>
      <c r="O16" s="235">
        <f t="shared" si="0"/>
        <v>2.6035231591776465E-4</v>
      </c>
      <c r="P16" s="235">
        <f t="shared" si="1"/>
        <v>8.3658875737925185E-4</v>
      </c>
      <c r="Q16" s="235">
        <f t="shared" si="2"/>
        <v>0</v>
      </c>
      <c r="R16" s="235">
        <f t="shared" si="3"/>
        <v>9.32424087740882E-6</v>
      </c>
      <c r="S16" s="235">
        <f t="shared" si="4"/>
        <v>2.7167589935751033E-5</v>
      </c>
      <c r="T16" s="235">
        <f t="shared" si="5"/>
        <v>0</v>
      </c>
    </row>
    <row r="17" spans="1:20" x14ac:dyDescent="0.45">
      <c r="A17" s="2" t="s">
        <v>424</v>
      </c>
      <c r="B17" s="2">
        <v>10784</v>
      </c>
      <c r="C17" s="382">
        <v>42</v>
      </c>
      <c r="D17" s="166">
        <v>14</v>
      </c>
      <c r="E17" s="166" t="s">
        <v>424</v>
      </c>
      <c r="F17" s="352">
        <v>0.42515601964765853</v>
      </c>
      <c r="G17" s="352">
        <v>1.9174147773811039</v>
      </c>
      <c r="H17" s="352">
        <v>0.9841316943306333</v>
      </c>
      <c r="I17" s="353">
        <v>1861456.2208519999</v>
      </c>
      <c r="J17" s="353">
        <v>1573286.336627</v>
      </c>
      <c r="K17" s="352">
        <v>4.9957920352284101E-2</v>
      </c>
      <c r="L17" s="352">
        <v>0.18993887775428472</v>
      </c>
      <c r="M17" s="352">
        <v>9.9488560639036078E-2</v>
      </c>
      <c r="N17" s="240">
        <v>13003158.115257001</v>
      </c>
      <c r="O17" s="235">
        <f t="shared" si="0"/>
        <v>2.7357622661796721E-3</v>
      </c>
      <c r="P17" s="235">
        <f t="shared" si="1"/>
        <v>1.2338037694777843E-2</v>
      </c>
      <c r="Q17" s="235">
        <f t="shared" si="2"/>
        <v>6.3326172743183957E-3</v>
      </c>
      <c r="R17" s="235">
        <f t="shared" si="3"/>
        <v>3.2146550226397813E-4</v>
      </c>
      <c r="S17" s="235">
        <f t="shared" si="4"/>
        <v>1.2222045334588441E-3</v>
      </c>
      <c r="T17" s="235">
        <f t="shared" si="5"/>
        <v>6.4018157460963524E-4</v>
      </c>
    </row>
    <row r="18" spans="1:20" x14ac:dyDescent="0.45">
      <c r="A18" s="2" t="s">
        <v>446</v>
      </c>
      <c r="B18" s="2">
        <v>11198</v>
      </c>
      <c r="C18" s="382">
        <v>150</v>
      </c>
      <c r="D18" s="119">
        <v>15</v>
      </c>
      <c r="E18" s="119" t="s">
        <v>446</v>
      </c>
      <c r="F18" s="350">
        <v>0.38545514517494356</v>
      </c>
      <c r="G18" s="350">
        <v>13.753386004514672</v>
      </c>
      <c r="H18" s="350">
        <v>3.724604966139955E-2</v>
      </c>
      <c r="I18" s="351">
        <v>906.02652799999998</v>
      </c>
      <c r="J18" s="351">
        <v>1486.2314349999999</v>
      </c>
      <c r="K18" s="350">
        <v>1.2257157444325585E-4</v>
      </c>
      <c r="L18" s="350">
        <v>1.5759992220169212</v>
      </c>
      <c r="M18" s="350">
        <v>4.2789069337741906E-3</v>
      </c>
      <c r="N18" s="240">
        <v>50834.665456000002</v>
      </c>
      <c r="O18" s="235">
        <f t="shared" si="0"/>
        <v>9.6964998723451649E-6</v>
      </c>
      <c r="P18" s="235">
        <f t="shared" si="1"/>
        <v>3.4597983009557014E-4</v>
      </c>
      <c r="Q18" s="235">
        <f t="shared" si="2"/>
        <v>9.3696068221688202E-7</v>
      </c>
      <c r="R18" s="235">
        <f t="shared" si="3"/>
        <v>3.0834074231977213E-9</v>
      </c>
      <c r="S18" s="235">
        <f t="shared" si="4"/>
        <v>3.9645796524955914E-5</v>
      </c>
      <c r="T18" s="235">
        <f t="shared" si="5"/>
        <v>1.0764007448463904E-7</v>
      </c>
    </row>
    <row r="19" spans="1:20" x14ac:dyDescent="0.45">
      <c r="A19" s="2" t="s">
        <v>419</v>
      </c>
      <c r="B19" s="2">
        <v>10720</v>
      </c>
      <c r="C19" s="382">
        <v>53</v>
      </c>
      <c r="D19" s="166">
        <v>16</v>
      </c>
      <c r="E19" s="166" t="s">
        <v>419</v>
      </c>
      <c r="F19" s="352">
        <v>0.38477209914378757</v>
      </c>
      <c r="G19" s="352">
        <v>3.4558269101725982</v>
      </c>
      <c r="H19" s="352">
        <v>1.0241130406465933</v>
      </c>
      <c r="I19" s="353">
        <v>851670.40490099997</v>
      </c>
      <c r="J19" s="353">
        <v>925600.10907999997</v>
      </c>
      <c r="K19" s="352">
        <v>2.2308269494462532E-2</v>
      </c>
      <c r="L19" s="352">
        <v>9.5791763125765955E-2</v>
      </c>
      <c r="M19" s="352">
        <v>8.981640289768042E-2</v>
      </c>
      <c r="N19" s="240">
        <v>3916908.8635499999</v>
      </c>
      <c r="O19" s="235">
        <f t="shared" si="0"/>
        <v>7.4581002805425821E-4</v>
      </c>
      <c r="P19" s="235">
        <f t="shared" si="1"/>
        <v>6.6984855985187403E-3</v>
      </c>
      <c r="Q19" s="235">
        <f t="shared" si="2"/>
        <v>1.985054990408598E-3</v>
      </c>
      <c r="R19" s="235">
        <f t="shared" si="3"/>
        <v>4.3240482182907988E-5</v>
      </c>
      <c r="S19" s="235">
        <f t="shared" si="4"/>
        <v>1.8567473500072219E-4</v>
      </c>
      <c r="T19" s="235">
        <f t="shared" si="5"/>
        <v>1.7409259692662704E-4</v>
      </c>
    </row>
    <row r="20" spans="1:20" x14ac:dyDescent="0.45">
      <c r="A20" s="2" t="s">
        <v>477</v>
      </c>
      <c r="B20" s="2">
        <v>11500</v>
      </c>
      <c r="C20" s="382">
        <v>247</v>
      </c>
      <c r="D20" s="119">
        <v>17</v>
      </c>
      <c r="E20" s="119" t="s">
        <v>477</v>
      </c>
      <c r="F20" s="350">
        <v>0.36169312048410773</v>
      </c>
      <c r="G20" s="350">
        <v>1.9631817641868043</v>
      </c>
      <c r="H20" s="350">
        <v>0.44963939044257401</v>
      </c>
      <c r="I20" s="351">
        <v>829109.39673699997</v>
      </c>
      <c r="J20" s="351">
        <v>970467.74159300001</v>
      </c>
      <c r="K20" s="350">
        <v>5.8834518414009593E-2</v>
      </c>
      <c r="L20" s="350">
        <v>6.6301178112804629E-2</v>
      </c>
      <c r="M20" s="350">
        <v>5.7068725485177683E-2</v>
      </c>
      <c r="N20" s="240">
        <v>5169543.7833399996</v>
      </c>
      <c r="O20" s="235">
        <f t="shared" si="0"/>
        <v>9.2528100246273587E-4</v>
      </c>
      <c r="P20" s="235">
        <f t="shared" si="1"/>
        <v>5.0221988970983004E-3</v>
      </c>
      <c r="Q20" s="235">
        <f t="shared" si="2"/>
        <v>1.1502645816945216E-3</v>
      </c>
      <c r="R20" s="235">
        <f t="shared" si="3"/>
        <v>1.5051008463933181E-4</v>
      </c>
      <c r="S20" s="235">
        <f t="shared" si="4"/>
        <v>1.696112452085518E-4</v>
      </c>
      <c r="T20" s="235">
        <f t="shared" si="5"/>
        <v>1.459928445847121E-4</v>
      </c>
    </row>
    <row r="21" spans="1:20" x14ac:dyDescent="0.45">
      <c r="A21" s="2" t="s">
        <v>482</v>
      </c>
      <c r="B21" s="2">
        <v>11518</v>
      </c>
      <c r="C21" s="382">
        <v>259</v>
      </c>
      <c r="D21" s="166">
        <v>18</v>
      </c>
      <c r="E21" s="166" t="s">
        <v>482</v>
      </c>
      <c r="F21" s="352">
        <v>0.34969293804483215</v>
      </c>
      <c r="G21" s="352">
        <v>2.2800822056603014</v>
      </c>
      <c r="H21" s="352">
        <v>0.21104488714785277</v>
      </c>
      <c r="I21" s="353">
        <v>104709.793085</v>
      </c>
      <c r="J21" s="353">
        <v>530.33073000000002</v>
      </c>
      <c r="K21" s="352">
        <v>4.6093210042235287E-2</v>
      </c>
      <c r="L21" s="352">
        <v>0</v>
      </c>
      <c r="M21" s="352">
        <v>0</v>
      </c>
      <c r="N21" s="240">
        <v>1706389.9597410001</v>
      </c>
      <c r="O21" s="235">
        <f t="shared" si="0"/>
        <v>2.9528836024286147E-4</v>
      </c>
      <c r="P21" s="235">
        <f t="shared" si="1"/>
        <v>1.925351250993921E-3</v>
      </c>
      <c r="Q21" s="235">
        <f t="shared" si="2"/>
        <v>1.7821091558771948E-4</v>
      </c>
      <c r="R21" s="235">
        <f t="shared" si="3"/>
        <v>3.8922114034674875E-5</v>
      </c>
      <c r="S21" s="235">
        <f t="shared" si="4"/>
        <v>0</v>
      </c>
      <c r="T21" s="235">
        <f t="shared" si="5"/>
        <v>0</v>
      </c>
    </row>
    <row r="22" spans="1:20" x14ac:dyDescent="0.45">
      <c r="A22" s="2" t="s">
        <v>466</v>
      </c>
      <c r="B22" s="2">
        <v>11409</v>
      </c>
      <c r="C22" s="382">
        <v>219</v>
      </c>
      <c r="D22" s="119">
        <v>19</v>
      </c>
      <c r="E22" s="119" t="s">
        <v>466</v>
      </c>
      <c r="F22" s="350">
        <v>0.34168658010084668</v>
      </c>
      <c r="G22" s="350">
        <v>5.8051278829664135</v>
      </c>
      <c r="H22" s="350">
        <v>2.9738295621765594</v>
      </c>
      <c r="I22" s="351">
        <v>1026054.402189</v>
      </c>
      <c r="J22" s="351">
        <v>936195.84010599996</v>
      </c>
      <c r="K22" s="350">
        <v>5.5328391616470747E-2</v>
      </c>
      <c r="L22" s="350">
        <v>0.19603819951381152</v>
      </c>
      <c r="M22" s="350">
        <v>1.6090914066099742E-2</v>
      </c>
      <c r="N22" s="240">
        <v>10239020.343746001</v>
      </c>
      <c r="O22" s="235">
        <f t="shared" si="0"/>
        <v>1.731280777414053E-3</v>
      </c>
      <c r="P22" s="235">
        <f t="shared" si="1"/>
        <v>2.9413816343749299E-2</v>
      </c>
      <c r="Q22" s="235">
        <f t="shared" si="2"/>
        <v>1.5068001660417475E-2</v>
      </c>
      <c r="R22" s="235">
        <f t="shared" si="3"/>
        <v>2.8034165351931915E-4</v>
      </c>
      <c r="S22" s="235">
        <f t="shared" si="4"/>
        <v>9.9329966765727778E-4</v>
      </c>
      <c r="T22" s="235">
        <f t="shared" si="5"/>
        <v>8.1530536567862272E-5</v>
      </c>
    </row>
    <row r="23" spans="1:20" x14ac:dyDescent="0.45">
      <c r="A23" s="2" t="s">
        <v>443</v>
      </c>
      <c r="B23" s="2">
        <v>11158</v>
      </c>
      <c r="C23" s="382">
        <v>136</v>
      </c>
      <c r="D23" s="166">
        <v>20</v>
      </c>
      <c r="E23" s="166" t="s">
        <v>443</v>
      </c>
      <c r="F23" s="352">
        <v>0.33247566924974137</v>
      </c>
      <c r="G23" s="352">
        <v>1.368670830606195</v>
      </c>
      <c r="H23" s="352">
        <v>1.1392262343535045</v>
      </c>
      <c r="I23" s="353">
        <v>1682097.106014</v>
      </c>
      <c r="J23" s="353">
        <v>1944877.4642970001</v>
      </c>
      <c r="K23" s="352">
        <v>7.119197157939032E-2</v>
      </c>
      <c r="L23" s="352">
        <v>0.24710375954205566</v>
      </c>
      <c r="M23" s="352">
        <v>2.7367440229919011E-2</v>
      </c>
      <c r="N23" s="240">
        <v>10743532.042017</v>
      </c>
      <c r="O23" s="235">
        <f t="shared" si="0"/>
        <v>1.7676168442460568E-3</v>
      </c>
      <c r="P23" s="235">
        <f t="shared" si="1"/>
        <v>7.2765794256977306E-3</v>
      </c>
      <c r="Q23" s="235">
        <f t="shared" si="2"/>
        <v>6.0567303640425008E-3</v>
      </c>
      <c r="R23" s="235">
        <f t="shared" si="3"/>
        <v>3.7849424718141168E-4</v>
      </c>
      <c r="S23" s="235">
        <f t="shared" si="4"/>
        <v>1.3137345316988323E-3</v>
      </c>
      <c r="T23" s="235">
        <f t="shared" si="5"/>
        <v>1.4549981489913084E-4</v>
      </c>
    </row>
    <row r="24" spans="1:20" x14ac:dyDescent="0.45">
      <c r="A24" s="2" t="s">
        <v>459</v>
      </c>
      <c r="B24" s="2">
        <v>11379</v>
      </c>
      <c r="C24" s="382">
        <v>208</v>
      </c>
      <c r="D24" s="119">
        <v>21</v>
      </c>
      <c r="E24" s="119" t="s">
        <v>459</v>
      </c>
      <c r="F24" s="350">
        <v>0.32393040727726219</v>
      </c>
      <c r="G24" s="350">
        <v>9.0395553137937856E-5</v>
      </c>
      <c r="H24" s="350">
        <v>0.45515734665414198</v>
      </c>
      <c r="I24" s="351">
        <v>20996998.133992001</v>
      </c>
      <c r="J24" s="351">
        <v>13423141.158701999</v>
      </c>
      <c r="K24" s="350">
        <v>0.26191769617531002</v>
      </c>
      <c r="L24" s="350">
        <v>0</v>
      </c>
      <c r="M24" s="350">
        <v>4.266706573093134E-2</v>
      </c>
      <c r="N24" s="240">
        <v>33209093.648564</v>
      </c>
      <c r="O24" s="235">
        <f t="shared" si="0"/>
        <v>5.3234100365142705E-3</v>
      </c>
      <c r="P24" s="235">
        <f t="shared" si="1"/>
        <v>1.4855431414281293E-6</v>
      </c>
      <c r="Q24" s="235">
        <f t="shared" si="2"/>
        <v>7.4799683294256222E-3</v>
      </c>
      <c r="R24" s="235">
        <f t="shared" si="3"/>
        <v>4.3043050644113188E-3</v>
      </c>
      <c r="S24" s="235">
        <f t="shared" si="4"/>
        <v>0</v>
      </c>
      <c r="T24" s="235">
        <f t="shared" si="5"/>
        <v>7.0118235533919054E-4</v>
      </c>
    </row>
    <row r="25" spans="1:20" x14ac:dyDescent="0.45">
      <c r="A25" s="2" t="s">
        <v>456</v>
      </c>
      <c r="B25" s="2">
        <v>11323</v>
      </c>
      <c r="C25" s="382">
        <v>197</v>
      </c>
      <c r="D25" s="166">
        <v>22</v>
      </c>
      <c r="E25" s="166" t="s">
        <v>456</v>
      </c>
      <c r="F25" s="352">
        <v>0.30325560902302018</v>
      </c>
      <c r="G25" s="352">
        <v>14.750599045423552</v>
      </c>
      <c r="H25" s="352">
        <v>1.3292314685541737</v>
      </c>
      <c r="I25" s="353">
        <v>61818.636519</v>
      </c>
      <c r="J25" s="353">
        <v>171110.40855299999</v>
      </c>
      <c r="K25" s="352">
        <v>3.9268361919758007E-2</v>
      </c>
      <c r="L25" s="352">
        <v>2.8494249141471286</v>
      </c>
      <c r="M25" s="352">
        <v>3.4203651459705886E-2</v>
      </c>
      <c r="N25" s="240">
        <v>517055.81219000003</v>
      </c>
      <c r="O25" s="235">
        <f t="shared" si="0"/>
        <v>7.7593875887808924E-5</v>
      </c>
      <c r="P25" s="235">
        <f t="shared" si="1"/>
        <v>3.7742291240342551E-3</v>
      </c>
      <c r="Q25" s="235">
        <f t="shared" si="2"/>
        <v>3.4010985626759888E-4</v>
      </c>
      <c r="R25" s="235">
        <f t="shared" si="3"/>
        <v>1.0047578051187729E-5</v>
      </c>
      <c r="S25" s="235">
        <f t="shared" si="4"/>
        <v>7.2908106746074838E-4</v>
      </c>
      <c r="T25" s="235">
        <f t="shared" si="5"/>
        <v>8.7516728703699853E-6</v>
      </c>
    </row>
    <row r="26" spans="1:20" x14ac:dyDescent="0.45">
      <c r="A26" s="2" t="s">
        <v>427</v>
      </c>
      <c r="B26" s="2">
        <v>10883</v>
      </c>
      <c r="C26" s="382">
        <v>16</v>
      </c>
      <c r="D26" s="119">
        <v>23</v>
      </c>
      <c r="E26" s="119" t="s">
        <v>427</v>
      </c>
      <c r="F26" s="350">
        <v>0.29762872480276814</v>
      </c>
      <c r="G26" s="350">
        <v>2.029470563428093</v>
      </c>
      <c r="H26" s="350">
        <v>1.1190948550035491</v>
      </c>
      <c r="I26" s="351">
        <v>3790709.954132</v>
      </c>
      <c r="J26" s="351">
        <v>5022350.5324100005</v>
      </c>
      <c r="K26" s="350">
        <v>2.6116901910813142E-2</v>
      </c>
      <c r="L26" s="350">
        <v>0.27834989739857641</v>
      </c>
      <c r="M26" s="350">
        <v>0.13898971541644814</v>
      </c>
      <c r="N26" s="240">
        <v>26709012.329737999</v>
      </c>
      <c r="O26" s="235">
        <f t="shared" si="0"/>
        <v>3.9338142692183402E-3</v>
      </c>
      <c r="P26" s="235">
        <f t="shared" si="1"/>
        <v>2.6823890290369461E-2</v>
      </c>
      <c r="Q26" s="235">
        <f t="shared" si="2"/>
        <v>1.4791285055362528E-2</v>
      </c>
      <c r="R26" s="235">
        <f t="shared" si="3"/>
        <v>3.4519195508637588E-4</v>
      </c>
      <c r="S26" s="235">
        <f t="shared" si="4"/>
        <v>3.6790024180213027E-3</v>
      </c>
      <c r="T26" s="235">
        <f t="shared" si="5"/>
        <v>1.8370529462240091E-3</v>
      </c>
    </row>
    <row r="27" spans="1:20" x14ac:dyDescent="0.45">
      <c r="A27" s="2" t="s">
        <v>452</v>
      </c>
      <c r="B27" s="2">
        <v>11310</v>
      </c>
      <c r="C27" s="382">
        <v>183</v>
      </c>
      <c r="D27" s="166">
        <v>24</v>
      </c>
      <c r="E27" s="166" t="s">
        <v>452</v>
      </c>
      <c r="F27" s="352">
        <v>0.25321205837593563</v>
      </c>
      <c r="G27" s="352">
        <v>1.1363255819242786</v>
      </c>
      <c r="H27" s="352">
        <v>0.69790043279277303</v>
      </c>
      <c r="I27" s="353">
        <v>13305513.646249</v>
      </c>
      <c r="J27" s="353">
        <v>11702404.609181</v>
      </c>
      <c r="K27" s="352">
        <v>8.0055773227020441E-2</v>
      </c>
      <c r="L27" s="352">
        <v>8.8815138444876235E-2</v>
      </c>
      <c r="M27" s="352">
        <v>0.10454586353249429</v>
      </c>
      <c r="N27" s="240">
        <v>58262704</v>
      </c>
      <c r="O27" s="235">
        <f t="shared" si="0"/>
        <v>7.3005604165447668E-3</v>
      </c>
      <c r="P27" s="235">
        <f t="shared" si="1"/>
        <v>3.2762316364045599E-2</v>
      </c>
      <c r="Q27" s="235">
        <f t="shared" si="2"/>
        <v>2.0121728431952896E-2</v>
      </c>
      <c r="R27" s="235">
        <f t="shared" si="3"/>
        <v>2.3081523561147036E-3</v>
      </c>
      <c r="S27" s="235">
        <f t="shared" si="4"/>
        <v>2.5607006565143441E-3</v>
      </c>
      <c r="T27" s="235">
        <f t="shared" si="5"/>
        <v>3.0142458377146338E-3</v>
      </c>
    </row>
    <row r="28" spans="1:20" x14ac:dyDescent="0.45">
      <c r="A28" s="2" t="s">
        <v>467</v>
      </c>
      <c r="B28" s="2">
        <v>11420</v>
      </c>
      <c r="C28" s="382">
        <v>223</v>
      </c>
      <c r="D28" s="119">
        <v>25</v>
      </c>
      <c r="E28" s="119" t="s">
        <v>467</v>
      </c>
      <c r="F28" s="350">
        <v>0.25074662000782239</v>
      </c>
      <c r="G28" s="350">
        <v>1.5613402285863283</v>
      </c>
      <c r="H28" s="350">
        <v>0.9194588095548506</v>
      </c>
      <c r="I28" s="351">
        <v>20994.276464999999</v>
      </c>
      <c r="J28" s="351">
        <v>28233.647204000001</v>
      </c>
      <c r="K28" s="350">
        <v>5.0643582590666918E-2</v>
      </c>
      <c r="L28" s="350">
        <v>0.30246948303988297</v>
      </c>
      <c r="M28" s="350">
        <v>3.8581152211123522E-2</v>
      </c>
      <c r="N28" s="240">
        <v>146931.158681</v>
      </c>
      <c r="O28" s="235">
        <f t="shared" si="0"/>
        <v>1.8231826113673273E-5</v>
      </c>
      <c r="P28" s="235">
        <f t="shared" si="1"/>
        <v>1.1352529318632801E-4</v>
      </c>
      <c r="Q28" s="235">
        <f t="shared" si="2"/>
        <v>6.6853994418613133E-5</v>
      </c>
      <c r="R28" s="235">
        <f t="shared" si="3"/>
        <v>3.6823028423580978E-6</v>
      </c>
      <c r="S28" s="235">
        <f t="shared" si="4"/>
        <v>2.1992603606396604E-5</v>
      </c>
      <c r="T28" s="235">
        <f t="shared" si="5"/>
        <v>2.805241635386437E-6</v>
      </c>
    </row>
    <row r="29" spans="1:20" x14ac:dyDescent="0.45">
      <c r="A29" s="2" t="s">
        <v>436</v>
      </c>
      <c r="B29" s="2">
        <v>11049</v>
      </c>
      <c r="C29" s="382">
        <v>115</v>
      </c>
      <c r="D29" s="166">
        <v>26</v>
      </c>
      <c r="E29" s="166" t="s">
        <v>436</v>
      </c>
      <c r="F29" s="352">
        <v>0.24296145762774457</v>
      </c>
      <c r="G29" s="352">
        <v>2.2305472850872254</v>
      </c>
      <c r="H29" s="352">
        <v>1.5791426291268091</v>
      </c>
      <c r="I29" s="353">
        <v>4314538.7267140001</v>
      </c>
      <c r="J29" s="353">
        <v>4227264.179246</v>
      </c>
      <c r="K29" s="352">
        <v>1.9143807178005755E-2</v>
      </c>
      <c r="L29" s="352">
        <v>0.28743773430822489</v>
      </c>
      <c r="M29" s="352">
        <v>0.2546024818877613</v>
      </c>
      <c r="N29" s="240">
        <v>29215555.367546</v>
      </c>
      <c r="O29" s="235">
        <f t="shared" si="0"/>
        <v>3.5126324570064825E-3</v>
      </c>
      <c r="P29" s="235">
        <f t="shared" si="1"/>
        <v>3.2248295128726477E-2</v>
      </c>
      <c r="Q29" s="235">
        <f t="shared" si="2"/>
        <v>2.2830566244841116E-2</v>
      </c>
      <c r="R29" s="235">
        <f t="shared" si="3"/>
        <v>2.7677294621423831E-4</v>
      </c>
      <c r="S29" s="235">
        <f t="shared" si="4"/>
        <v>4.1556513726816718E-3</v>
      </c>
      <c r="T29" s="235">
        <f t="shared" si="5"/>
        <v>3.6809333885525286E-3</v>
      </c>
    </row>
    <row r="30" spans="1:20" x14ac:dyDescent="0.45">
      <c r="A30" s="2" t="s">
        <v>464</v>
      </c>
      <c r="B30" s="2">
        <v>11394</v>
      </c>
      <c r="C30" s="382">
        <v>217</v>
      </c>
      <c r="D30" s="119">
        <v>27</v>
      </c>
      <c r="E30" s="119" t="s">
        <v>464</v>
      </c>
      <c r="F30" s="350">
        <v>0.23983129582698917</v>
      </c>
      <c r="G30" s="350">
        <v>1.0233631995251846</v>
      </c>
      <c r="H30" s="350">
        <v>0.93498978462100368</v>
      </c>
      <c r="I30" s="351">
        <v>482724.89204399998</v>
      </c>
      <c r="J30" s="351">
        <v>432537.19656700001</v>
      </c>
      <c r="K30" s="350">
        <v>6.5542242385399477E-2</v>
      </c>
      <c r="L30" s="350">
        <v>1.2153733288538816E-2</v>
      </c>
      <c r="M30" s="350">
        <v>4.9256724735403809E-2</v>
      </c>
      <c r="N30" s="240">
        <v>4395502.0467039999</v>
      </c>
      <c r="O30" s="235">
        <f t="shared" si="0"/>
        <v>5.2166958862975117E-4</v>
      </c>
      <c r="P30" s="235">
        <f t="shared" si="1"/>
        <v>2.2259707911524863E-3</v>
      </c>
      <c r="Q30" s="235">
        <f t="shared" si="2"/>
        <v>2.0337451567126528E-3</v>
      </c>
      <c r="R30" s="235">
        <f t="shared" si="3"/>
        <v>1.4256435760463874E-4</v>
      </c>
      <c r="S30" s="235">
        <f t="shared" si="4"/>
        <v>2.6436220607011644E-5</v>
      </c>
      <c r="T30" s="235">
        <f t="shared" si="5"/>
        <v>1.071408768457955E-4</v>
      </c>
    </row>
    <row r="31" spans="1:20" x14ac:dyDescent="0.45">
      <c r="A31" s="2" t="s">
        <v>418</v>
      </c>
      <c r="B31" s="2">
        <v>10639</v>
      </c>
      <c r="C31" s="382">
        <v>11</v>
      </c>
      <c r="D31" s="166">
        <v>28</v>
      </c>
      <c r="E31" s="166" t="s">
        <v>418</v>
      </c>
      <c r="F31" s="352">
        <v>0.23708630634855721</v>
      </c>
      <c r="G31" s="352">
        <v>1.4727892526871407</v>
      </c>
      <c r="H31" s="352">
        <v>1.1560249106399061</v>
      </c>
      <c r="I31" s="353">
        <v>4335731.9016089998</v>
      </c>
      <c r="J31" s="353">
        <v>3991175.4065069999</v>
      </c>
      <c r="K31" s="352">
        <v>4.3360083169724485E-2</v>
      </c>
      <c r="L31" s="352">
        <v>0.29675294385290207</v>
      </c>
      <c r="M31" s="352">
        <v>8.5609679623050466E-2</v>
      </c>
      <c r="N31" s="240">
        <v>27797011.524324</v>
      </c>
      <c r="O31" s="235">
        <f t="shared" si="0"/>
        <v>3.2612625018085917E-3</v>
      </c>
      <c r="P31" s="235">
        <f t="shared" si="1"/>
        <v>2.0259088079907152E-2</v>
      </c>
      <c r="Q31" s="235">
        <f t="shared" si="2"/>
        <v>1.5901807026694591E-2</v>
      </c>
      <c r="R31" s="235">
        <f t="shared" si="3"/>
        <v>5.9644361369749278E-4</v>
      </c>
      <c r="S31" s="235">
        <f t="shared" si="4"/>
        <v>4.0820124240577823E-3</v>
      </c>
      <c r="T31" s="235">
        <f t="shared" si="5"/>
        <v>1.1776118251892477E-3</v>
      </c>
    </row>
    <row r="32" spans="1:20" x14ac:dyDescent="0.45">
      <c r="A32" s="2" t="s">
        <v>481</v>
      </c>
      <c r="B32" s="2">
        <v>11521</v>
      </c>
      <c r="C32" s="382">
        <v>255</v>
      </c>
      <c r="D32" s="119">
        <v>29</v>
      </c>
      <c r="E32" s="119" t="s">
        <v>481</v>
      </c>
      <c r="F32" s="350">
        <v>0.22375716149158045</v>
      </c>
      <c r="G32" s="350">
        <v>0.98235238648728362</v>
      </c>
      <c r="H32" s="350">
        <v>0.94569620397077991</v>
      </c>
      <c r="I32" s="351">
        <v>460715.91407900001</v>
      </c>
      <c r="J32" s="351">
        <v>46369.972099999999</v>
      </c>
      <c r="K32" s="350">
        <v>0.11601817586005318</v>
      </c>
      <c r="L32" s="350">
        <v>0.13931288481729148</v>
      </c>
      <c r="M32" s="350">
        <v>0.12190250025668287</v>
      </c>
      <c r="N32" s="240">
        <v>3053981.7786980001</v>
      </c>
      <c r="O32" s="235">
        <f t="shared" si="0"/>
        <v>3.3816181419781623E-4</v>
      </c>
      <c r="P32" s="235">
        <f t="shared" si="1"/>
        <v>1.4846186954717603E-3</v>
      </c>
      <c r="Q32" s="235">
        <f t="shared" si="2"/>
        <v>1.4292205973786469E-3</v>
      </c>
      <c r="R32" s="235">
        <f t="shared" si="3"/>
        <v>1.7533703309081854E-4</v>
      </c>
      <c r="S32" s="235">
        <f t="shared" si="4"/>
        <v>2.1054207855027409E-4</v>
      </c>
      <c r="T32" s="235">
        <f t="shared" si="5"/>
        <v>1.8422994985839043E-4</v>
      </c>
    </row>
    <row r="33" spans="1:20" x14ac:dyDescent="0.45">
      <c r="A33" s="2" t="s">
        <v>428</v>
      </c>
      <c r="B33" s="2">
        <v>10895</v>
      </c>
      <c r="C33" s="382">
        <v>102</v>
      </c>
      <c r="D33" s="166">
        <v>30</v>
      </c>
      <c r="E33" s="166" t="s">
        <v>428</v>
      </c>
      <c r="F33" s="352">
        <v>0.20905052007403749</v>
      </c>
      <c r="G33" s="352">
        <v>1.200961799051238</v>
      </c>
      <c r="H33" s="352">
        <v>0.58422115259633067</v>
      </c>
      <c r="I33" s="353">
        <v>169843.42913199999</v>
      </c>
      <c r="J33" s="353">
        <v>209381.15398100001</v>
      </c>
      <c r="K33" s="352">
        <v>3.6301060458329974E-2</v>
      </c>
      <c r="L33" s="352">
        <v>0.62359268068103768</v>
      </c>
      <c r="M33" s="352">
        <v>1.268686329910599E-3</v>
      </c>
      <c r="N33" s="240">
        <v>1446278</v>
      </c>
      <c r="O33" s="235">
        <f t="shared" si="0"/>
        <v>1.4961812622238613E-4</v>
      </c>
      <c r="P33" s="235">
        <f t="shared" si="1"/>
        <v>8.5953220290996865E-4</v>
      </c>
      <c r="Q33" s="235">
        <f t="shared" si="2"/>
        <v>4.1812894854310098E-4</v>
      </c>
      <c r="R33" s="235">
        <f t="shared" si="3"/>
        <v>2.5980785141014393E-5</v>
      </c>
      <c r="S33" s="235">
        <f t="shared" si="4"/>
        <v>4.4630727719045213E-4</v>
      </c>
      <c r="T33" s="235">
        <f t="shared" si="5"/>
        <v>9.0800286637868E-7</v>
      </c>
    </row>
    <row r="34" spans="1:20" x14ac:dyDescent="0.45">
      <c r="A34" s="2" t="s">
        <v>490</v>
      </c>
      <c r="B34" s="2">
        <v>11660</v>
      </c>
      <c r="C34" s="382">
        <v>279</v>
      </c>
      <c r="D34" s="119">
        <v>31</v>
      </c>
      <c r="E34" s="119" t="s">
        <v>490</v>
      </c>
      <c r="F34" s="350">
        <v>0.20503847375702564</v>
      </c>
      <c r="G34" s="350">
        <v>5.7372001325282147</v>
      </c>
      <c r="H34" s="350">
        <v>0</v>
      </c>
      <c r="I34" s="351">
        <v>141861.20096300001</v>
      </c>
      <c r="J34" s="351">
        <v>248463.48150299999</v>
      </c>
      <c r="K34" s="350">
        <v>3.192103027527577E-2</v>
      </c>
      <c r="L34" s="350">
        <v>1.3688253584204699</v>
      </c>
      <c r="M34" s="350">
        <v>0</v>
      </c>
      <c r="N34" s="240">
        <v>1568805.7804080001</v>
      </c>
      <c r="O34" s="235">
        <f t="shared" si="0"/>
        <v>1.5917898108440737E-4</v>
      </c>
      <c r="P34" s="235">
        <f t="shared" si="1"/>
        <v>4.454001508299249E-3</v>
      </c>
      <c r="Q34" s="235">
        <f t="shared" si="2"/>
        <v>0</v>
      </c>
      <c r="R34" s="235">
        <f t="shared" si="3"/>
        <v>2.4781481159502685E-5</v>
      </c>
      <c r="S34" s="235">
        <f t="shared" si="4"/>
        <v>1.0626699557570384E-3</v>
      </c>
      <c r="T34" s="235">
        <f t="shared" si="5"/>
        <v>0</v>
      </c>
    </row>
    <row r="35" spans="1:20" x14ac:dyDescent="0.45">
      <c r="A35" s="2" t="s">
        <v>486</v>
      </c>
      <c r="B35" s="2">
        <v>11588</v>
      </c>
      <c r="C35" s="382">
        <v>253</v>
      </c>
      <c r="D35" s="166">
        <v>32</v>
      </c>
      <c r="E35" s="166" t="s">
        <v>486</v>
      </c>
      <c r="F35" s="352">
        <v>0.19760555764196366</v>
      </c>
      <c r="G35" s="352">
        <v>6.2798078238559416</v>
      </c>
      <c r="H35" s="352">
        <v>0</v>
      </c>
      <c r="I35" s="353">
        <v>576231.80616499996</v>
      </c>
      <c r="J35" s="353">
        <v>491486.62514600001</v>
      </c>
      <c r="K35" s="352">
        <v>1.935506521832317E-2</v>
      </c>
      <c r="L35" s="352">
        <v>0.80828732415269422</v>
      </c>
      <c r="M35" s="352">
        <v>0</v>
      </c>
      <c r="N35" s="240">
        <v>9610489.3034579996</v>
      </c>
      <c r="O35" s="235">
        <f t="shared" si="0"/>
        <v>9.3977921106945376E-4</v>
      </c>
      <c r="P35" s="235">
        <f t="shared" si="1"/>
        <v>2.9865722972549861E-2</v>
      </c>
      <c r="Q35" s="235">
        <f t="shared" si="2"/>
        <v>0</v>
      </c>
      <c r="R35" s="235">
        <f t="shared" si="3"/>
        <v>9.2049475420274504E-5</v>
      </c>
      <c r="S35" s="235">
        <f t="shared" si="4"/>
        <v>3.8440802620844255E-3</v>
      </c>
      <c r="T35" s="235">
        <f t="shared" si="5"/>
        <v>0</v>
      </c>
    </row>
    <row r="36" spans="1:20" x14ac:dyDescent="0.45">
      <c r="A36" s="2" t="s">
        <v>472</v>
      </c>
      <c r="B36" s="2">
        <v>11416</v>
      </c>
      <c r="C36" s="382">
        <v>231</v>
      </c>
      <c r="D36" s="119">
        <v>33</v>
      </c>
      <c r="E36" s="119" t="s">
        <v>472</v>
      </c>
      <c r="F36" s="350">
        <v>0.19356181918170873</v>
      </c>
      <c r="G36" s="350">
        <v>3.212912040904675</v>
      </c>
      <c r="H36" s="350">
        <v>0.12763748185864776</v>
      </c>
      <c r="I36" s="351">
        <v>5294937.0657059997</v>
      </c>
      <c r="J36" s="351">
        <v>6372431.8456330001</v>
      </c>
      <c r="K36" s="350">
        <v>3.6570488592687106E-2</v>
      </c>
      <c r="L36" s="350">
        <v>0</v>
      </c>
      <c r="M36" s="350">
        <v>0</v>
      </c>
      <c r="N36" s="240">
        <v>42090484.925067998</v>
      </c>
      <c r="O36" s="235">
        <f t="shared" ref="O36:O67" si="6">$N36/$N$85*F36</f>
        <v>4.031668389591926E-3</v>
      </c>
      <c r="P36" s="235">
        <f t="shared" ref="P36:P67" si="7">$N36/$N$85*G36</f>
        <v>6.6921234614428199E-2</v>
      </c>
      <c r="Q36" s="235">
        <f t="shared" ref="Q36:Q67" si="8">$N36/$N$85*H36</f>
        <v>2.6585408378164859E-3</v>
      </c>
      <c r="R36" s="235">
        <f t="shared" ref="R36:R67" si="9">$N36/$N$85*K36</f>
        <v>7.6172089864818529E-4</v>
      </c>
      <c r="S36" s="235">
        <f t="shared" ref="S36:S67" si="10">$N36/$N$85*L36</f>
        <v>0</v>
      </c>
      <c r="T36" s="235">
        <f t="shared" ref="T36:T67" si="11">$N36/$N$85*M36</f>
        <v>0</v>
      </c>
    </row>
    <row r="37" spans="1:20" x14ac:dyDescent="0.45">
      <c r="A37" s="2" t="s">
        <v>450</v>
      </c>
      <c r="B37" s="2">
        <v>11290</v>
      </c>
      <c r="C37" s="382">
        <v>175</v>
      </c>
      <c r="D37" s="166">
        <v>34</v>
      </c>
      <c r="E37" s="166" t="s">
        <v>450</v>
      </c>
      <c r="F37" s="352">
        <v>0.19346778321850827</v>
      </c>
      <c r="G37" s="352">
        <v>7.8586154035910002E-3</v>
      </c>
      <c r="H37" s="352">
        <v>1.5364826528994062E-2</v>
      </c>
      <c r="I37" s="353">
        <v>17379.088484</v>
      </c>
      <c r="J37" s="353">
        <v>7775.9476759999998</v>
      </c>
      <c r="K37" s="352">
        <v>0.15157605557278053</v>
      </c>
      <c r="L37" s="352">
        <v>0</v>
      </c>
      <c r="M37" s="352">
        <v>0</v>
      </c>
      <c r="N37" s="240">
        <v>71351.743981000007</v>
      </c>
      <c r="O37" s="235">
        <f t="shared" si="6"/>
        <v>6.8311595232342984E-6</v>
      </c>
      <c r="P37" s="235">
        <f t="shared" si="7"/>
        <v>2.7748007735760697E-7</v>
      </c>
      <c r="Q37" s="235">
        <f t="shared" si="8"/>
        <v>5.4251710191890865E-7</v>
      </c>
      <c r="R37" s="235">
        <f t="shared" si="9"/>
        <v>5.3520033066737212E-6</v>
      </c>
      <c r="S37" s="235">
        <f t="shared" si="10"/>
        <v>0</v>
      </c>
      <c r="T37" s="235">
        <f t="shared" si="11"/>
        <v>0</v>
      </c>
    </row>
    <row r="38" spans="1:20" x14ac:dyDescent="0.45">
      <c r="A38" s="2" t="s">
        <v>492</v>
      </c>
      <c r="B38" s="2">
        <v>11673</v>
      </c>
      <c r="C38" s="382">
        <v>283</v>
      </c>
      <c r="D38" s="119">
        <v>35</v>
      </c>
      <c r="E38" s="119" t="s">
        <v>492</v>
      </c>
      <c r="F38" s="350">
        <v>0.18980372426678635</v>
      </c>
      <c r="G38" s="350">
        <v>1.6611406847100066E-2</v>
      </c>
      <c r="H38" s="350">
        <v>0</v>
      </c>
      <c r="I38" s="351">
        <v>87491.636998999995</v>
      </c>
      <c r="J38" s="351">
        <v>100160.021716</v>
      </c>
      <c r="K38" s="350">
        <v>6.1529358822093524E-2</v>
      </c>
      <c r="L38" s="350">
        <v>1.6157564734600106E-2</v>
      </c>
      <c r="M38" s="350">
        <v>0</v>
      </c>
      <c r="N38" s="240">
        <v>999956.65388799994</v>
      </c>
      <c r="O38" s="235">
        <f t="shared" si="6"/>
        <v>9.3921946263243771E-5</v>
      </c>
      <c r="P38" s="235">
        <f t="shared" si="7"/>
        <v>8.2199422971134307E-6</v>
      </c>
      <c r="Q38" s="235">
        <f t="shared" si="8"/>
        <v>0</v>
      </c>
      <c r="R38" s="235">
        <f t="shared" si="9"/>
        <v>3.0447016544194168E-5</v>
      </c>
      <c r="S38" s="235">
        <f t="shared" si="10"/>
        <v>7.9953643302327398E-6</v>
      </c>
      <c r="T38" s="235">
        <f t="shared" si="11"/>
        <v>0</v>
      </c>
    </row>
    <row r="39" spans="1:20" x14ac:dyDescent="0.45">
      <c r="A39" s="2" t="s">
        <v>422</v>
      </c>
      <c r="B39" s="2">
        <v>10765</v>
      </c>
      <c r="C39" s="382">
        <v>5</v>
      </c>
      <c r="D39" s="166">
        <v>36</v>
      </c>
      <c r="E39" s="166" t="s">
        <v>422</v>
      </c>
      <c r="F39" s="352">
        <v>0.17226618139460126</v>
      </c>
      <c r="G39" s="352">
        <v>1.0375637096814085</v>
      </c>
      <c r="H39" s="352">
        <v>0.98023610567012065</v>
      </c>
      <c r="I39" s="353">
        <v>14697863.209720001</v>
      </c>
      <c r="J39" s="353">
        <v>12275529.046383999</v>
      </c>
      <c r="K39" s="352">
        <v>3.8334351485352136E-2</v>
      </c>
      <c r="L39" s="352">
        <v>0.12533682107651914</v>
      </c>
      <c r="M39" s="352">
        <v>0.10338404952776183</v>
      </c>
      <c r="N39" s="240">
        <v>100108458.258745</v>
      </c>
      <c r="O39" s="235">
        <f t="shared" si="6"/>
        <v>8.5339870398164416E-3</v>
      </c>
      <c r="P39" s="235">
        <f t="shared" si="7"/>
        <v>5.14004268262169E-2</v>
      </c>
      <c r="Q39" s="235">
        <f t="shared" si="8"/>
        <v>4.8560443808683129E-2</v>
      </c>
      <c r="R39" s="235">
        <f t="shared" si="9"/>
        <v>1.8990660622260468E-3</v>
      </c>
      <c r="S39" s="235">
        <f t="shared" si="10"/>
        <v>6.2091282108859011E-3</v>
      </c>
      <c r="T39" s="235">
        <f t="shared" si="11"/>
        <v>5.1215980504767302E-3</v>
      </c>
    </row>
    <row r="40" spans="1:20" x14ac:dyDescent="0.45">
      <c r="A40" s="2" t="s">
        <v>476</v>
      </c>
      <c r="B40" s="2">
        <v>11476</v>
      </c>
      <c r="C40" s="382">
        <v>246</v>
      </c>
      <c r="D40" s="119">
        <v>37</v>
      </c>
      <c r="E40" s="119" t="s">
        <v>476</v>
      </c>
      <c r="F40" s="350">
        <v>0.17153743680849953</v>
      </c>
      <c r="G40" s="350">
        <v>0.39893010676580815</v>
      </c>
      <c r="H40" s="350">
        <v>0.28523532435795229</v>
      </c>
      <c r="I40" s="351">
        <v>31151.415994999999</v>
      </c>
      <c r="J40" s="351">
        <v>7817.5186729999996</v>
      </c>
      <c r="K40" s="350">
        <v>0.13313627444270995</v>
      </c>
      <c r="L40" s="350">
        <v>0.10500780518264127</v>
      </c>
      <c r="M40" s="350">
        <v>3.5860131127068373E-2</v>
      </c>
      <c r="N40" s="240">
        <v>174705.39419200001</v>
      </c>
      <c r="O40" s="235">
        <f t="shared" si="6"/>
        <v>1.4830179578576957E-5</v>
      </c>
      <c r="P40" s="235">
        <f t="shared" si="7"/>
        <v>3.4489294189713986E-5</v>
      </c>
      <c r="Q40" s="235">
        <f t="shared" si="8"/>
        <v>2.4659871110843607E-5</v>
      </c>
      <c r="R40" s="235">
        <f t="shared" si="9"/>
        <v>1.1510227126760138E-5</v>
      </c>
      <c r="S40" s="235">
        <f t="shared" si="10"/>
        <v>9.078394996360539E-6</v>
      </c>
      <c r="T40" s="235">
        <f t="shared" si="11"/>
        <v>3.1002689221679593E-6</v>
      </c>
    </row>
    <row r="41" spans="1:20" x14ac:dyDescent="0.45">
      <c r="A41" s="2" t="s">
        <v>484</v>
      </c>
      <c r="B41" s="2">
        <v>11562</v>
      </c>
      <c r="C41" s="382">
        <v>261</v>
      </c>
      <c r="D41" s="166">
        <v>38</v>
      </c>
      <c r="E41" s="166" t="s">
        <v>484</v>
      </c>
      <c r="F41" s="352">
        <v>0.16688287057767789</v>
      </c>
      <c r="G41" s="352">
        <v>2.4590093238036279</v>
      </c>
      <c r="H41" s="352">
        <v>1.9365557033725505</v>
      </c>
      <c r="I41" s="353">
        <v>143124.454578</v>
      </c>
      <c r="J41" s="353">
        <v>22949.241791</v>
      </c>
      <c r="K41" s="352">
        <v>9.2485569279598057E-2</v>
      </c>
      <c r="L41" s="352">
        <v>0.47703550059975364</v>
      </c>
      <c r="M41" s="352">
        <v>0.20993606126810907</v>
      </c>
      <c r="N41" s="240">
        <v>1237866.96</v>
      </c>
      <c r="O41" s="235">
        <f t="shared" si="6"/>
        <v>1.0222730505431157E-4</v>
      </c>
      <c r="P41" s="235">
        <f t="shared" si="7"/>
        <v>1.5063133526269411E-3</v>
      </c>
      <c r="Q41" s="235">
        <f t="shared" si="8"/>
        <v>1.1862743609218139E-3</v>
      </c>
      <c r="R41" s="235">
        <f t="shared" si="9"/>
        <v>5.6653810370947498E-5</v>
      </c>
      <c r="S41" s="235">
        <f t="shared" si="10"/>
        <v>2.9221725077438926E-4</v>
      </c>
      <c r="T41" s="235">
        <f t="shared" si="11"/>
        <v>1.2860036325397593E-4</v>
      </c>
    </row>
    <row r="42" spans="1:20" x14ac:dyDescent="0.45">
      <c r="A42" s="2" t="s">
        <v>454</v>
      </c>
      <c r="B42" s="2">
        <v>11338</v>
      </c>
      <c r="C42" s="382">
        <v>195</v>
      </c>
      <c r="D42" s="119">
        <v>39</v>
      </c>
      <c r="E42" s="119" t="s">
        <v>454</v>
      </c>
      <c r="F42" s="350">
        <v>0.16660548137421025</v>
      </c>
      <c r="G42" s="350">
        <v>1.3520180013200396</v>
      </c>
      <c r="H42" s="350">
        <v>0.57053564552873792</v>
      </c>
      <c r="I42" s="351">
        <v>5208119.0641160002</v>
      </c>
      <c r="J42" s="351">
        <v>5570309.6777799996</v>
      </c>
      <c r="K42" s="350">
        <v>3.8835535848954411E-2</v>
      </c>
      <c r="L42" s="350">
        <v>0.19347273409911953</v>
      </c>
      <c r="M42" s="350">
        <v>4.9119643912314305E-2</v>
      </c>
      <c r="N42" s="240">
        <v>34012473.249426998</v>
      </c>
      <c r="O42" s="235">
        <f t="shared" si="6"/>
        <v>2.8041980184564759E-3</v>
      </c>
      <c r="P42" s="235">
        <f t="shared" si="7"/>
        <v>2.2756311310691484E-2</v>
      </c>
      <c r="Q42" s="235">
        <f t="shared" si="8"/>
        <v>9.6028948954984955E-3</v>
      </c>
      <c r="R42" s="235">
        <f t="shared" si="9"/>
        <v>6.5365516053297748E-4</v>
      </c>
      <c r="S42" s="235">
        <f t="shared" si="10"/>
        <v>3.2564106121306144E-3</v>
      </c>
      <c r="T42" s="235">
        <f t="shared" si="11"/>
        <v>8.2675075867894693E-4</v>
      </c>
    </row>
    <row r="43" spans="1:20" x14ac:dyDescent="0.45">
      <c r="A43" s="2" t="s">
        <v>485</v>
      </c>
      <c r="B43" s="2">
        <v>11569</v>
      </c>
      <c r="C43" s="382">
        <v>263</v>
      </c>
      <c r="D43" s="166">
        <v>40</v>
      </c>
      <c r="E43" s="166" t="s">
        <v>485</v>
      </c>
      <c r="F43" s="352">
        <v>0.14716057069100802</v>
      </c>
      <c r="G43" s="352">
        <v>1.9513851887654079</v>
      </c>
      <c r="H43" s="352">
        <v>0</v>
      </c>
      <c r="I43" s="353">
        <v>845036.87735299999</v>
      </c>
      <c r="J43" s="353">
        <v>885635.63546200003</v>
      </c>
      <c r="K43" s="352">
        <v>0</v>
      </c>
      <c r="L43" s="352">
        <v>0</v>
      </c>
      <c r="M43" s="352">
        <v>0</v>
      </c>
      <c r="N43" s="240">
        <v>4803828.338455</v>
      </c>
      <c r="O43" s="235">
        <f t="shared" si="6"/>
        <v>3.4983247471774304E-4</v>
      </c>
      <c r="P43" s="235">
        <f t="shared" si="7"/>
        <v>4.6388642454147904E-3</v>
      </c>
      <c r="Q43" s="235">
        <f t="shared" si="8"/>
        <v>0</v>
      </c>
      <c r="R43" s="235">
        <f t="shared" si="9"/>
        <v>0</v>
      </c>
      <c r="S43" s="235">
        <f t="shared" si="10"/>
        <v>0</v>
      </c>
      <c r="T43" s="235">
        <f t="shared" si="11"/>
        <v>0</v>
      </c>
    </row>
    <row r="44" spans="1:20" x14ac:dyDescent="0.45">
      <c r="A44" s="2" t="s">
        <v>404</v>
      </c>
      <c r="B44" s="2">
        <v>10919</v>
      </c>
      <c r="C44" s="382">
        <v>104</v>
      </c>
      <c r="D44" s="119">
        <v>41</v>
      </c>
      <c r="E44" s="119" t="s">
        <v>404</v>
      </c>
      <c r="F44" s="350">
        <v>0.14013696210942725</v>
      </c>
      <c r="G44" s="350">
        <v>1.4058420374012202</v>
      </c>
      <c r="H44" s="350">
        <v>1.3199561352693814</v>
      </c>
      <c r="I44" s="351">
        <v>35778896.602133997</v>
      </c>
      <c r="J44" s="351">
        <v>32088747.604926001</v>
      </c>
      <c r="K44" s="350">
        <v>3.7093558149090967E-2</v>
      </c>
      <c r="L44" s="350">
        <v>0.15521192078634549</v>
      </c>
      <c r="M44" s="350">
        <v>0.19128975540681262</v>
      </c>
      <c r="N44" s="240">
        <v>283805642.683918</v>
      </c>
      <c r="O44" s="235">
        <f t="shared" si="6"/>
        <v>1.9681350864526638E-2</v>
      </c>
      <c r="P44" s="235">
        <f t="shared" si="7"/>
        <v>0.19744163125634834</v>
      </c>
      <c r="Q44" s="235">
        <f t="shared" si="8"/>
        <v>0.18537949897712006</v>
      </c>
      <c r="R44" s="235">
        <f t="shared" si="9"/>
        <v>5.2095558641831645E-3</v>
      </c>
      <c r="S44" s="235">
        <f t="shared" si="10"/>
        <v>2.1798533558675458E-2</v>
      </c>
      <c r="T44" s="235">
        <f t="shared" si="11"/>
        <v>2.686543747117302E-2</v>
      </c>
    </row>
    <row r="45" spans="1:20" x14ac:dyDescent="0.45">
      <c r="A45" s="2" t="s">
        <v>433</v>
      </c>
      <c r="B45" s="2">
        <v>10923</v>
      </c>
      <c r="C45" s="382">
        <v>108</v>
      </c>
      <c r="D45" s="166">
        <v>42</v>
      </c>
      <c r="E45" s="166" t="s">
        <v>433</v>
      </c>
      <c r="F45" s="352">
        <v>0.1395712626381849</v>
      </c>
      <c r="G45" s="352">
        <v>1.6526699083052176</v>
      </c>
      <c r="H45" s="352">
        <v>0.87616364138421354</v>
      </c>
      <c r="I45" s="353">
        <v>150310.38884299999</v>
      </c>
      <c r="J45" s="353">
        <v>249929.80797600001</v>
      </c>
      <c r="K45" s="352">
        <v>1.631353102546497E-2</v>
      </c>
      <c r="L45" s="352">
        <v>0.25744356240576655</v>
      </c>
      <c r="M45" s="352">
        <v>0.1455758793094393</v>
      </c>
      <c r="N45" s="240">
        <v>1693808.221499</v>
      </c>
      <c r="O45" s="235">
        <f t="shared" si="6"/>
        <v>1.1698802871883075E-4</v>
      </c>
      <c r="P45" s="235">
        <f t="shared" si="7"/>
        <v>1.3852607695952889E-3</v>
      </c>
      <c r="Q45" s="235">
        <f t="shared" si="8"/>
        <v>7.3439657493367728E-4</v>
      </c>
      <c r="R45" s="235">
        <f t="shared" si="9"/>
        <v>1.3673931152002738E-5</v>
      </c>
      <c r="S45" s="235">
        <f t="shared" si="10"/>
        <v>2.1578808060423801E-4</v>
      </c>
      <c r="T45" s="235">
        <f t="shared" si="11"/>
        <v>1.2202107244362181E-4</v>
      </c>
    </row>
    <row r="46" spans="1:20" x14ac:dyDescent="0.45">
      <c r="A46" s="2" t="s">
        <v>430</v>
      </c>
      <c r="B46" s="2">
        <v>10920</v>
      </c>
      <c r="C46" s="382">
        <v>106</v>
      </c>
      <c r="D46" s="119">
        <v>43</v>
      </c>
      <c r="E46" s="119" t="s">
        <v>430</v>
      </c>
      <c r="F46" s="350">
        <v>0.13215438065176086</v>
      </c>
      <c r="G46" s="350">
        <v>4.5322687459102342</v>
      </c>
      <c r="H46" s="350">
        <v>0</v>
      </c>
      <c r="I46" s="351">
        <v>34143.012738999998</v>
      </c>
      <c r="J46" s="351">
        <v>82196.744611999995</v>
      </c>
      <c r="K46" s="350">
        <v>2.7554171312448705E-2</v>
      </c>
      <c r="L46" s="350">
        <v>0.66183491365009517</v>
      </c>
      <c r="M46" s="350">
        <v>0</v>
      </c>
      <c r="N46" s="240">
        <v>492561.76176700002</v>
      </c>
      <c r="O46" s="235">
        <f t="shared" si="6"/>
        <v>3.2212426214709843E-5</v>
      </c>
      <c r="P46" s="235">
        <f t="shared" si="7"/>
        <v>1.1047335082109793E-3</v>
      </c>
      <c r="Q46" s="235">
        <f t="shared" si="8"/>
        <v>0</v>
      </c>
      <c r="R46" s="235">
        <f t="shared" si="9"/>
        <v>6.716286709016498E-6</v>
      </c>
      <c r="S46" s="235">
        <f t="shared" si="10"/>
        <v>1.6132123821495497E-4</v>
      </c>
      <c r="T46" s="235">
        <f t="shared" si="11"/>
        <v>0</v>
      </c>
    </row>
    <row r="47" spans="1:20" x14ac:dyDescent="0.45">
      <c r="A47" s="2" t="s">
        <v>447</v>
      </c>
      <c r="B47" s="2">
        <v>11217</v>
      </c>
      <c r="C47" s="382">
        <v>154</v>
      </c>
      <c r="D47" s="166">
        <v>44</v>
      </c>
      <c r="E47" s="166" t="s">
        <v>447</v>
      </c>
      <c r="F47" s="352">
        <v>0.12456416752792519</v>
      </c>
      <c r="G47" s="352">
        <v>2.5807688502852191</v>
      </c>
      <c r="H47" s="352">
        <v>2.1119244254398994</v>
      </c>
      <c r="I47" s="353">
        <v>895997.54777399998</v>
      </c>
      <c r="J47" s="353">
        <v>1316734.0825209999</v>
      </c>
      <c r="K47" s="352">
        <v>9.3303607166580452E-5</v>
      </c>
      <c r="L47" s="352">
        <v>7.9040905097602268E-2</v>
      </c>
      <c r="M47" s="352">
        <v>6.7428302054285044E-2</v>
      </c>
      <c r="N47" s="240">
        <v>7963603.6660049995</v>
      </c>
      <c r="O47" s="235">
        <f t="shared" si="6"/>
        <v>4.9088973077631554E-4</v>
      </c>
      <c r="P47" s="235">
        <f t="shared" si="7"/>
        <v>1.0170444287908085E-2</v>
      </c>
      <c r="Q47" s="235">
        <f t="shared" si="8"/>
        <v>8.3227948550428955E-3</v>
      </c>
      <c r="R47" s="235">
        <f t="shared" si="9"/>
        <v>3.6769629269343283E-7</v>
      </c>
      <c r="S47" s="235">
        <f t="shared" si="10"/>
        <v>3.1148900517462128E-4</v>
      </c>
      <c r="T47" s="235">
        <f t="shared" si="11"/>
        <v>2.6572538233928016E-4</v>
      </c>
    </row>
    <row r="48" spans="1:20" x14ac:dyDescent="0.45">
      <c r="A48" s="2" t="s">
        <v>420</v>
      </c>
      <c r="B48" s="2">
        <v>10748</v>
      </c>
      <c r="C48" s="382">
        <v>6</v>
      </c>
      <c r="D48" s="119">
        <v>45</v>
      </c>
      <c r="E48" s="119" t="s">
        <v>420</v>
      </c>
      <c r="F48" s="350">
        <v>0.12271623184583004</v>
      </c>
      <c r="G48" s="350">
        <v>2.2579856815336092</v>
      </c>
      <c r="H48" s="350">
        <v>1.4202440014039666</v>
      </c>
      <c r="I48" s="351">
        <v>511599.60771700001</v>
      </c>
      <c r="J48" s="351">
        <v>732555.29385599995</v>
      </c>
      <c r="K48" s="350">
        <v>3.689771318079349E-2</v>
      </c>
      <c r="L48" s="350">
        <v>0.33583695231543192</v>
      </c>
      <c r="M48" s="350">
        <v>0.19554714709549814</v>
      </c>
      <c r="N48" s="240">
        <v>4211761.0158759998</v>
      </c>
      <c r="O48" s="235">
        <f t="shared" si="6"/>
        <v>2.5576841421471469E-4</v>
      </c>
      <c r="P48" s="235">
        <f t="shared" si="7"/>
        <v>4.7061534435878906E-3</v>
      </c>
      <c r="Q48" s="235">
        <f t="shared" si="8"/>
        <v>2.96011008953904E-3</v>
      </c>
      <c r="R48" s="235">
        <f t="shared" si="9"/>
        <v>7.6903189141735455E-5</v>
      </c>
      <c r="S48" s="235">
        <f t="shared" si="10"/>
        <v>6.9996025331297348E-4</v>
      </c>
      <c r="T48" s="235">
        <f t="shared" si="11"/>
        <v>4.0756453294346032E-4</v>
      </c>
    </row>
    <row r="49" spans="1:20" x14ac:dyDescent="0.45">
      <c r="A49" s="2" t="s">
        <v>488</v>
      </c>
      <c r="B49" s="2">
        <v>11626</v>
      </c>
      <c r="C49" s="382">
        <v>272</v>
      </c>
      <c r="D49" s="166">
        <v>46</v>
      </c>
      <c r="E49" s="166" t="s">
        <v>488</v>
      </c>
      <c r="F49" s="352">
        <v>0.1169448275936215</v>
      </c>
      <c r="G49" s="352">
        <v>3.0498051231005143</v>
      </c>
      <c r="H49" s="352">
        <v>7.0419819065717704E-2</v>
      </c>
      <c r="I49" s="353">
        <v>265784.21182000003</v>
      </c>
      <c r="J49" s="353">
        <v>114741.111576</v>
      </c>
      <c r="K49" s="352">
        <v>2.1609928408715416E-2</v>
      </c>
      <c r="L49" s="352">
        <v>1.0032236603577196</v>
      </c>
      <c r="M49" s="352">
        <v>0</v>
      </c>
      <c r="N49" s="240">
        <v>9243866.4600000009</v>
      </c>
      <c r="O49" s="235">
        <f t="shared" si="6"/>
        <v>5.3495328652065194E-4</v>
      </c>
      <c r="P49" s="235">
        <f t="shared" si="7"/>
        <v>1.3951051170211212E-2</v>
      </c>
      <c r="Q49" s="235">
        <f t="shared" si="8"/>
        <v>3.2212894251553928E-4</v>
      </c>
      <c r="R49" s="235">
        <f t="shared" si="9"/>
        <v>9.8852616756081707E-5</v>
      </c>
      <c r="S49" s="235">
        <f t="shared" si="10"/>
        <v>4.5891537511053831E-3</v>
      </c>
      <c r="T49" s="235">
        <f t="shared" si="11"/>
        <v>0</v>
      </c>
    </row>
    <row r="50" spans="1:20" x14ac:dyDescent="0.45">
      <c r="A50" s="2" t="s">
        <v>439</v>
      </c>
      <c r="B50" s="2">
        <v>11098</v>
      </c>
      <c r="C50" s="382">
        <v>123</v>
      </c>
      <c r="D50" s="119">
        <v>47</v>
      </c>
      <c r="E50" s="119" t="s">
        <v>439</v>
      </c>
      <c r="F50" s="350">
        <v>0.11622505785786348</v>
      </c>
      <c r="G50" s="350">
        <v>2.0545935551877412</v>
      </c>
      <c r="H50" s="350">
        <v>1.3305799089299546</v>
      </c>
      <c r="I50" s="351">
        <v>18451665.186662</v>
      </c>
      <c r="J50" s="351">
        <v>20769906.757644001</v>
      </c>
      <c r="K50" s="350">
        <v>1.9541446489315203E-2</v>
      </c>
      <c r="L50" s="350">
        <v>0.2094884376353906</v>
      </c>
      <c r="M50" s="350">
        <v>0.14665803183781626</v>
      </c>
      <c r="N50" s="240">
        <v>200081353.049808</v>
      </c>
      <c r="O50" s="235">
        <f t="shared" si="6"/>
        <v>1.1507674411562455E-2</v>
      </c>
      <c r="P50" s="235">
        <f t="shared" si="7"/>
        <v>0.20342939910694513</v>
      </c>
      <c r="Q50" s="235">
        <f t="shared" si="8"/>
        <v>0.13174336629935587</v>
      </c>
      <c r="R50" s="235">
        <f t="shared" si="9"/>
        <v>1.9348375287971083E-3</v>
      </c>
      <c r="S50" s="235">
        <f t="shared" si="10"/>
        <v>2.0741867353967318E-2</v>
      </c>
      <c r="T50" s="235">
        <f t="shared" si="11"/>
        <v>1.452090376495317E-2</v>
      </c>
    </row>
    <row r="51" spans="1:20" x14ac:dyDescent="0.45">
      <c r="A51" s="2" t="s">
        <v>441</v>
      </c>
      <c r="B51" s="2">
        <v>11145</v>
      </c>
      <c r="C51" s="382">
        <v>132</v>
      </c>
      <c r="D51" s="166">
        <v>48</v>
      </c>
      <c r="E51" s="166" t="s">
        <v>441</v>
      </c>
      <c r="F51" s="352">
        <v>0.11587617588319607</v>
      </c>
      <c r="G51" s="352">
        <v>1.6116586513700277</v>
      </c>
      <c r="H51" s="352">
        <v>1.1520379941863226</v>
      </c>
      <c r="I51" s="353">
        <v>11187722.293236</v>
      </c>
      <c r="J51" s="353">
        <v>9783462.7139359992</v>
      </c>
      <c r="K51" s="352">
        <v>3.2394118367786523E-2</v>
      </c>
      <c r="L51" s="352">
        <v>0.12148250689765314</v>
      </c>
      <c r="M51" s="352">
        <v>0.12038421734513251</v>
      </c>
      <c r="N51" s="240">
        <v>79241977.066167995</v>
      </c>
      <c r="O51" s="235">
        <f t="shared" si="6"/>
        <v>4.5439195746656532E-3</v>
      </c>
      <c r="P51" s="235">
        <f t="shared" si="7"/>
        <v>6.3198903811093984E-2</v>
      </c>
      <c r="Q51" s="235">
        <f t="shared" si="8"/>
        <v>4.5175532870695236E-2</v>
      </c>
      <c r="R51" s="235">
        <f t="shared" si="9"/>
        <v>1.2702893190382476E-3</v>
      </c>
      <c r="S51" s="235">
        <f t="shared" si="10"/>
        <v>4.7637638786779402E-3</v>
      </c>
      <c r="T51" s="235">
        <f t="shared" si="11"/>
        <v>4.720696014569448E-3</v>
      </c>
    </row>
    <row r="52" spans="1:20" x14ac:dyDescent="0.45">
      <c r="A52" s="2" t="s">
        <v>463</v>
      </c>
      <c r="B52" s="2">
        <v>11391</v>
      </c>
      <c r="C52" s="382">
        <v>215</v>
      </c>
      <c r="D52" s="119">
        <v>49</v>
      </c>
      <c r="E52" s="119" t="s">
        <v>463</v>
      </c>
      <c r="F52" s="350">
        <v>0.11577846712311465</v>
      </c>
      <c r="G52" s="350">
        <v>1.2101842604250495</v>
      </c>
      <c r="H52" s="350">
        <v>0.64772692823585643</v>
      </c>
      <c r="I52" s="351">
        <v>20612.331617</v>
      </c>
      <c r="J52" s="351">
        <v>17313.670677999999</v>
      </c>
      <c r="K52" s="350">
        <v>1.5750516711459814E-2</v>
      </c>
      <c r="L52" s="350">
        <v>4.9085148543354572E-2</v>
      </c>
      <c r="M52" s="350">
        <v>8.4873495903702634E-2</v>
      </c>
      <c r="N52" s="240">
        <v>275899.39760899998</v>
      </c>
      <c r="O52" s="235">
        <f t="shared" si="6"/>
        <v>1.5807373925531648E-5</v>
      </c>
      <c r="P52" s="235">
        <f t="shared" si="7"/>
        <v>1.6522791844350253E-4</v>
      </c>
      <c r="Q52" s="235">
        <f t="shared" si="8"/>
        <v>8.8434939679867664E-5</v>
      </c>
      <c r="R52" s="235">
        <f t="shared" si="9"/>
        <v>2.1504370662778774E-6</v>
      </c>
      <c r="S52" s="235">
        <f t="shared" si="10"/>
        <v>6.7016546037874115E-6</v>
      </c>
      <c r="T52" s="235">
        <f t="shared" si="11"/>
        <v>1.1587880885400462E-5</v>
      </c>
    </row>
    <row r="53" spans="1:20" x14ac:dyDescent="0.45">
      <c r="A53" s="2" t="s">
        <v>449</v>
      </c>
      <c r="B53" s="2">
        <v>11277</v>
      </c>
      <c r="C53" s="382">
        <v>172</v>
      </c>
      <c r="D53" s="166">
        <v>50</v>
      </c>
      <c r="E53" s="166" t="s">
        <v>449</v>
      </c>
      <c r="F53" s="352">
        <v>0.11460268180631208</v>
      </c>
      <c r="G53" s="352">
        <v>0</v>
      </c>
      <c r="H53" s="352">
        <v>0</v>
      </c>
      <c r="I53" s="353">
        <v>3220049.9882049998</v>
      </c>
      <c r="J53" s="353">
        <v>2974335.4606670002</v>
      </c>
      <c r="K53" s="352">
        <v>2.0277835328774193E-2</v>
      </c>
      <c r="L53" s="352">
        <v>0</v>
      </c>
      <c r="M53" s="352">
        <v>0</v>
      </c>
      <c r="N53" s="240">
        <v>49983866.94224</v>
      </c>
      <c r="O53" s="235">
        <f t="shared" si="6"/>
        <v>2.8346915657784261E-3</v>
      </c>
      <c r="P53" s="235">
        <f t="shared" si="7"/>
        <v>0</v>
      </c>
      <c r="Q53" s="235">
        <f t="shared" si="8"/>
        <v>0</v>
      </c>
      <c r="R53" s="235">
        <f t="shared" si="9"/>
        <v>5.0157123614147435E-4</v>
      </c>
      <c r="S53" s="235">
        <f t="shared" si="10"/>
        <v>0</v>
      </c>
      <c r="T53" s="235">
        <f t="shared" si="11"/>
        <v>0</v>
      </c>
    </row>
    <row r="54" spans="1:20" x14ac:dyDescent="0.45">
      <c r="A54" s="2" t="s">
        <v>460</v>
      </c>
      <c r="B54" s="2">
        <v>11385</v>
      </c>
      <c r="C54" s="382">
        <v>210</v>
      </c>
      <c r="D54" s="119">
        <v>51</v>
      </c>
      <c r="E54" s="119" t="s">
        <v>460</v>
      </c>
      <c r="F54" s="350">
        <v>0.11452799179970122</v>
      </c>
      <c r="G54" s="350">
        <v>1.9175696236814812</v>
      </c>
      <c r="H54" s="350">
        <v>1.3421273268531586</v>
      </c>
      <c r="I54" s="351">
        <v>4602539.0375629999</v>
      </c>
      <c r="J54" s="351">
        <v>5889400.3603039999</v>
      </c>
      <c r="K54" s="350">
        <v>2.2941364459295989E-2</v>
      </c>
      <c r="L54" s="350">
        <v>0.26816464526685929</v>
      </c>
      <c r="M54" s="350">
        <v>0.10396256203119768</v>
      </c>
      <c r="N54" s="240">
        <v>60950590.607905</v>
      </c>
      <c r="O54" s="235">
        <f t="shared" si="6"/>
        <v>3.4543850306687435E-3</v>
      </c>
      <c r="P54" s="235">
        <f t="shared" si="7"/>
        <v>5.7837596723910124E-2</v>
      </c>
      <c r="Q54" s="235">
        <f t="shared" si="8"/>
        <v>4.0481147659004901E-2</v>
      </c>
      <c r="R54" s="235">
        <f t="shared" si="9"/>
        <v>6.9195578064361687E-4</v>
      </c>
      <c r="S54" s="235">
        <f t="shared" si="10"/>
        <v>8.0883626946373216E-3</v>
      </c>
      <c r="T54" s="235">
        <f t="shared" si="11"/>
        <v>3.1357112998071173E-3</v>
      </c>
    </row>
    <row r="55" spans="1:20" x14ac:dyDescent="0.45">
      <c r="A55" s="2" t="s">
        <v>434</v>
      </c>
      <c r="B55" s="2">
        <v>11008</v>
      </c>
      <c r="C55" s="382">
        <v>113</v>
      </c>
      <c r="D55" s="166">
        <v>52</v>
      </c>
      <c r="E55" s="166" t="s">
        <v>434</v>
      </c>
      <c r="F55" s="352">
        <v>0.11180763453784974</v>
      </c>
      <c r="G55" s="352">
        <v>1.5039812091938702</v>
      </c>
      <c r="H55" s="352">
        <v>1.3519678715101981</v>
      </c>
      <c r="I55" s="353">
        <v>7888471.9835249996</v>
      </c>
      <c r="J55" s="353">
        <v>10502700.774704</v>
      </c>
      <c r="K55" s="352">
        <v>2.2489532998924869E-2</v>
      </c>
      <c r="L55" s="352">
        <v>0.34211996253368737</v>
      </c>
      <c r="M55" s="352">
        <v>0.19019660582591519</v>
      </c>
      <c r="N55" s="240">
        <v>45809168.718979999</v>
      </c>
      <c r="O55" s="235">
        <f t="shared" si="6"/>
        <v>2.5345744313225813E-3</v>
      </c>
      <c r="P55" s="235">
        <f t="shared" si="7"/>
        <v>3.4093846397599603E-2</v>
      </c>
      <c r="Q55" s="235">
        <f t="shared" si="8"/>
        <v>3.0647846305516355E-2</v>
      </c>
      <c r="R55" s="235">
        <f t="shared" si="9"/>
        <v>5.098166645513281E-4</v>
      </c>
      <c r="S55" s="235">
        <f t="shared" si="10"/>
        <v>7.7555393517370072E-3</v>
      </c>
      <c r="T55" s="235">
        <f t="shared" si="11"/>
        <v>4.3115790441618897E-3</v>
      </c>
    </row>
    <row r="56" spans="1:20" x14ac:dyDescent="0.45">
      <c r="A56" s="2" t="s">
        <v>432</v>
      </c>
      <c r="B56" s="2">
        <v>10911</v>
      </c>
      <c r="C56" s="382">
        <v>107</v>
      </c>
      <c r="D56" s="119">
        <v>53</v>
      </c>
      <c r="E56" s="119" t="s">
        <v>432</v>
      </c>
      <c r="F56" s="350">
        <v>0.11158209106783228</v>
      </c>
      <c r="G56" s="350">
        <v>1.2272650149347186</v>
      </c>
      <c r="H56" s="350">
        <v>0.82372944415164828</v>
      </c>
      <c r="I56" s="351">
        <v>7650124.7303499999</v>
      </c>
      <c r="J56" s="351">
        <v>8413996.1457749996</v>
      </c>
      <c r="K56" s="350">
        <v>2.8927186183604583E-2</v>
      </c>
      <c r="L56" s="350">
        <v>0.11037189822369393</v>
      </c>
      <c r="M56" s="350">
        <v>0.10331335246364014</v>
      </c>
      <c r="N56" s="240">
        <v>70444291.214496002</v>
      </c>
      <c r="O56" s="235">
        <f t="shared" si="6"/>
        <v>3.889748113164115E-3</v>
      </c>
      <c r="P56" s="235">
        <f t="shared" si="7"/>
        <v>4.2782419028987564E-2</v>
      </c>
      <c r="Q56" s="235">
        <f t="shared" si="8"/>
        <v>2.8715181983807625E-2</v>
      </c>
      <c r="R56" s="235">
        <f t="shared" si="9"/>
        <v>1.0084007818819318E-3</v>
      </c>
      <c r="S56" s="235">
        <f t="shared" si="10"/>
        <v>3.8475608294611221E-3</v>
      </c>
      <c r="T56" s="235">
        <f t="shared" si="11"/>
        <v>3.6015001508244316E-3</v>
      </c>
    </row>
    <row r="57" spans="1:20" x14ac:dyDescent="0.45">
      <c r="A57" s="2" t="s">
        <v>451</v>
      </c>
      <c r="B57" s="2">
        <v>11302</v>
      </c>
      <c r="C57" s="382">
        <v>178</v>
      </c>
      <c r="D57" s="166">
        <v>54</v>
      </c>
      <c r="E57" s="166" t="s">
        <v>451</v>
      </c>
      <c r="F57" s="352">
        <v>0.10586491736390573</v>
      </c>
      <c r="G57" s="352">
        <v>2.2744736053720098</v>
      </c>
      <c r="H57" s="352">
        <v>1.7384996669552353</v>
      </c>
      <c r="I57" s="353">
        <v>552423.56991700002</v>
      </c>
      <c r="J57" s="353">
        <v>649321.86772600003</v>
      </c>
      <c r="K57" s="352">
        <v>2.8939730114036572E-2</v>
      </c>
      <c r="L57" s="352">
        <v>0.26100101334274067</v>
      </c>
      <c r="M57" s="352">
        <v>0.21911775847638709</v>
      </c>
      <c r="N57" s="240">
        <v>7129473.5825810004</v>
      </c>
      <c r="O57" s="235">
        <f t="shared" si="6"/>
        <v>3.7350008596436266E-4</v>
      </c>
      <c r="P57" s="235">
        <f t="shared" si="7"/>
        <v>8.0245288834444334E-3</v>
      </c>
      <c r="Q57" s="235">
        <f t="shared" si="8"/>
        <v>6.1335689974116297E-3</v>
      </c>
      <c r="R57" s="235">
        <f t="shared" si="9"/>
        <v>1.0210173449833913E-4</v>
      </c>
      <c r="S57" s="235">
        <f t="shared" si="10"/>
        <v>9.2083291941940531E-4</v>
      </c>
      <c r="T57" s="235">
        <f t="shared" si="11"/>
        <v>7.7306537108914105E-4</v>
      </c>
    </row>
    <row r="58" spans="1:20" x14ac:dyDescent="0.45">
      <c r="A58" s="2" t="s">
        <v>458</v>
      </c>
      <c r="B58" s="2">
        <v>11367</v>
      </c>
      <c r="C58" s="382">
        <v>207</v>
      </c>
      <c r="D58" s="119">
        <v>55</v>
      </c>
      <c r="E58" s="119" t="s">
        <v>458</v>
      </c>
      <c r="F58" s="350">
        <v>0.10303512340033875</v>
      </c>
      <c r="G58" s="350">
        <v>1.2899714200806909</v>
      </c>
      <c r="H58" s="350">
        <v>0.28835906962522606</v>
      </c>
      <c r="I58" s="351">
        <v>373178.15287599998</v>
      </c>
      <c r="J58" s="351">
        <v>474060.88888400001</v>
      </c>
      <c r="K58" s="350">
        <v>9.2954162284722402E-3</v>
      </c>
      <c r="L58" s="350">
        <v>0</v>
      </c>
      <c r="M58" s="350">
        <v>0</v>
      </c>
      <c r="N58" s="240">
        <v>5085000</v>
      </c>
      <c r="O58" s="235">
        <f t="shared" si="6"/>
        <v>2.5927308304471528E-4</v>
      </c>
      <c r="P58" s="235">
        <f t="shared" si="7"/>
        <v>3.2460277242002183E-3</v>
      </c>
      <c r="Q58" s="235">
        <f t="shared" si="8"/>
        <v>7.2561416474600229E-4</v>
      </c>
      <c r="R58" s="235">
        <f t="shared" si="9"/>
        <v>2.3390579291837425E-5</v>
      </c>
      <c r="S58" s="235">
        <f t="shared" si="10"/>
        <v>0</v>
      </c>
      <c r="T58" s="235">
        <f t="shared" si="11"/>
        <v>0</v>
      </c>
    </row>
    <row r="59" spans="1:20" x14ac:dyDescent="0.45">
      <c r="A59" s="2" t="s">
        <v>426</v>
      </c>
      <c r="B59" s="2">
        <v>10845</v>
      </c>
      <c r="C59" s="382">
        <v>3</v>
      </c>
      <c r="D59" s="166">
        <v>56</v>
      </c>
      <c r="E59" s="166" t="s">
        <v>426</v>
      </c>
      <c r="F59" s="352">
        <v>9.7613523856732165E-2</v>
      </c>
      <c r="G59" s="352">
        <v>0.82515892458327211</v>
      </c>
      <c r="H59" s="352">
        <v>0.50271265291612899</v>
      </c>
      <c r="I59" s="353">
        <v>1973984.4418039999</v>
      </c>
      <c r="J59" s="353">
        <v>2140588.4747489998</v>
      </c>
      <c r="K59" s="352">
        <v>2.1637022748551532E-2</v>
      </c>
      <c r="L59" s="352">
        <v>2.4600385821974456E-2</v>
      </c>
      <c r="M59" s="352">
        <v>3.4200609767463613E-2</v>
      </c>
      <c r="N59" s="240">
        <v>15014814.532717001</v>
      </c>
      <c r="O59" s="235">
        <f t="shared" si="6"/>
        <v>7.2528908592776919E-4</v>
      </c>
      <c r="P59" s="235">
        <f t="shared" si="7"/>
        <v>6.1311049792089527E-3</v>
      </c>
      <c r="Q59" s="235">
        <f t="shared" si="8"/>
        <v>3.7352611207132104E-3</v>
      </c>
      <c r="R59" s="235">
        <f t="shared" si="9"/>
        <v>1.6076764603363897E-4</v>
      </c>
      <c r="S59" s="235">
        <f t="shared" si="10"/>
        <v>1.8278605915792641E-4</v>
      </c>
      <c r="T59" s="235">
        <f t="shared" si="11"/>
        <v>2.5411774943011914E-4</v>
      </c>
    </row>
    <row r="60" spans="1:20" x14ac:dyDescent="0.45">
      <c r="A60" s="2" t="s">
        <v>429</v>
      </c>
      <c r="B60" s="2">
        <v>10915</v>
      </c>
      <c r="C60" s="382">
        <v>105</v>
      </c>
      <c r="D60" s="119">
        <v>57</v>
      </c>
      <c r="E60" s="119" t="s">
        <v>429</v>
      </c>
      <c r="F60" s="350">
        <v>9.723329106404234E-2</v>
      </c>
      <c r="G60" s="350">
        <v>0.31112317437108894</v>
      </c>
      <c r="H60" s="350">
        <v>0.32316018615004394</v>
      </c>
      <c r="I60" s="351">
        <v>11344296.329805</v>
      </c>
      <c r="J60" s="351">
        <v>13041311.521555001</v>
      </c>
      <c r="K60" s="350">
        <v>3.7368817159161211E-2</v>
      </c>
      <c r="L60" s="350">
        <v>0.11681105289569067</v>
      </c>
      <c r="M60" s="350">
        <v>5.7608655775334916E-2</v>
      </c>
      <c r="N60" s="240">
        <v>70329742.706606999</v>
      </c>
      <c r="O60" s="235">
        <f t="shared" si="6"/>
        <v>3.3840377052043184E-3</v>
      </c>
      <c r="P60" s="235">
        <f t="shared" si="7"/>
        <v>1.0828107755204599E-2</v>
      </c>
      <c r="Q60" s="235">
        <f t="shared" si="8"/>
        <v>1.1247035277581096E-2</v>
      </c>
      <c r="R60" s="235">
        <f t="shared" si="9"/>
        <v>1.3005575033163993E-3</v>
      </c>
      <c r="S60" s="235">
        <f t="shared" si="10"/>
        <v>4.0654080825390871E-3</v>
      </c>
      <c r="T60" s="235">
        <f t="shared" si="11"/>
        <v>2.0049703260734729E-3</v>
      </c>
    </row>
    <row r="61" spans="1:20" x14ac:dyDescent="0.45">
      <c r="A61" s="2" t="s">
        <v>423</v>
      </c>
      <c r="B61" s="2">
        <v>10778</v>
      </c>
      <c r="C61" s="382">
        <v>2</v>
      </c>
      <c r="D61" s="166">
        <v>58</v>
      </c>
      <c r="E61" s="166" t="s">
        <v>423</v>
      </c>
      <c r="F61" s="352">
        <v>9.5916071653073115E-2</v>
      </c>
      <c r="G61" s="352">
        <v>2.3959893305577937</v>
      </c>
      <c r="H61" s="352">
        <v>1.4447146437756966</v>
      </c>
      <c r="I61" s="353">
        <v>306483.011314</v>
      </c>
      <c r="J61" s="353">
        <v>404569.628486</v>
      </c>
      <c r="K61" s="352">
        <v>4.6825661102025404E-4</v>
      </c>
      <c r="L61" s="352">
        <v>1.0308395597867228</v>
      </c>
      <c r="M61" s="352">
        <v>0.2447792173306603</v>
      </c>
      <c r="N61" s="240">
        <v>4030352.0076600001</v>
      </c>
      <c r="O61" s="235">
        <f t="shared" si="6"/>
        <v>1.91300251640366E-4</v>
      </c>
      <c r="P61" s="235">
        <f t="shared" si="7"/>
        <v>4.7786919748047515E-3</v>
      </c>
      <c r="Q61" s="235">
        <f t="shared" si="8"/>
        <v>2.881417786817352E-3</v>
      </c>
      <c r="R61" s="235">
        <f t="shared" si="9"/>
        <v>9.3391655826398247E-7</v>
      </c>
      <c r="S61" s="235">
        <f t="shared" si="10"/>
        <v>2.0559627160431772E-3</v>
      </c>
      <c r="T61" s="235">
        <f t="shared" si="11"/>
        <v>4.8820103935300042E-4</v>
      </c>
    </row>
    <row r="62" spans="1:20" x14ac:dyDescent="0.45">
      <c r="A62" s="2" t="s">
        <v>425</v>
      </c>
      <c r="B62" s="2">
        <v>10837</v>
      </c>
      <c r="C62" s="382">
        <v>1</v>
      </c>
      <c r="D62" s="119">
        <v>59</v>
      </c>
      <c r="E62" s="119" t="s">
        <v>425</v>
      </c>
      <c r="F62" s="350">
        <v>9.3063113445076187E-2</v>
      </c>
      <c r="G62" s="350">
        <v>5.6240544043915895E-3</v>
      </c>
      <c r="H62" s="350">
        <v>0.98392927664807972</v>
      </c>
      <c r="I62" s="351">
        <v>6325835.5280069998</v>
      </c>
      <c r="J62" s="351">
        <v>6847468.7604900002</v>
      </c>
      <c r="K62" s="350">
        <v>1.512969104215005E-2</v>
      </c>
      <c r="L62" s="350">
        <v>2.2005764351470657E-4</v>
      </c>
      <c r="M62" s="350">
        <v>3.9723028782820746E-2</v>
      </c>
      <c r="N62" s="240">
        <v>62448101.798069</v>
      </c>
      <c r="O62" s="235">
        <f t="shared" si="6"/>
        <v>2.8759279321858159E-3</v>
      </c>
      <c r="P62" s="235">
        <f t="shared" si="7"/>
        <v>1.7380006486961342E-4</v>
      </c>
      <c r="Q62" s="235">
        <f t="shared" si="8"/>
        <v>3.0406350972532529E-2</v>
      </c>
      <c r="R62" s="235">
        <f t="shared" si="9"/>
        <v>4.6755260449287057E-4</v>
      </c>
      <c r="S62" s="235">
        <f t="shared" si="10"/>
        <v>6.8004378990440657E-6</v>
      </c>
      <c r="T62" s="235">
        <f t="shared" si="11"/>
        <v>1.2275601341766584E-3</v>
      </c>
    </row>
    <row r="63" spans="1:20" x14ac:dyDescent="0.45">
      <c r="A63" s="2" t="s">
        <v>417</v>
      </c>
      <c r="B63" s="2">
        <v>10581</v>
      </c>
      <c r="C63" s="382">
        <v>7</v>
      </c>
      <c r="D63" s="166">
        <v>60</v>
      </c>
      <c r="E63" s="166" t="s">
        <v>417</v>
      </c>
      <c r="F63" s="352">
        <v>9.1529305939370809E-2</v>
      </c>
      <c r="G63" s="352">
        <v>1.1984902196521787</v>
      </c>
      <c r="H63" s="352">
        <v>0.51519879032133442</v>
      </c>
      <c r="I63" s="353">
        <v>2485441.9871470002</v>
      </c>
      <c r="J63" s="353">
        <v>2898163.6151780002</v>
      </c>
      <c r="K63" s="352">
        <v>1.7212615546238846E-2</v>
      </c>
      <c r="L63" s="352">
        <v>8.0371156836882451E-2</v>
      </c>
      <c r="M63" s="352">
        <v>4.3151717960128032E-2</v>
      </c>
      <c r="N63" s="240">
        <v>20044559.505637001</v>
      </c>
      <c r="O63" s="235">
        <f t="shared" si="6"/>
        <v>9.0789968417089386E-4</v>
      </c>
      <c r="P63" s="235">
        <f t="shared" si="7"/>
        <v>1.1888092898081012E-2</v>
      </c>
      <c r="Q63" s="235">
        <f t="shared" si="8"/>
        <v>5.1103721831759963E-3</v>
      </c>
      <c r="R63" s="235">
        <f t="shared" si="9"/>
        <v>1.7073578847562595E-4</v>
      </c>
      <c r="S63" s="235">
        <f t="shared" si="10"/>
        <v>7.9721950428630732E-4</v>
      </c>
      <c r="T63" s="235">
        <f t="shared" si="11"/>
        <v>4.2803155454257391E-4</v>
      </c>
    </row>
    <row r="64" spans="1:20" x14ac:dyDescent="0.45">
      <c r="C64" s="382">
        <v>295</v>
      </c>
      <c r="D64" s="119">
        <v>61</v>
      </c>
      <c r="E64" s="119" t="s">
        <v>606</v>
      </c>
      <c r="F64" s="350">
        <v>8.8941934336017076E-2</v>
      </c>
      <c r="G64" s="350">
        <v>3.5214527024815996</v>
      </c>
      <c r="H64" s="350">
        <v>0</v>
      </c>
      <c r="I64" s="351">
        <v>59977</v>
      </c>
      <c r="J64" s="351">
        <v>132611</v>
      </c>
      <c r="K64" s="350">
        <v>4.5672995155987842E-2</v>
      </c>
      <c r="L64" s="350">
        <v>2.1382615231403315</v>
      </c>
      <c r="M64" s="350">
        <v>0</v>
      </c>
      <c r="N64" s="240">
        <v>1081496.8786210001</v>
      </c>
      <c r="O64" s="235">
        <f t="shared" si="6"/>
        <v>4.7600664980052399E-5</v>
      </c>
      <c r="P64" s="235">
        <f t="shared" si="7"/>
        <v>1.8846395863244404E-3</v>
      </c>
      <c r="Q64" s="235">
        <f t="shared" si="8"/>
        <v>0</v>
      </c>
      <c r="R64" s="235">
        <f t="shared" si="9"/>
        <v>2.444364356684949E-5</v>
      </c>
      <c r="S64" s="235">
        <f t="shared" si="10"/>
        <v>1.1443721250564544E-3</v>
      </c>
      <c r="T64" s="235">
        <f t="shared" si="11"/>
        <v>0</v>
      </c>
    </row>
    <row r="65" spans="1:20" x14ac:dyDescent="0.45">
      <c r="A65" s="2" t="s">
        <v>431</v>
      </c>
      <c r="B65" s="2">
        <v>10929</v>
      </c>
      <c r="C65" s="382">
        <v>110</v>
      </c>
      <c r="D65" s="166">
        <v>62</v>
      </c>
      <c r="E65" s="166" t="s">
        <v>431</v>
      </c>
      <c r="F65" s="352">
        <v>8.6298941346934763E-2</v>
      </c>
      <c r="G65" s="352">
        <v>2.364834892690264</v>
      </c>
      <c r="H65" s="352">
        <v>1.0620083837438405</v>
      </c>
      <c r="I65" s="353">
        <v>221673.90625500001</v>
      </c>
      <c r="J65" s="353">
        <v>376795.61206999997</v>
      </c>
      <c r="K65" s="352">
        <v>5.7759312565928674E-3</v>
      </c>
      <c r="L65" s="352">
        <v>0.37066919013471467</v>
      </c>
      <c r="M65" s="352">
        <v>0.16696018368881052</v>
      </c>
      <c r="N65" s="240">
        <v>2785011.512354</v>
      </c>
      <c r="O65" s="235">
        <f t="shared" si="6"/>
        <v>1.1893608588195605E-4</v>
      </c>
      <c r="P65" s="235">
        <f t="shared" si="7"/>
        <v>3.2591848926967833E-3</v>
      </c>
      <c r="Q65" s="235">
        <f t="shared" si="8"/>
        <v>1.4636462320959998E-3</v>
      </c>
      <c r="R65" s="235">
        <f t="shared" si="9"/>
        <v>7.9603138261070199E-6</v>
      </c>
      <c r="S65" s="235">
        <f t="shared" si="10"/>
        <v>5.1085148836792075E-4</v>
      </c>
      <c r="T65" s="235">
        <f t="shared" si="11"/>
        <v>2.3010236784074808E-4</v>
      </c>
    </row>
    <row r="66" spans="1:20" x14ac:dyDescent="0.45">
      <c r="A66" s="2" t="s">
        <v>415</v>
      </c>
      <c r="B66" s="2">
        <v>11405</v>
      </c>
      <c r="C66" s="382">
        <v>218</v>
      </c>
      <c r="D66" s="119">
        <v>63</v>
      </c>
      <c r="E66" s="119" t="s">
        <v>415</v>
      </c>
      <c r="F66" s="350">
        <v>8.6083208562018551E-2</v>
      </c>
      <c r="G66" s="350">
        <v>1.5320463627110057</v>
      </c>
      <c r="H66" s="350">
        <v>1.4066188663360555</v>
      </c>
      <c r="I66" s="351">
        <v>1790956.616075</v>
      </c>
      <c r="J66" s="351">
        <v>1856247.2321599999</v>
      </c>
      <c r="K66" s="350">
        <v>2.2095801591797033E-2</v>
      </c>
      <c r="L66" s="350">
        <v>0.14511238334008714</v>
      </c>
      <c r="M66" s="350">
        <v>0.20890430370863905</v>
      </c>
      <c r="N66" s="240">
        <v>17822930.852389999</v>
      </c>
      <c r="O66" s="235">
        <f t="shared" si="6"/>
        <v>7.592394174716241E-4</v>
      </c>
      <c r="P66" s="235">
        <f t="shared" si="7"/>
        <v>1.3512391178195984E-2</v>
      </c>
      <c r="Q66" s="235">
        <f t="shared" si="8"/>
        <v>1.2406141761225967E-2</v>
      </c>
      <c r="R66" s="235">
        <f t="shared" si="9"/>
        <v>1.9488125279436245E-4</v>
      </c>
      <c r="S66" s="235">
        <f t="shared" si="10"/>
        <v>1.2798668083528889E-3</v>
      </c>
      <c r="T66" s="235">
        <f t="shared" si="11"/>
        <v>1.8425008140907425E-3</v>
      </c>
    </row>
    <row r="67" spans="1:20" x14ac:dyDescent="0.45">
      <c r="A67" s="2" t="s">
        <v>455</v>
      </c>
      <c r="B67" s="2">
        <v>11343</v>
      </c>
      <c r="C67" s="382">
        <v>196</v>
      </c>
      <c r="D67" s="166">
        <v>64</v>
      </c>
      <c r="E67" s="166" t="s">
        <v>455</v>
      </c>
      <c r="F67" s="352">
        <v>7.778435108103475E-2</v>
      </c>
      <c r="G67" s="352">
        <v>1.0138791077457734</v>
      </c>
      <c r="H67" s="352">
        <v>0.85194813017664495</v>
      </c>
      <c r="I67" s="353">
        <v>3193399.4242949998</v>
      </c>
      <c r="J67" s="353">
        <v>4258270.6008820003</v>
      </c>
      <c r="K67" s="352">
        <v>1.0916967164730314E-2</v>
      </c>
      <c r="L67" s="352">
        <v>6.5755063385626589E-2</v>
      </c>
      <c r="M67" s="352">
        <v>7.4406697829282484E-2</v>
      </c>
      <c r="N67" s="240">
        <v>33428586.515519999</v>
      </c>
      <c r="O67" s="235">
        <f t="shared" si="6"/>
        <v>1.2867418479011624E-3</v>
      </c>
      <c r="P67" s="235">
        <f t="shared" si="7"/>
        <v>1.6772019802415807E-2</v>
      </c>
      <c r="Q67" s="235">
        <f t="shared" si="8"/>
        <v>1.4093288638448496E-2</v>
      </c>
      <c r="R67" s="235">
        <f t="shared" si="9"/>
        <v>1.8059311812458368E-4</v>
      </c>
      <c r="S67" s="235">
        <f t="shared" si="10"/>
        <v>1.0877482500501136E-3</v>
      </c>
      <c r="T67" s="235">
        <f t="shared" si="11"/>
        <v>1.2308672699645115E-3</v>
      </c>
    </row>
    <row r="68" spans="1:20" x14ac:dyDescent="0.45">
      <c r="A68" s="2" t="s">
        <v>461</v>
      </c>
      <c r="B68" s="2">
        <v>11383</v>
      </c>
      <c r="C68" s="382">
        <v>214</v>
      </c>
      <c r="D68" s="119">
        <v>65</v>
      </c>
      <c r="E68" s="119" t="s">
        <v>461</v>
      </c>
      <c r="F68" s="350">
        <v>7.4695967055716392E-2</v>
      </c>
      <c r="G68" s="350">
        <v>1.0916506842724834</v>
      </c>
      <c r="H68" s="350">
        <v>1.0826297527339683</v>
      </c>
      <c r="I68" s="351">
        <v>7886798.7631679997</v>
      </c>
      <c r="J68" s="351">
        <v>10568190.562066</v>
      </c>
      <c r="K68" s="350">
        <v>4.3634061523907416E-4</v>
      </c>
      <c r="L68" s="350">
        <v>0.19111076375841915</v>
      </c>
      <c r="M68" s="350">
        <v>0.18746103957392432</v>
      </c>
      <c r="N68" s="240">
        <v>40178020.647491999</v>
      </c>
      <c r="O68" s="235">
        <f t="shared" ref="O68:O84" si="12">$N68/$N$85*F68</f>
        <v>1.4851382070335266E-3</v>
      </c>
      <c r="P68" s="235">
        <f t="shared" ref="P68:P84" si="13">$N68/$N$85*G68</f>
        <v>2.170468104038404E-2</v>
      </c>
      <c r="Q68" s="235">
        <f t="shared" ref="Q68:Q84" si="14">$N68/$N$85*H68</f>
        <v>2.152532289537349E-2</v>
      </c>
      <c r="R68" s="235">
        <f t="shared" ref="R68:R84" si="15">$N68/$N$85*K68</f>
        <v>8.6755168252751313E-6</v>
      </c>
      <c r="S68" s="235">
        <f t="shared" ref="S68:S84" si="16">$N68/$N$85*L68</f>
        <v>3.7997486105411584E-3</v>
      </c>
      <c r="T68" s="235">
        <f t="shared" ref="T68:T84" si="17">$N68/$N$85*M68</f>
        <v>3.727183182377085E-3</v>
      </c>
    </row>
    <row r="69" spans="1:20" x14ac:dyDescent="0.45">
      <c r="A69" s="2" t="s">
        <v>444</v>
      </c>
      <c r="B69" s="2">
        <v>11161</v>
      </c>
      <c r="C69" s="382">
        <v>138</v>
      </c>
      <c r="D69" s="166">
        <v>66</v>
      </c>
      <c r="E69" s="166" t="s">
        <v>444</v>
      </c>
      <c r="F69" s="352">
        <v>7.2801559360581414E-2</v>
      </c>
      <c r="G69" s="352">
        <v>1.038176419307782</v>
      </c>
      <c r="H69" s="352">
        <v>1.0298412037290909</v>
      </c>
      <c r="I69" s="353">
        <v>3053920.1723440001</v>
      </c>
      <c r="J69" s="353">
        <v>3938529.9299099999</v>
      </c>
      <c r="K69" s="352">
        <v>6.0369674613474584E-6</v>
      </c>
      <c r="L69" s="352">
        <v>0.17852422734479573</v>
      </c>
      <c r="M69" s="352">
        <v>0.17523464475687214</v>
      </c>
      <c r="N69" s="240">
        <v>20056608.893646002</v>
      </c>
      <c r="O69" s="235">
        <f t="shared" si="12"/>
        <v>7.2256906872625293E-4</v>
      </c>
      <c r="P69" s="235">
        <f t="shared" si="13"/>
        <v>1.0304094789471677E-2</v>
      </c>
      <c r="Q69" s="235">
        <f t="shared" si="14"/>
        <v>1.0221366218665975E-2</v>
      </c>
      <c r="R69" s="235">
        <f t="shared" si="15"/>
        <v>5.9918029157468964E-8</v>
      </c>
      <c r="S69" s="235">
        <f t="shared" si="16"/>
        <v>1.7718862869226968E-3</v>
      </c>
      <c r="T69" s="235">
        <f t="shared" si="17"/>
        <v>1.7392365655715214E-3</v>
      </c>
    </row>
    <row r="70" spans="1:20" x14ac:dyDescent="0.45">
      <c r="A70" s="2" t="s">
        <v>438</v>
      </c>
      <c r="B70" s="2">
        <v>11090</v>
      </c>
      <c r="C70" s="382">
        <v>121</v>
      </c>
      <c r="D70" s="119">
        <v>67</v>
      </c>
      <c r="E70" s="119" t="s">
        <v>438</v>
      </c>
      <c r="F70" s="350">
        <v>6.8574595349889925E-2</v>
      </c>
      <c r="G70" s="350">
        <v>1.3359690093042986</v>
      </c>
      <c r="H70" s="350">
        <v>0.97661929662166724</v>
      </c>
      <c r="I70" s="351">
        <v>8209124.0430330001</v>
      </c>
      <c r="J70" s="351">
        <v>8782299.4391360004</v>
      </c>
      <c r="K70" s="350">
        <v>2.367876481092927E-2</v>
      </c>
      <c r="L70" s="350">
        <v>0.17654927863369682</v>
      </c>
      <c r="M70" s="350">
        <v>9.8533981603842871E-2</v>
      </c>
      <c r="N70" s="240">
        <v>68351645.085392997</v>
      </c>
      <c r="O70" s="235">
        <f t="shared" si="12"/>
        <v>2.3194948058179979E-3</v>
      </c>
      <c r="P70" s="235">
        <f t="shared" si="13"/>
        <v>4.5188355279446958E-2</v>
      </c>
      <c r="Q70" s="235">
        <f t="shared" si="14"/>
        <v>3.3033565480298822E-2</v>
      </c>
      <c r="R70" s="235">
        <f t="shared" si="15"/>
        <v>8.0092010323797838E-4</v>
      </c>
      <c r="S70" s="235">
        <f t="shared" si="16"/>
        <v>5.9716740969792915E-3</v>
      </c>
      <c r="T70" s="235">
        <f t="shared" si="17"/>
        <v>3.3328531850687262E-3</v>
      </c>
    </row>
    <row r="71" spans="1:20" x14ac:dyDescent="0.45">
      <c r="A71" s="2" t="s">
        <v>405</v>
      </c>
      <c r="B71" s="2">
        <v>11495</v>
      </c>
      <c r="C71" s="382">
        <v>248</v>
      </c>
      <c r="D71" s="166">
        <v>68</v>
      </c>
      <c r="E71" s="166" t="s">
        <v>405</v>
      </c>
      <c r="F71" s="352">
        <v>6.8329076198838101E-2</v>
      </c>
      <c r="G71" s="352">
        <v>1.4396319239579192</v>
      </c>
      <c r="H71" s="352">
        <v>1.0076949449560555</v>
      </c>
      <c r="I71" s="353">
        <v>3214831.05003</v>
      </c>
      <c r="J71" s="353">
        <v>4327822.1100380002</v>
      </c>
      <c r="K71" s="352">
        <v>1.7786593186823602E-2</v>
      </c>
      <c r="L71" s="352">
        <v>0.24068923431675782</v>
      </c>
      <c r="M71" s="352">
        <v>6.1181122658865432E-2</v>
      </c>
      <c r="N71" s="240">
        <v>23951554.866078999</v>
      </c>
      <c r="O71" s="235">
        <f t="shared" si="12"/>
        <v>8.0987956346246408E-4</v>
      </c>
      <c r="P71" s="235">
        <f t="shared" si="13"/>
        <v>1.7063430957690789E-2</v>
      </c>
      <c r="Q71" s="235">
        <f t="shared" si="14"/>
        <v>1.1943839834003486E-2</v>
      </c>
      <c r="R71" s="235">
        <f t="shared" si="15"/>
        <v>2.1081798740715427E-4</v>
      </c>
      <c r="S71" s="235">
        <f t="shared" si="16"/>
        <v>2.8528015138288261E-3</v>
      </c>
      <c r="T71" s="235">
        <f t="shared" si="17"/>
        <v>7.2515748298596148E-4</v>
      </c>
    </row>
    <row r="72" spans="1:20" x14ac:dyDescent="0.45">
      <c r="A72" s="2" t="s">
        <v>440</v>
      </c>
      <c r="B72" s="2">
        <v>11142</v>
      </c>
      <c r="C72" s="382">
        <v>130</v>
      </c>
      <c r="D72" s="119">
        <v>69</v>
      </c>
      <c r="E72" s="119" t="s">
        <v>440</v>
      </c>
      <c r="F72" s="350">
        <v>6.8054271976932895E-2</v>
      </c>
      <c r="G72" s="350">
        <v>0.42404340076617408</v>
      </c>
      <c r="H72" s="350">
        <v>0.41724043690129448</v>
      </c>
      <c r="I72" s="351">
        <v>11699183.945154</v>
      </c>
      <c r="J72" s="351">
        <v>11973300.641115</v>
      </c>
      <c r="K72" s="350">
        <v>2.1040759632051955E-2</v>
      </c>
      <c r="L72" s="350">
        <v>5.705215671404245E-2</v>
      </c>
      <c r="M72" s="350">
        <v>5.3694801707354391E-2</v>
      </c>
      <c r="N72" s="240">
        <v>150375024.83715099</v>
      </c>
      <c r="O72" s="235">
        <f t="shared" si="12"/>
        <v>5.0642167298369095E-3</v>
      </c>
      <c r="P72" s="235">
        <f t="shared" si="13"/>
        <v>3.1554928470396058E-2</v>
      </c>
      <c r="Q72" s="235">
        <f t="shared" si="14"/>
        <v>3.1048690104806358E-2</v>
      </c>
      <c r="R72" s="235">
        <f t="shared" si="15"/>
        <v>1.5657351675620245E-3</v>
      </c>
      <c r="S72" s="235">
        <f t="shared" si="16"/>
        <v>4.245501099511613E-3</v>
      </c>
      <c r="T72" s="235">
        <f t="shared" si="17"/>
        <v>3.9956655947157591E-3</v>
      </c>
    </row>
    <row r="73" spans="1:20" x14ac:dyDescent="0.45">
      <c r="A73" s="2" t="s">
        <v>479</v>
      </c>
      <c r="B73" s="2">
        <v>11517</v>
      </c>
      <c r="C73" s="382">
        <v>250</v>
      </c>
      <c r="D73" s="166">
        <v>70</v>
      </c>
      <c r="E73" s="166" t="s">
        <v>479</v>
      </c>
      <c r="F73" s="352">
        <v>6.5508975170069164E-2</v>
      </c>
      <c r="G73" s="352">
        <v>1.5873536418549405</v>
      </c>
      <c r="H73" s="352">
        <v>0.82152012444366795</v>
      </c>
      <c r="I73" s="353">
        <v>7291143.4194529997</v>
      </c>
      <c r="J73" s="353">
        <v>6592199.7781429999</v>
      </c>
      <c r="K73" s="352">
        <v>1.7815314392325528E-2</v>
      </c>
      <c r="L73" s="352">
        <v>5.4842028639929701E-2</v>
      </c>
      <c r="M73" s="352">
        <v>6.6703439108662166E-2</v>
      </c>
      <c r="N73" s="240">
        <v>70014012.239949003</v>
      </c>
      <c r="O73" s="235">
        <f t="shared" si="12"/>
        <v>2.2696921239549039E-3</v>
      </c>
      <c r="P73" s="235">
        <f t="shared" si="13"/>
        <v>5.4997106114024523E-2</v>
      </c>
      <c r="Q73" s="235">
        <f t="shared" si="14"/>
        <v>2.8463241125044711E-2</v>
      </c>
      <c r="R73" s="235">
        <f t="shared" si="15"/>
        <v>6.17247921480482E-4</v>
      </c>
      <c r="S73" s="235">
        <f t="shared" si="16"/>
        <v>1.9001139941909777E-3</v>
      </c>
      <c r="T73" s="235">
        <f t="shared" si="17"/>
        <v>2.3110767645592553E-3</v>
      </c>
    </row>
    <row r="74" spans="1:20" x14ac:dyDescent="0.45">
      <c r="A74" s="2" t="s">
        <v>473</v>
      </c>
      <c r="B74" s="2">
        <v>11449</v>
      </c>
      <c r="C74" s="382">
        <v>235</v>
      </c>
      <c r="D74" s="119">
        <v>71</v>
      </c>
      <c r="E74" s="119" t="s">
        <v>473</v>
      </c>
      <c r="F74" s="350">
        <v>6.2550687083687342E-2</v>
      </c>
      <c r="G74" s="350">
        <v>2.8578257771847588</v>
      </c>
      <c r="H74" s="350">
        <v>1.4978869826274639</v>
      </c>
      <c r="I74" s="351">
        <v>153942.229062</v>
      </c>
      <c r="J74" s="351">
        <v>151778.15929700001</v>
      </c>
      <c r="K74" s="350">
        <v>6.9547753632499413E-3</v>
      </c>
      <c r="L74" s="350">
        <v>0.52647568103163078</v>
      </c>
      <c r="M74" s="350">
        <v>0.1447811294473253</v>
      </c>
      <c r="N74" s="240">
        <v>3350632.175175</v>
      </c>
      <c r="O74" s="235">
        <f t="shared" si="12"/>
        <v>1.0371462902098783E-4</v>
      </c>
      <c r="P74" s="235">
        <f t="shared" si="13"/>
        <v>4.738530527902571E-3</v>
      </c>
      <c r="Q74" s="235">
        <f t="shared" si="14"/>
        <v>2.4836304757248442E-3</v>
      </c>
      <c r="R74" s="235">
        <f t="shared" si="15"/>
        <v>1.1531639065110848E-5</v>
      </c>
      <c r="S74" s="235">
        <f t="shared" si="16"/>
        <v>8.7294372759987699E-4</v>
      </c>
      <c r="T74" s="235">
        <f t="shared" si="17"/>
        <v>2.4006005097560276E-4</v>
      </c>
    </row>
    <row r="75" spans="1:20" x14ac:dyDescent="0.45">
      <c r="A75" s="2" t="s">
        <v>435</v>
      </c>
      <c r="B75" s="2">
        <v>11014</v>
      </c>
      <c r="C75" s="382">
        <v>114</v>
      </c>
      <c r="D75" s="166">
        <v>72</v>
      </c>
      <c r="E75" s="166" t="s">
        <v>435</v>
      </c>
      <c r="F75" s="352">
        <v>6.2096251174207903E-2</v>
      </c>
      <c r="G75" s="352">
        <v>0.306160025536032</v>
      </c>
      <c r="H75" s="352">
        <v>0.51628231317412576</v>
      </c>
      <c r="I75" s="353">
        <v>218918.44190000001</v>
      </c>
      <c r="J75" s="353">
        <v>311619.22251699999</v>
      </c>
      <c r="K75" s="352">
        <v>1.0024090578035072E-2</v>
      </c>
      <c r="L75" s="352">
        <v>0.25623448213893091</v>
      </c>
      <c r="M75" s="352">
        <v>2.2102404316017538E-2</v>
      </c>
      <c r="N75" s="240">
        <v>4674238</v>
      </c>
      <c r="O75" s="235">
        <f t="shared" si="12"/>
        <v>1.4363404228627514E-4</v>
      </c>
      <c r="P75" s="235">
        <f t="shared" si="13"/>
        <v>7.0817482895770706E-4</v>
      </c>
      <c r="Q75" s="235">
        <f t="shared" si="14"/>
        <v>1.1942059979445168E-3</v>
      </c>
      <c r="R75" s="235">
        <f t="shared" si="15"/>
        <v>2.3186595369946789E-5</v>
      </c>
      <c r="S75" s="235">
        <f t="shared" si="16"/>
        <v>5.9269269475693896E-4</v>
      </c>
      <c r="T75" s="235">
        <f t="shared" si="17"/>
        <v>5.1124787988390332E-5</v>
      </c>
    </row>
    <row r="76" spans="1:20" x14ac:dyDescent="0.45">
      <c r="A76" s="2" t="s">
        <v>591</v>
      </c>
      <c r="B76" s="2">
        <v>11692</v>
      </c>
      <c r="C76" s="382">
        <v>300</v>
      </c>
      <c r="D76" s="119">
        <v>73</v>
      </c>
      <c r="E76" s="119" t="s">
        <v>591</v>
      </c>
      <c r="F76" s="350">
        <v>5.7672966981641989E-2</v>
      </c>
      <c r="G76" s="350">
        <v>2.3545933633187266</v>
      </c>
      <c r="H76" s="350">
        <v>8.1809933787618475E-3</v>
      </c>
      <c r="I76" s="351">
        <v>17010.882475999999</v>
      </c>
      <c r="J76" s="351">
        <v>41979.367037000004</v>
      </c>
      <c r="K76" s="350">
        <v>2.9643736527275054E-2</v>
      </c>
      <c r="L76" s="350">
        <v>1.8323372489408294</v>
      </c>
      <c r="M76" s="350">
        <v>6.3482507694507364E-3</v>
      </c>
      <c r="N76" s="240">
        <v>442810.04617599997</v>
      </c>
      <c r="O76" s="235">
        <f t="shared" si="12"/>
        <v>1.2637784301539319E-5</v>
      </c>
      <c r="P76" s="235">
        <f t="shared" si="13"/>
        <v>5.1595824873948372E-4</v>
      </c>
      <c r="Q76" s="235">
        <f t="shared" si="14"/>
        <v>1.7926878935502619E-6</v>
      </c>
      <c r="R76" s="235">
        <f t="shared" si="15"/>
        <v>6.4957842075753451E-6</v>
      </c>
      <c r="S76" s="235">
        <f t="shared" si="16"/>
        <v>4.015171081307679E-4</v>
      </c>
      <c r="T76" s="235">
        <f t="shared" si="17"/>
        <v>1.3910819594548849E-6</v>
      </c>
    </row>
    <row r="77" spans="1:20" x14ac:dyDescent="0.45">
      <c r="A77" s="2" t="s">
        <v>480</v>
      </c>
      <c r="B77" s="2">
        <v>11513</v>
      </c>
      <c r="C77" s="382">
        <v>254</v>
      </c>
      <c r="D77" s="166">
        <v>74</v>
      </c>
      <c r="E77" s="166" t="s">
        <v>480</v>
      </c>
      <c r="F77" s="352">
        <v>5.6863574499374597E-2</v>
      </c>
      <c r="G77" s="352">
        <v>2.179322555350149</v>
      </c>
      <c r="H77" s="352">
        <v>0.48966738732090187</v>
      </c>
      <c r="I77" s="353">
        <v>1856069.2598840001</v>
      </c>
      <c r="J77" s="353">
        <v>2136693.5530690001</v>
      </c>
      <c r="K77" s="352">
        <v>7.8680694884417559E-3</v>
      </c>
      <c r="L77" s="352">
        <v>9.890906071027475E-5</v>
      </c>
      <c r="M77" s="352">
        <v>1.0254720664125591E-4</v>
      </c>
      <c r="N77" s="240">
        <v>20975793.344833001</v>
      </c>
      <c r="O77" s="235">
        <f t="shared" si="12"/>
        <v>5.9024692222703844E-4</v>
      </c>
      <c r="P77" s="235">
        <f t="shared" si="13"/>
        <v>2.2621483826162522E-2</v>
      </c>
      <c r="Q77" s="235">
        <f t="shared" si="14"/>
        <v>5.0827734771456594E-3</v>
      </c>
      <c r="R77" s="235">
        <f t="shared" si="15"/>
        <v>8.1670979010865604E-5</v>
      </c>
      <c r="S77" s="235">
        <f t="shared" si="16"/>
        <v>1.0266813013179299E-6</v>
      </c>
      <c r="T77" s="235">
        <f t="shared" si="17"/>
        <v>1.0644454492330081E-6</v>
      </c>
    </row>
    <row r="78" spans="1:20" x14ac:dyDescent="0.45">
      <c r="A78" s="2" t="s">
        <v>475</v>
      </c>
      <c r="B78" s="2">
        <v>11460</v>
      </c>
      <c r="C78" s="382">
        <v>243</v>
      </c>
      <c r="D78" s="119">
        <v>75</v>
      </c>
      <c r="E78" s="119" t="s">
        <v>475</v>
      </c>
      <c r="F78" s="350">
        <v>5.0056053217032617E-2</v>
      </c>
      <c r="G78" s="350">
        <v>1.3651591473560232</v>
      </c>
      <c r="H78" s="350">
        <v>0.11098306455995137</v>
      </c>
      <c r="I78" s="351">
        <v>2171450.3188129999</v>
      </c>
      <c r="J78" s="351">
        <v>2629707.3352029999</v>
      </c>
      <c r="K78" s="350">
        <v>6.7669823879020794E-6</v>
      </c>
      <c r="L78" s="350">
        <v>0.30007535829773524</v>
      </c>
      <c r="M78" s="350">
        <v>0</v>
      </c>
      <c r="N78" s="240">
        <v>26028994.850000001</v>
      </c>
      <c r="O78" s="235">
        <f t="shared" si="12"/>
        <v>6.4475568525258634E-4</v>
      </c>
      <c r="P78" s="235">
        <f t="shared" si="13"/>
        <v>1.7584169445322245E-2</v>
      </c>
      <c r="Q78" s="235">
        <f t="shared" si="14"/>
        <v>1.4295366342913095E-3</v>
      </c>
      <c r="R78" s="235">
        <f t="shared" si="15"/>
        <v>8.7163291673970201E-8</v>
      </c>
      <c r="S78" s="235">
        <f t="shared" si="16"/>
        <v>3.8651727579839964E-3</v>
      </c>
      <c r="T78" s="235">
        <f t="shared" si="17"/>
        <v>0</v>
      </c>
    </row>
    <row r="79" spans="1:20" x14ac:dyDescent="0.45">
      <c r="A79" s="2" t="s">
        <v>437</v>
      </c>
      <c r="B79" s="2">
        <v>11075</v>
      </c>
      <c r="C79" s="382">
        <v>118</v>
      </c>
      <c r="D79" s="166">
        <v>76</v>
      </c>
      <c r="E79" s="166" t="s">
        <v>437</v>
      </c>
      <c r="F79" s="352">
        <v>4.5472825156089157E-2</v>
      </c>
      <c r="G79" s="352">
        <v>1.6318812432283443</v>
      </c>
      <c r="H79" s="352">
        <v>0.93952906816631843</v>
      </c>
      <c r="I79" s="353">
        <v>5089813.728077</v>
      </c>
      <c r="J79" s="353">
        <v>5708065.2518849997</v>
      </c>
      <c r="K79" s="352">
        <v>1.1844268091576696E-2</v>
      </c>
      <c r="L79" s="352">
        <v>3.6533747791488956E-2</v>
      </c>
      <c r="M79" s="352">
        <v>5.6893919545436281E-2</v>
      </c>
      <c r="N79" s="240">
        <v>66932599</v>
      </c>
      <c r="O79" s="235">
        <f t="shared" si="12"/>
        <v>1.5061589445010532E-3</v>
      </c>
      <c r="P79" s="235">
        <f t="shared" si="13"/>
        <v>5.4051458699014697E-2</v>
      </c>
      <c r="Q79" s="235">
        <f t="shared" si="14"/>
        <v>3.1119247699698954E-2</v>
      </c>
      <c r="R79" s="235">
        <f t="shared" si="15"/>
        <v>3.9230793921340149E-4</v>
      </c>
      <c r="S79" s="235">
        <f t="shared" si="16"/>
        <v>1.2100772455508704E-3</v>
      </c>
      <c r="T79" s="235">
        <f t="shared" si="17"/>
        <v>1.8844504496243607E-3</v>
      </c>
    </row>
    <row r="80" spans="1:20" x14ac:dyDescent="0.45">
      <c r="A80" s="2" t="s">
        <v>470</v>
      </c>
      <c r="B80" s="2">
        <v>11427</v>
      </c>
      <c r="C80" s="382">
        <v>227</v>
      </c>
      <c r="D80" s="119">
        <v>77</v>
      </c>
      <c r="E80" s="119" t="s">
        <v>470</v>
      </c>
      <c r="F80" s="350">
        <v>2.8333821922413696E-2</v>
      </c>
      <c r="G80" s="350">
        <v>0.55938269328792822</v>
      </c>
      <c r="H80" s="350">
        <v>0.55959959655991409</v>
      </c>
      <c r="I80" s="351">
        <v>15352.423468000001</v>
      </c>
      <c r="J80" s="351">
        <v>22697.955354999998</v>
      </c>
      <c r="K80" s="350">
        <v>1.125811088291819E-2</v>
      </c>
      <c r="L80" s="350">
        <v>0</v>
      </c>
      <c r="M80" s="350">
        <v>0</v>
      </c>
      <c r="N80" s="240">
        <v>109149.949517</v>
      </c>
      <c r="O80" s="235">
        <f t="shared" si="12"/>
        <v>1.5304173422729606E-6</v>
      </c>
      <c r="P80" s="235">
        <f t="shared" si="13"/>
        <v>3.0214383965545637E-5</v>
      </c>
      <c r="Q80" s="235">
        <f t="shared" si="14"/>
        <v>3.0226099735128432E-5</v>
      </c>
      <c r="R80" s="235">
        <f t="shared" si="15"/>
        <v>6.0809333042431289E-7</v>
      </c>
      <c r="S80" s="235">
        <f t="shared" si="16"/>
        <v>0</v>
      </c>
      <c r="T80" s="235">
        <f t="shared" si="17"/>
        <v>0</v>
      </c>
    </row>
    <row r="81" spans="1:20" x14ac:dyDescent="0.45">
      <c r="A81" s="2" t="s">
        <v>448</v>
      </c>
      <c r="B81" s="2">
        <v>11256</v>
      </c>
      <c r="C81" s="382">
        <v>164</v>
      </c>
      <c r="D81" s="166">
        <v>78</v>
      </c>
      <c r="E81" s="166" t="s">
        <v>448</v>
      </c>
      <c r="F81" s="352">
        <v>2.787917709338715E-2</v>
      </c>
      <c r="G81" s="352">
        <v>0.95876107747652894</v>
      </c>
      <c r="H81" s="352">
        <v>4.8872510309730631E-2</v>
      </c>
      <c r="I81" s="353">
        <v>6357.1619369999999</v>
      </c>
      <c r="J81" s="353">
        <v>9576.6843410000001</v>
      </c>
      <c r="K81" s="352">
        <v>3.3581139017712465E-3</v>
      </c>
      <c r="L81" s="352">
        <v>4.807137136577825E-2</v>
      </c>
      <c r="M81" s="352">
        <v>0</v>
      </c>
      <c r="N81" s="240">
        <v>54918.748501000002</v>
      </c>
      <c r="O81" s="235">
        <f t="shared" si="12"/>
        <v>7.5767291339569108E-7</v>
      </c>
      <c r="P81" s="235">
        <f t="shared" si="13"/>
        <v>2.605626760032095E-5</v>
      </c>
      <c r="Q81" s="235">
        <f t="shared" si="14"/>
        <v>1.3282091199211833E-6</v>
      </c>
      <c r="R81" s="235">
        <f t="shared" si="15"/>
        <v>9.1263523846014237E-8</v>
      </c>
      <c r="S81" s="235">
        <f t="shared" si="16"/>
        <v>1.3064365519696304E-6</v>
      </c>
      <c r="T81" s="235">
        <f t="shared" si="17"/>
        <v>0</v>
      </c>
    </row>
    <row r="82" spans="1:20" x14ac:dyDescent="0.45">
      <c r="A82" s="2" t="s">
        <v>474</v>
      </c>
      <c r="B82" s="2">
        <v>11459</v>
      </c>
      <c r="C82" s="382">
        <v>241</v>
      </c>
      <c r="D82" s="119">
        <v>79</v>
      </c>
      <c r="E82" s="119" t="s">
        <v>474</v>
      </c>
      <c r="F82" s="350">
        <v>2.2769830134193626E-2</v>
      </c>
      <c r="G82" s="350">
        <v>0.36967193659974529</v>
      </c>
      <c r="H82" s="350">
        <v>0.16376009171816866</v>
      </c>
      <c r="I82" s="351">
        <v>147975.57601300001</v>
      </c>
      <c r="J82" s="351">
        <v>214393.756478</v>
      </c>
      <c r="K82" s="350">
        <v>0</v>
      </c>
      <c r="L82" s="350">
        <v>0</v>
      </c>
      <c r="M82" s="350">
        <v>0</v>
      </c>
      <c r="N82" s="240">
        <v>6415126.7031199997</v>
      </c>
      <c r="O82" s="235">
        <f t="shared" si="12"/>
        <v>7.2284670930441861E-5</v>
      </c>
      <c r="P82" s="235">
        <f t="shared" si="13"/>
        <v>1.1735535193652456E-3</v>
      </c>
      <c r="Q82" s="235">
        <f t="shared" si="14"/>
        <v>5.1986968157529507E-4</v>
      </c>
      <c r="R82" s="235">
        <f t="shared" si="15"/>
        <v>0</v>
      </c>
      <c r="S82" s="235">
        <f t="shared" si="16"/>
        <v>0</v>
      </c>
      <c r="T82" s="235">
        <f t="shared" si="17"/>
        <v>0</v>
      </c>
    </row>
    <row r="83" spans="1:20" x14ac:dyDescent="0.45">
      <c r="A83" s="2" t="s">
        <v>453</v>
      </c>
      <c r="B83" s="2">
        <v>11315</v>
      </c>
      <c r="C83" s="382">
        <v>191</v>
      </c>
      <c r="D83" s="166">
        <v>80</v>
      </c>
      <c r="E83" s="166" t="s">
        <v>453</v>
      </c>
      <c r="F83" s="352">
        <v>8.4474998520891163E-4</v>
      </c>
      <c r="G83" s="352">
        <v>0.33114340881191651</v>
      </c>
      <c r="H83" s="352">
        <v>0.32732020083135221</v>
      </c>
      <c r="I83" s="353">
        <v>7125.0577219999996</v>
      </c>
      <c r="J83" s="353">
        <v>13100.21083</v>
      </c>
      <c r="K83" s="352">
        <v>2.4448833366882847E-4</v>
      </c>
      <c r="L83" s="352">
        <v>0</v>
      </c>
      <c r="M83" s="352">
        <v>0</v>
      </c>
      <c r="N83" s="240">
        <v>14667016.735247999</v>
      </c>
      <c r="O83" s="235">
        <f t="shared" si="12"/>
        <v>6.1312801381574971E-6</v>
      </c>
      <c r="P83" s="235">
        <f t="shared" si="13"/>
        <v>2.403472081539201E-3</v>
      </c>
      <c r="Q83" s="235">
        <f t="shared" si="14"/>
        <v>2.3757228544711686E-3</v>
      </c>
      <c r="R83" s="235">
        <f t="shared" si="15"/>
        <v>1.7745208528937622E-6</v>
      </c>
      <c r="S83" s="235">
        <f t="shared" si="16"/>
        <v>0</v>
      </c>
      <c r="T83" s="235">
        <f t="shared" si="17"/>
        <v>0</v>
      </c>
    </row>
    <row r="84" spans="1:20" x14ac:dyDescent="0.45">
      <c r="A84" s="2" t="s">
        <v>468</v>
      </c>
      <c r="B84" s="2">
        <v>11419</v>
      </c>
      <c r="C84" s="382">
        <v>224</v>
      </c>
      <c r="D84" s="119">
        <v>81</v>
      </c>
      <c r="E84" s="119" t="s">
        <v>468</v>
      </c>
      <c r="F84" s="350">
        <v>0</v>
      </c>
      <c r="G84" s="350">
        <v>0</v>
      </c>
      <c r="H84" s="350">
        <v>0</v>
      </c>
      <c r="I84" s="351">
        <v>0</v>
      </c>
      <c r="J84" s="351">
        <v>0</v>
      </c>
      <c r="K84" s="350">
        <v>0</v>
      </c>
      <c r="L84" s="350">
        <v>0</v>
      </c>
      <c r="M84" s="350">
        <v>0</v>
      </c>
      <c r="N84" s="240">
        <v>0</v>
      </c>
      <c r="O84" s="235">
        <f t="shared" si="12"/>
        <v>0</v>
      </c>
      <c r="P84" s="235">
        <f t="shared" si="13"/>
        <v>0</v>
      </c>
      <c r="Q84" s="235">
        <f t="shared" si="14"/>
        <v>0</v>
      </c>
      <c r="R84" s="235">
        <f t="shared" si="15"/>
        <v>0</v>
      </c>
      <c r="S84" s="235">
        <f t="shared" si="16"/>
        <v>0</v>
      </c>
      <c r="T84" s="235">
        <f t="shared" si="17"/>
        <v>0</v>
      </c>
    </row>
    <row r="85" spans="1:20" x14ac:dyDescent="0.45">
      <c r="C85" s="382"/>
      <c r="D85" s="332" t="s">
        <v>23</v>
      </c>
      <c r="E85" s="332"/>
      <c r="F85" s="302">
        <f>O85</f>
        <v>0.13664796747525043</v>
      </c>
      <c r="G85" s="302">
        <f>P85</f>
        <v>1.4147348469735512</v>
      </c>
      <c r="H85" s="302">
        <f>Q85</f>
        <v>0.94520053054762176</v>
      </c>
      <c r="I85" s="167">
        <f>SUM(I4:I84)</f>
        <v>254764175.90345296</v>
      </c>
      <c r="J85" s="167">
        <f>SUM(J4:J84)</f>
        <v>257511959.98214298</v>
      </c>
      <c r="K85" s="354">
        <f>R85</f>
        <v>3.2069776253723946E-2</v>
      </c>
      <c r="L85" s="354">
        <f>S85</f>
        <v>0.15244518256559741</v>
      </c>
      <c r="M85" s="354">
        <f>T85</f>
        <v>0.10543408338182629</v>
      </c>
      <c r="N85" s="240">
        <f t="shared" ref="N85:T85" si="18">SUM(N4:N84)</f>
        <v>2020779003.8905151</v>
      </c>
      <c r="O85" s="240">
        <f t="shared" si="18"/>
        <v>0.13664796747525043</v>
      </c>
      <c r="P85" s="240">
        <f t="shared" si="18"/>
        <v>1.4147348469735512</v>
      </c>
      <c r="Q85" s="240">
        <f t="shared" si="18"/>
        <v>0.94520053054762176</v>
      </c>
      <c r="R85" s="240">
        <f t="shared" si="18"/>
        <v>3.2069776253723946E-2</v>
      </c>
      <c r="S85" s="240">
        <f t="shared" si="18"/>
        <v>0.15244518256559741</v>
      </c>
      <c r="T85" s="240">
        <f t="shared" si="18"/>
        <v>0.10543408338182629</v>
      </c>
    </row>
    <row r="86" spans="1:20" x14ac:dyDescent="0.45">
      <c r="A86" s="2" t="s">
        <v>502</v>
      </c>
      <c r="B86" s="2">
        <v>11172</v>
      </c>
      <c r="C86" s="382">
        <v>143</v>
      </c>
      <c r="D86" s="119">
        <v>82</v>
      </c>
      <c r="E86" s="119" t="s">
        <v>502</v>
      </c>
      <c r="F86" s="350">
        <v>4.3053455174345592</v>
      </c>
      <c r="G86" s="350">
        <v>3.698479404313701</v>
      </c>
      <c r="H86" s="350">
        <v>0.85082918671534391</v>
      </c>
      <c r="I86" s="351">
        <v>217898.94631500001</v>
      </c>
      <c r="J86" s="351">
        <v>689601.52307999996</v>
      </c>
      <c r="K86" s="350">
        <v>0.5892920359891608</v>
      </c>
      <c r="L86" s="350">
        <v>0.90932644277796848</v>
      </c>
      <c r="M86" s="350">
        <v>0.14412398882073527</v>
      </c>
      <c r="N86" s="240">
        <v>1160559.1230899999</v>
      </c>
      <c r="O86" s="235">
        <f t="shared" ref="O86:O105" si="19">$N86/$N$106*F86</f>
        <v>0.20820738022261476</v>
      </c>
      <c r="P86" s="235">
        <f t="shared" ref="P86:P105" si="20">$N86/$N$106*G86</f>
        <v>0.17885921221911713</v>
      </c>
      <c r="Q86" s="235">
        <f t="shared" ref="Q86:Q105" si="21">$N86/$N$106*H86</f>
        <v>4.1146271597847971E-2</v>
      </c>
      <c r="R86" s="235">
        <f t="shared" ref="R86:R105" si="22">$N86/$N$106*K86</f>
        <v>2.849828207805831E-2</v>
      </c>
      <c r="S86" s="235">
        <f t="shared" ref="S86:S105" si="23">$N86/$N$106*L86</f>
        <v>4.397521073541294E-2</v>
      </c>
      <c r="T86" s="235">
        <f t="shared" ref="T86:T105" si="24">$N86/$N$106*M86</f>
        <v>6.9698652565937337E-3</v>
      </c>
    </row>
    <row r="87" spans="1:20" x14ac:dyDescent="0.45">
      <c r="A87" s="2" t="s">
        <v>509</v>
      </c>
      <c r="B87" s="2">
        <v>11239</v>
      </c>
      <c r="C87" s="382">
        <v>165</v>
      </c>
      <c r="D87" s="166">
        <v>83</v>
      </c>
      <c r="E87" s="166" t="s">
        <v>509</v>
      </c>
      <c r="F87" s="352">
        <v>3.5210106054318966</v>
      </c>
      <c r="G87" s="352">
        <v>1.2595544365307183</v>
      </c>
      <c r="H87" s="352">
        <v>0.70776796998226754</v>
      </c>
      <c r="I87" s="353">
        <v>183137.078599</v>
      </c>
      <c r="J87" s="353">
        <v>295030.35546499997</v>
      </c>
      <c r="K87" s="352">
        <v>0.46231864569127101</v>
      </c>
      <c r="L87" s="352">
        <v>0.3122741868213042</v>
      </c>
      <c r="M87" s="352">
        <v>3.6961754345411879E-2</v>
      </c>
      <c r="N87" s="240">
        <v>474029.33021500002</v>
      </c>
      <c r="O87" s="235">
        <f t="shared" si="19"/>
        <v>6.9549399797578668E-2</v>
      </c>
      <c r="P87" s="235">
        <f t="shared" si="20"/>
        <v>2.4879577169675534E-2</v>
      </c>
      <c r="Q87" s="235">
        <f t="shared" si="21"/>
        <v>1.3980315035767786E-2</v>
      </c>
      <c r="R87" s="235">
        <f t="shared" si="22"/>
        <v>9.1320327957697903E-3</v>
      </c>
      <c r="S87" s="235">
        <f t="shared" si="23"/>
        <v>6.1682524421236753E-3</v>
      </c>
      <c r="T87" s="235">
        <f t="shared" si="24"/>
        <v>7.3009374814808777E-4</v>
      </c>
    </row>
    <row r="88" spans="1:20" x14ac:dyDescent="0.45">
      <c r="A88" s="2" t="s">
        <v>508</v>
      </c>
      <c r="B88" s="2">
        <v>11305</v>
      </c>
      <c r="C88" s="382">
        <v>180</v>
      </c>
      <c r="D88" s="119">
        <v>84</v>
      </c>
      <c r="E88" s="119" t="s">
        <v>508</v>
      </c>
      <c r="F88" s="350">
        <v>1.9636511199214768</v>
      </c>
      <c r="G88" s="350">
        <v>0.61956152220718708</v>
      </c>
      <c r="H88" s="350">
        <v>1.1577266879528594</v>
      </c>
      <c r="I88" s="351">
        <v>148475.359903</v>
      </c>
      <c r="J88" s="351">
        <v>88918.947077000004</v>
      </c>
      <c r="K88" s="350">
        <v>0.33230221852599218</v>
      </c>
      <c r="L88" s="350">
        <v>0.21373258931173145</v>
      </c>
      <c r="M88" s="350">
        <v>0.5499191386444432</v>
      </c>
      <c r="N88" s="240">
        <v>227861.94480999999</v>
      </c>
      <c r="O88" s="235">
        <f t="shared" si="19"/>
        <v>1.8644767345302984E-2</v>
      </c>
      <c r="P88" s="235">
        <f t="shared" si="20"/>
        <v>5.882705089749701E-3</v>
      </c>
      <c r="Q88" s="235">
        <f t="shared" si="21"/>
        <v>1.0992555921640714E-2</v>
      </c>
      <c r="R88" s="235">
        <f t="shared" si="22"/>
        <v>3.1551926357432127E-3</v>
      </c>
      <c r="S88" s="235">
        <f t="shared" si="23"/>
        <v>2.0293800468923306E-3</v>
      </c>
      <c r="T88" s="235">
        <f t="shared" si="24"/>
        <v>5.2214542057578261E-3</v>
      </c>
    </row>
    <row r="89" spans="1:20" x14ac:dyDescent="0.45">
      <c r="A89" s="2" t="s">
        <v>511</v>
      </c>
      <c r="B89" s="2">
        <v>11381</v>
      </c>
      <c r="C89" s="382">
        <v>213</v>
      </c>
      <c r="D89" s="166">
        <v>85</v>
      </c>
      <c r="E89" s="166" t="s">
        <v>511</v>
      </c>
      <c r="F89" s="352">
        <v>1.9465893625493393</v>
      </c>
      <c r="G89" s="352">
        <v>0</v>
      </c>
      <c r="H89" s="352">
        <v>0</v>
      </c>
      <c r="I89" s="353">
        <v>505723.72256099997</v>
      </c>
      <c r="J89" s="353">
        <v>602122.41960400005</v>
      </c>
      <c r="K89" s="352">
        <v>0.25485458407539752</v>
      </c>
      <c r="L89" s="352">
        <v>0</v>
      </c>
      <c r="M89" s="352">
        <v>0</v>
      </c>
      <c r="N89" s="240">
        <v>947842.69097800006</v>
      </c>
      <c r="O89" s="235">
        <f t="shared" si="19"/>
        <v>7.688319987715081E-2</v>
      </c>
      <c r="P89" s="235">
        <f t="shared" si="20"/>
        <v>0</v>
      </c>
      <c r="Q89" s="235">
        <f t="shared" si="21"/>
        <v>0</v>
      </c>
      <c r="R89" s="235">
        <f t="shared" si="22"/>
        <v>1.0065829138928258E-2</v>
      </c>
      <c r="S89" s="235">
        <f t="shared" si="23"/>
        <v>0</v>
      </c>
      <c r="T89" s="235">
        <f t="shared" si="24"/>
        <v>0</v>
      </c>
    </row>
    <row r="90" spans="1:20" x14ac:dyDescent="0.45">
      <c r="A90" s="2" t="s">
        <v>494</v>
      </c>
      <c r="B90" s="2">
        <v>10767</v>
      </c>
      <c r="C90" s="382">
        <v>32</v>
      </c>
      <c r="D90" s="119">
        <v>86</v>
      </c>
      <c r="E90" s="119" t="s">
        <v>494</v>
      </c>
      <c r="F90" s="350">
        <v>1.7259354360418602</v>
      </c>
      <c r="G90" s="350">
        <v>0.11398367961339571</v>
      </c>
      <c r="H90" s="350">
        <v>0.11503466549499849</v>
      </c>
      <c r="I90" s="351">
        <v>171375.08989900001</v>
      </c>
      <c r="J90" s="351">
        <v>188223.97468700001</v>
      </c>
      <c r="K90" s="350">
        <v>9.1236405769568596E-2</v>
      </c>
      <c r="L90" s="350">
        <v>2.524183558191017E-3</v>
      </c>
      <c r="M90" s="350">
        <v>2.9730718713744711E-3</v>
      </c>
      <c r="N90" s="240">
        <v>312150.68802</v>
      </c>
      <c r="O90" s="235">
        <f t="shared" si="19"/>
        <v>2.2449655510952144E-2</v>
      </c>
      <c r="P90" s="235">
        <f t="shared" si="20"/>
        <v>1.4826130153859419E-3</v>
      </c>
      <c r="Q90" s="235">
        <f t="shared" si="21"/>
        <v>1.4962834404181587E-3</v>
      </c>
      <c r="R90" s="235">
        <f t="shared" si="22"/>
        <v>1.1867337774126244E-3</v>
      </c>
      <c r="S90" s="235">
        <f t="shared" si="23"/>
        <v>3.2832659985100032E-5</v>
      </c>
      <c r="T90" s="235">
        <f t="shared" si="24"/>
        <v>3.8671457765955455E-5</v>
      </c>
    </row>
    <row r="91" spans="1:20" x14ac:dyDescent="0.45">
      <c r="A91" s="2" t="s">
        <v>510</v>
      </c>
      <c r="B91" s="2">
        <v>11327</v>
      </c>
      <c r="C91" s="382">
        <v>204</v>
      </c>
      <c r="D91" s="166">
        <v>87</v>
      </c>
      <c r="E91" s="166" t="s">
        <v>510</v>
      </c>
      <c r="F91" s="352">
        <v>1.595960320098887</v>
      </c>
      <c r="G91" s="352">
        <v>1.7536302136371755</v>
      </c>
      <c r="H91" s="352">
        <v>0.37280702424010176</v>
      </c>
      <c r="I91" s="353">
        <v>1355371.6205569999</v>
      </c>
      <c r="J91" s="353">
        <v>1741133.8662060001</v>
      </c>
      <c r="K91" s="352">
        <v>0.21240703692605545</v>
      </c>
      <c r="L91" s="352">
        <v>0.12213382768722895</v>
      </c>
      <c r="M91" s="352">
        <v>2.6242556376067917E-2</v>
      </c>
      <c r="N91" s="240">
        <v>2341879.5719400002</v>
      </c>
      <c r="O91" s="235">
        <f t="shared" si="19"/>
        <v>0.15574262373062794</v>
      </c>
      <c r="P91" s="235">
        <f t="shared" si="20"/>
        <v>0.17112892287211307</v>
      </c>
      <c r="Q91" s="235">
        <f t="shared" si="21"/>
        <v>3.6380568720382526E-2</v>
      </c>
      <c r="R91" s="235">
        <f t="shared" si="22"/>
        <v>2.0727851947887108E-2</v>
      </c>
      <c r="S91" s="235">
        <f t="shared" si="23"/>
        <v>1.1918493543182116E-2</v>
      </c>
      <c r="T91" s="235">
        <f t="shared" si="24"/>
        <v>2.5608936086546925E-3</v>
      </c>
    </row>
    <row r="92" spans="1:20" x14ac:dyDescent="0.45">
      <c r="A92" s="2" t="s">
        <v>497</v>
      </c>
      <c r="B92" s="2">
        <v>10897</v>
      </c>
      <c r="C92" s="382">
        <v>101</v>
      </c>
      <c r="D92" s="119">
        <v>88</v>
      </c>
      <c r="E92" s="119" t="s">
        <v>497</v>
      </c>
      <c r="F92" s="350">
        <v>1.546122393183718</v>
      </c>
      <c r="G92" s="350">
        <v>1.3618503441450502</v>
      </c>
      <c r="H92" s="350">
        <v>0.2923583464382829</v>
      </c>
      <c r="I92" s="351">
        <v>355214.34203</v>
      </c>
      <c r="J92" s="351">
        <v>599965.14733199996</v>
      </c>
      <c r="K92" s="350">
        <v>0.40067237532921085</v>
      </c>
      <c r="L92" s="350">
        <v>0.31936399858398545</v>
      </c>
      <c r="M92" s="350">
        <v>5.0311196808443863E-2</v>
      </c>
      <c r="N92" s="240">
        <v>826904.24367700005</v>
      </c>
      <c r="O92" s="235">
        <f t="shared" si="19"/>
        <v>5.3274567189546387E-2</v>
      </c>
      <c r="P92" s="235">
        <f t="shared" si="20"/>
        <v>4.692512570875193E-2</v>
      </c>
      <c r="Q92" s="235">
        <f t="shared" si="21"/>
        <v>1.0073758998263375E-2</v>
      </c>
      <c r="R92" s="235">
        <f t="shared" si="22"/>
        <v>1.3805923434377679E-2</v>
      </c>
      <c r="S92" s="235">
        <f t="shared" si="23"/>
        <v>1.1004289748012883E-2</v>
      </c>
      <c r="T92" s="235">
        <f t="shared" si="24"/>
        <v>1.7335673078498948E-3</v>
      </c>
    </row>
    <row r="93" spans="1:20" x14ac:dyDescent="0.45">
      <c r="A93" s="2" t="s">
        <v>503</v>
      </c>
      <c r="B93" s="2">
        <v>11188</v>
      </c>
      <c r="C93" s="382">
        <v>145</v>
      </c>
      <c r="D93" s="166">
        <v>89</v>
      </c>
      <c r="E93" s="166" t="s">
        <v>503</v>
      </c>
      <c r="F93" s="352">
        <v>1.5169716439977845</v>
      </c>
      <c r="G93" s="352">
        <v>3.0566837232858886</v>
      </c>
      <c r="H93" s="352">
        <v>1.59940803691575</v>
      </c>
      <c r="I93" s="353">
        <v>966951.41550500004</v>
      </c>
      <c r="J93" s="353">
        <v>1667647.4343910001</v>
      </c>
      <c r="K93" s="352">
        <v>0.25933647381378538</v>
      </c>
      <c r="L93" s="352">
        <v>0.83691274873687027</v>
      </c>
      <c r="M93" s="352">
        <v>0.26087379139705358</v>
      </c>
      <c r="N93" s="240">
        <v>3285067.5955329998</v>
      </c>
      <c r="O93" s="235">
        <f t="shared" si="19"/>
        <v>0.20765510495847458</v>
      </c>
      <c r="P93" s="235">
        <f t="shared" si="20"/>
        <v>0.41842310098231417</v>
      </c>
      <c r="Q93" s="235">
        <f t="shared" si="21"/>
        <v>0.21893965196468296</v>
      </c>
      <c r="R93" s="235">
        <f t="shared" si="22"/>
        <v>3.5500032517048787E-2</v>
      </c>
      <c r="S93" s="235">
        <f t="shared" si="23"/>
        <v>0.11456325196827087</v>
      </c>
      <c r="T93" s="235">
        <f t="shared" si="24"/>
        <v>3.5710472735474209E-2</v>
      </c>
    </row>
    <row r="94" spans="1:20" x14ac:dyDescent="0.45">
      <c r="A94" s="2" t="s">
        <v>500</v>
      </c>
      <c r="B94" s="2">
        <v>11131</v>
      </c>
      <c r="C94" s="382">
        <v>128</v>
      </c>
      <c r="D94" s="119">
        <v>90</v>
      </c>
      <c r="E94" s="119" t="s">
        <v>500</v>
      </c>
      <c r="F94" s="350">
        <v>1.4115650081802533</v>
      </c>
      <c r="G94" s="350">
        <v>4.5264650437290879</v>
      </c>
      <c r="H94" s="350">
        <v>1.0939998918746168</v>
      </c>
      <c r="I94" s="351">
        <v>791998.22109999997</v>
      </c>
      <c r="J94" s="351">
        <v>1208441.0224059999</v>
      </c>
      <c r="K94" s="350">
        <v>0.10896745779044958</v>
      </c>
      <c r="L94" s="350">
        <v>0.24768023607442291</v>
      </c>
      <c r="M94" s="350">
        <v>0.1120055004387744</v>
      </c>
      <c r="N94" s="240">
        <v>2551701.9153100001</v>
      </c>
      <c r="O94" s="235">
        <f t="shared" si="19"/>
        <v>0.1500899671782954</v>
      </c>
      <c r="P94" s="235">
        <f t="shared" si="20"/>
        <v>0.48129344798850771</v>
      </c>
      <c r="Q94" s="235">
        <f t="shared" si="21"/>
        <v>0.11632365984773137</v>
      </c>
      <c r="R94" s="235">
        <f t="shared" si="22"/>
        <v>1.1586375454542568E-2</v>
      </c>
      <c r="S94" s="235">
        <f t="shared" si="23"/>
        <v>2.6335534167885467E-2</v>
      </c>
      <c r="T94" s="235">
        <f t="shared" si="24"/>
        <v>1.1909406784117086E-2</v>
      </c>
    </row>
    <row r="95" spans="1:20" x14ac:dyDescent="0.45">
      <c r="A95" s="2" t="s">
        <v>30</v>
      </c>
      <c r="B95" s="2">
        <v>10615</v>
      </c>
      <c r="C95" s="382">
        <v>65</v>
      </c>
      <c r="D95" s="166">
        <v>91</v>
      </c>
      <c r="E95" s="166" t="s">
        <v>30</v>
      </c>
      <c r="F95" s="352">
        <v>1.3707350723214784</v>
      </c>
      <c r="G95" s="352">
        <v>0.74978504829434423</v>
      </c>
      <c r="H95" s="352">
        <v>0.31994305175590421</v>
      </c>
      <c r="I95" s="353">
        <v>369360.35907100001</v>
      </c>
      <c r="J95" s="353">
        <v>501437.01114800002</v>
      </c>
      <c r="K95" s="352">
        <v>0.15217509466255319</v>
      </c>
      <c r="L95" s="352">
        <v>0.17661410635696659</v>
      </c>
      <c r="M95" s="352">
        <v>7.6106012993644501E-2</v>
      </c>
      <c r="N95" s="240">
        <v>818322.35503800004</v>
      </c>
      <c r="O95" s="235">
        <f t="shared" si="19"/>
        <v>4.6741083934675999E-2</v>
      </c>
      <c r="P95" s="235">
        <f t="shared" si="20"/>
        <v>2.5567132980655039E-2</v>
      </c>
      <c r="Q95" s="235">
        <f t="shared" si="21"/>
        <v>1.090982884906576E-2</v>
      </c>
      <c r="R95" s="235">
        <f t="shared" si="22"/>
        <v>5.1890617056608683E-3</v>
      </c>
      <c r="S95" s="235">
        <f t="shared" si="23"/>
        <v>6.0224144956748382E-3</v>
      </c>
      <c r="T95" s="235">
        <f t="shared" si="24"/>
        <v>2.5951605186878826E-3</v>
      </c>
    </row>
    <row r="96" spans="1:20" x14ac:dyDescent="0.45">
      <c r="A96" s="2" t="s">
        <v>493</v>
      </c>
      <c r="B96" s="2">
        <v>10762</v>
      </c>
      <c r="C96" s="382">
        <v>10</v>
      </c>
      <c r="D96" s="119">
        <v>92</v>
      </c>
      <c r="E96" s="119" t="s">
        <v>493</v>
      </c>
      <c r="F96" s="350">
        <v>1.1126191711633533</v>
      </c>
      <c r="G96" s="350">
        <v>2.2754538426111366</v>
      </c>
      <c r="H96" s="350">
        <v>0.93352567856278978</v>
      </c>
      <c r="I96" s="351">
        <v>1073976.3422920001</v>
      </c>
      <c r="J96" s="351">
        <v>929366.061522</v>
      </c>
      <c r="K96" s="350">
        <v>0.23919640845666945</v>
      </c>
      <c r="L96" s="350">
        <v>0.15011846770386328</v>
      </c>
      <c r="M96" s="350">
        <v>0.16879267424310113</v>
      </c>
      <c r="N96" s="240">
        <v>2281233.5194199998</v>
      </c>
      <c r="O96" s="235">
        <f t="shared" si="19"/>
        <v>0.10576381850722692</v>
      </c>
      <c r="P96" s="235">
        <f t="shared" si="20"/>
        <v>0.21630104304230333</v>
      </c>
      <c r="Q96" s="235">
        <f t="shared" si="21"/>
        <v>8.8739474384676831E-2</v>
      </c>
      <c r="R96" s="235">
        <f t="shared" si="22"/>
        <v>2.2737632235061891E-2</v>
      </c>
      <c r="S96" s="235">
        <f t="shared" si="23"/>
        <v>1.4270024087589038E-2</v>
      </c>
      <c r="T96" s="235">
        <f t="shared" si="24"/>
        <v>1.6045164622977535E-2</v>
      </c>
    </row>
    <row r="97" spans="1:20" x14ac:dyDescent="0.45">
      <c r="A97" s="2" t="s">
        <v>501</v>
      </c>
      <c r="B97" s="2">
        <v>11157</v>
      </c>
      <c r="C97" s="382">
        <v>135</v>
      </c>
      <c r="D97" s="166">
        <v>93</v>
      </c>
      <c r="E97" s="166" t="s">
        <v>501</v>
      </c>
      <c r="F97" s="352">
        <v>0.95860849777138135</v>
      </c>
      <c r="G97" s="352">
        <v>1.7898896071330272</v>
      </c>
      <c r="H97" s="352">
        <v>0.99266124078345996</v>
      </c>
      <c r="I97" s="353">
        <v>490712.71018699999</v>
      </c>
      <c r="J97" s="353">
        <v>436820.28717800003</v>
      </c>
      <c r="K97" s="352">
        <v>0.15503250792672818</v>
      </c>
      <c r="L97" s="352">
        <v>0.14827099236950561</v>
      </c>
      <c r="M97" s="352">
        <v>0.13627446431850562</v>
      </c>
      <c r="N97" s="240">
        <v>947436.77616899996</v>
      </c>
      <c r="O97" s="235">
        <f t="shared" si="19"/>
        <v>3.7845334849935859E-2</v>
      </c>
      <c r="P97" s="235">
        <f t="shared" si="20"/>
        <v>7.0663854622457806E-2</v>
      </c>
      <c r="Q97" s="235">
        <f t="shared" si="21"/>
        <v>3.9189718365048698E-2</v>
      </c>
      <c r="R97" s="235">
        <f t="shared" si="22"/>
        <v>6.1205979174531015E-3</v>
      </c>
      <c r="S97" s="235">
        <f t="shared" si="23"/>
        <v>5.8536570120145959E-3</v>
      </c>
      <c r="T97" s="235">
        <f t="shared" si="24"/>
        <v>5.3800407002645399E-3</v>
      </c>
    </row>
    <row r="98" spans="1:20" x14ac:dyDescent="0.45">
      <c r="A98" s="2" t="s">
        <v>498</v>
      </c>
      <c r="B98" s="2">
        <v>10934</v>
      </c>
      <c r="C98" s="382">
        <v>111</v>
      </c>
      <c r="D98" s="119">
        <v>94</v>
      </c>
      <c r="E98" s="119" t="s">
        <v>498</v>
      </c>
      <c r="F98" s="350">
        <v>0.82248759453969478</v>
      </c>
      <c r="G98" s="350">
        <v>9.803399995163592E-2</v>
      </c>
      <c r="H98" s="350">
        <v>3.8691267864483835E-3</v>
      </c>
      <c r="I98" s="351">
        <v>51800.473703000003</v>
      </c>
      <c r="J98" s="351">
        <v>78367.456279999999</v>
      </c>
      <c r="K98" s="350">
        <v>1.0599525077402791E-2</v>
      </c>
      <c r="L98" s="350">
        <v>4.407276413358455E-3</v>
      </c>
      <c r="M98" s="350">
        <v>0</v>
      </c>
      <c r="N98" s="240">
        <v>90844.412450999997</v>
      </c>
      <c r="O98" s="235">
        <f t="shared" si="19"/>
        <v>3.1134967431727953E-3</v>
      </c>
      <c r="P98" s="235">
        <f t="shared" si="20"/>
        <v>3.7110412557704478E-4</v>
      </c>
      <c r="Q98" s="235">
        <f t="shared" si="21"/>
        <v>1.4646438108615482E-5</v>
      </c>
      <c r="R98" s="235">
        <f t="shared" si="22"/>
        <v>4.0124114973601878E-5</v>
      </c>
      <c r="S98" s="235">
        <f t="shared" si="23"/>
        <v>1.6683583862360097E-5</v>
      </c>
      <c r="T98" s="235">
        <f t="shared" si="24"/>
        <v>0</v>
      </c>
    </row>
    <row r="99" spans="1:20" x14ac:dyDescent="0.45">
      <c r="A99" s="2" t="s">
        <v>505</v>
      </c>
      <c r="B99" s="2">
        <v>11222</v>
      </c>
      <c r="C99" s="382">
        <v>153</v>
      </c>
      <c r="D99" s="166">
        <v>95</v>
      </c>
      <c r="E99" s="166" t="s">
        <v>505</v>
      </c>
      <c r="F99" s="352">
        <v>0.80098259219780299</v>
      </c>
      <c r="G99" s="352">
        <v>2.0197082160764231E-3</v>
      </c>
      <c r="H99" s="352">
        <v>2.2450608892873456E-2</v>
      </c>
      <c r="I99" s="353">
        <v>213117.859517</v>
      </c>
      <c r="J99" s="353">
        <v>241069.26871199999</v>
      </c>
      <c r="K99" s="352">
        <v>7.312888562725732E-2</v>
      </c>
      <c r="L99" s="352">
        <v>0</v>
      </c>
      <c r="M99" s="352">
        <v>3.193016233483479E-4</v>
      </c>
      <c r="N99" s="240">
        <v>435202.47527400003</v>
      </c>
      <c r="O99" s="235">
        <f t="shared" si="19"/>
        <v>1.452563990083322E-2</v>
      </c>
      <c r="P99" s="235">
        <f t="shared" si="20"/>
        <v>3.6626956112718428E-5</v>
      </c>
      <c r="Q99" s="235">
        <f t="shared" si="21"/>
        <v>4.0713676365614564E-4</v>
      </c>
      <c r="R99" s="235">
        <f t="shared" si="22"/>
        <v>1.3261759610231783E-3</v>
      </c>
      <c r="S99" s="235">
        <f t="shared" si="23"/>
        <v>0</v>
      </c>
      <c r="T99" s="235">
        <f t="shared" si="24"/>
        <v>5.7904634204137753E-6</v>
      </c>
    </row>
    <row r="100" spans="1:20" x14ac:dyDescent="0.45">
      <c r="A100" s="2" t="s">
        <v>507</v>
      </c>
      <c r="B100" s="2">
        <v>11304</v>
      </c>
      <c r="C100" s="382">
        <v>179</v>
      </c>
      <c r="D100" s="119">
        <v>96</v>
      </c>
      <c r="E100" s="119" t="s">
        <v>507</v>
      </c>
      <c r="F100" s="350">
        <v>0.69037725424892027</v>
      </c>
      <c r="G100" s="350">
        <v>1.1066138369388201E-3</v>
      </c>
      <c r="H100" s="350">
        <v>1.1793843613633684E-4</v>
      </c>
      <c r="I100" s="351">
        <v>435704.52394899999</v>
      </c>
      <c r="J100" s="351">
        <v>630336.08551799995</v>
      </c>
      <c r="K100" s="350">
        <v>8.1228358793324785E-3</v>
      </c>
      <c r="L100" s="350">
        <v>5.4625406276459184E-6</v>
      </c>
      <c r="M100" s="350">
        <v>1.0925081255291837E-5</v>
      </c>
      <c r="N100" s="240">
        <v>761767.55275799998</v>
      </c>
      <c r="O100" s="235">
        <f t="shared" si="19"/>
        <v>2.1914410041577265E-2</v>
      </c>
      <c r="P100" s="235">
        <f t="shared" si="20"/>
        <v>3.5126866117197767E-5</v>
      </c>
      <c r="Q100" s="235">
        <f t="shared" si="21"/>
        <v>3.7436796088623469E-6</v>
      </c>
      <c r="R100" s="235">
        <f t="shared" si="22"/>
        <v>2.5784041270853636E-4</v>
      </c>
      <c r="S100" s="235">
        <f t="shared" si="23"/>
        <v>1.7339556662138497E-7</v>
      </c>
      <c r="T100" s="235">
        <f t="shared" si="24"/>
        <v>3.4679113324276994E-7</v>
      </c>
    </row>
    <row r="101" spans="1:20" x14ac:dyDescent="0.45">
      <c r="A101" s="2" t="s">
        <v>496</v>
      </c>
      <c r="B101" s="2">
        <v>10885</v>
      </c>
      <c r="C101" s="382">
        <v>17</v>
      </c>
      <c r="D101" s="166">
        <v>97</v>
      </c>
      <c r="E101" s="166" t="s">
        <v>496</v>
      </c>
      <c r="F101" s="352">
        <v>0.68403482473171728</v>
      </c>
      <c r="G101" s="352">
        <v>1.1360714355113852</v>
      </c>
      <c r="H101" s="352">
        <v>1.2900258915061296</v>
      </c>
      <c r="I101" s="353">
        <v>1989902.775954</v>
      </c>
      <c r="J101" s="353">
        <v>3124189.861968</v>
      </c>
      <c r="K101" s="352">
        <v>4.7748253462927104E-2</v>
      </c>
      <c r="L101" s="352">
        <v>6.0933723494005117E-2</v>
      </c>
      <c r="M101" s="352">
        <v>3.8846448902301225E-2</v>
      </c>
      <c r="N101" s="240">
        <v>5450900.7264949996</v>
      </c>
      <c r="O101" s="235">
        <f t="shared" si="19"/>
        <v>0.15537005670271781</v>
      </c>
      <c r="P101" s="235">
        <f t="shared" si="20"/>
        <v>0.25804458628692017</v>
      </c>
      <c r="Q101" s="235">
        <f t="shared" si="21"/>
        <v>0.29301343829956594</v>
      </c>
      <c r="R101" s="235">
        <f t="shared" si="22"/>
        <v>1.0845425670981542E-2</v>
      </c>
      <c r="S101" s="235">
        <f t="shared" si="23"/>
        <v>1.3840342234160998E-2</v>
      </c>
      <c r="T101" s="235">
        <f t="shared" si="24"/>
        <v>8.8234907791675098E-3</v>
      </c>
    </row>
    <row r="102" spans="1:20" x14ac:dyDescent="0.45">
      <c r="A102" s="2" t="s">
        <v>504</v>
      </c>
      <c r="B102" s="2">
        <v>11196</v>
      </c>
      <c r="C102" s="382">
        <v>151</v>
      </c>
      <c r="D102" s="119">
        <v>98</v>
      </c>
      <c r="E102" s="119" t="s">
        <v>504</v>
      </c>
      <c r="F102" s="350">
        <v>0.54004171683171387</v>
      </c>
      <c r="G102" s="350">
        <v>0.12694963789502153</v>
      </c>
      <c r="H102" s="350">
        <v>0</v>
      </c>
      <c r="I102" s="351">
        <v>511805.35404900002</v>
      </c>
      <c r="J102" s="351">
        <v>651184.23343699996</v>
      </c>
      <c r="K102" s="350">
        <v>7.4052905058710525E-2</v>
      </c>
      <c r="L102" s="350">
        <v>7.1824632471156516E-2</v>
      </c>
      <c r="M102" s="350">
        <v>0</v>
      </c>
      <c r="N102" s="240">
        <v>746750.93947500002</v>
      </c>
      <c r="O102" s="235">
        <f t="shared" si="19"/>
        <v>1.6804435419150311E-2</v>
      </c>
      <c r="P102" s="235">
        <f t="shared" si="20"/>
        <v>3.9502818486079738E-3</v>
      </c>
      <c r="Q102" s="235">
        <f t="shared" si="21"/>
        <v>0</v>
      </c>
      <c r="R102" s="235">
        <f t="shared" si="22"/>
        <v>2.3042983937615912E-3</v>
      </c>
      <c r="S102" s="235">
        <f t="shared" si="23"/>
        <v>2.2349614117715818E-3</v>
      </c>
      <c r="T102" s="235">
        <f t="shared" si="24"/>
        <v>0</v>
      </c>
    </row>
    <row r="103" spans="1:20" x14ac:dyDescent="0.45">
      <c r="A103" s="2" t="s">
        <v>495</v>
      </c>
      <c r="B103" s="2">
        <v>10763</v>
      </c>
      <c r="C103" s="382">
        <v>37</v>
      </c>
      <c r="D103" s="166">
        <v>99</v>
      </c>
      <c r="E103" s="166" t="s">
        <v>495</v>
      </c>
      <c r="F103" s="352">
        <v>0.46509551061293802</v>
      </c>
      <c r="G103" s="352">
        <v>0.57135159847173689</v>
      </c>
      <c r="H103" s="352">
        <v>1.1324004832968684</v>
      </c>
      <c r="I103" s="353">
        <v>71112.315256999995</v>
      </c>
      <c r="J103" s="353">
        <v>112540.496227</v>
      </c>
      <c r="K103" s="352">
        <v>4.7913450409926707E-2</v>
      </c>
      <c r="L103" s="352">
        <v>0.23699134335902944</v>
      </c>
      <c r="M103" s="352">
        <v>1.1105143434854038E-2</v>
      </c>
      <c r="N103" s="240">
        <v>138478.93719999999</v>
      </c>
      <c r="O103" s="235">
        <f t="shared" si="19"/>
        <v>2.6837787404278722E-3</v>
      </c>
      <c r="P103" s="235">
        <f t="shared" si="20"/>
        <v>3.2969169521054366E-3</v>
      </c>
      <c r="Q103" s="235">
        <f t="shared" si="21"/>
        <v>6.5343833113271962E-3</v>
      </c>
      <c r="R103" s="235">
        <f t="shared" si="22"/>
        <v>2.7647890950665589E-4</v>
      </c>
      <c r="S103" s="235">
        <f t="shared" si="23"/>
        <v>1.3675305705148474E-3</v>
      </c>
      <c r="T103" s="235">
        <f t="shared" si="24"/>
        <v>6.4080919251587254E-5</v>
      </c>
    </row>
    <row r="104" spans="1:20" x14ac:dyDescent="0.45">
      <c r="A104" s="2" t="s">
        <v>506</v>
      </c>
      <c r="B104" s="2">
        <v>11258</v>
      </c>
      <c r="C104" s="382">
        <v>166</v>
      </c>
      <c r="D104" s="119">
        <v>100</v>
      </c>
      <c r="E104" s="119" t="s">
        <v>506</v>
      </c>
      <c r="F104" s="350">
        <v>0.36859122073334699</v>
      </c>
      <c r="G104" s="350">
        <v>0.42610697112645562</v>
      </c>
      <c r="H104" s="350">
        <v>8.0422050545794307E-2</v>
      </c>
      <c r="I104" s="351">
        <v>89300.650515000001</v>
      </c>
      <c r="J104" s="351">
        <v>121121.002308</v>
      </c>
      <c r="K104" s="350">
        <v>8.6662801682326276E-2</v>
      </c>
      <c r="L104" s="350">
        <v>8.4375740212278783E-2</v>
      </c>
      <c r="M104" s="350">
        <v>1.4099281500614728E-4</v>
      </c>
      <c r="N104" s="240">
        <v>199292.416624</v>
      </c>
      <c r="O104" s="235">
        <f t="shared" si="19"/>
        <v>3.0609525641137995E-3</v>
      </c>
      <c r="P104" s="235">
        <f t="shared" si="20"/>
        <v>3.5385900490556305E-3</v>
      </c>
      <c r="Q104" s="235">
        <f t="shared" si="21"/>
        <v>6.6786203246963958E-4</v>
      </c>
      <c r="R104" s="235">
        <f t="shared" si="22"/>
        <v>7.1968812630702702E-4</v>
      </c>
      <c r="S104" s="235">
        <f t="shared" si="23"/>
        <v>7.0069530640996217E-4</v>
      </c>
      <c r="T104" s="235">
        <f t="shared" si="24"/>
        <v>1.1708697720907059E-6</v>
      </c>
    </row>
    <row r="105" spans="1:20" x14ac:dyDescent="0.45">
      <c r="A105" s="2" t="s">
        <v>499</v>
      </c>
      <c r="B105" s="2">
        <v>10980</v>
      </c>
      <c r="C105" s="382">
        <v>112</v>
      </c>
      <c r="D105" s="166">
        <v>101</v>
      </c>
      <c r="E105" s="166" t="s">
        <v>499</v>
      </c>
      <c r="F105" s="352">
        <v>0</v>
      </c>
      <c r="G105" s="352">
        <v>0</v>
      </c>
      <c r="H105" s="352">
        <v>0</v>
      </c>
      <c r="I105" s="353">
        <v>0</v>
      </c>
      <c r="J105" s="353">
        <v>0</v>
      </c>
      <c r="K105" s="352">
        <v>0</v>
      </c>
      <c r="L105" s="352">
        <v>0</v>
      </c>
      <c r="M105" s="352">
        <v>0</v>
      </c>
      <c r="N105" s="240">
        <v>0</v>
      </c>
      <c r="O105" s="235">
        <f t="shared" si="19"/>
        <v>0</v>
      </c>
      <c r="P105" s="235">
        <f t="shared" si="20"/>
        <v>0</v>
      </c>
      <c r="Q105" s="235">
        <f t="shared" si="21"/>
        <v>0</v>
      </c>
      <c r="R105" s="235">
        <f t="shared" si="22"/>
        <v>0</v>
      </c>
      <c r="S105" s="235">
        <f t="shared" si="23"/>
        <v>0</v>
      </c>
      <c r="T105" s="235">
        <f t="shared" si="24"/>
        <v>0</v>
      </c>
    </row>
    <row r="106" spans="1:20" x14ac:dyDescent="0.45">
      <c r="C106" s="183">
        <v>1</v>
      </c>
      <c r="D106" s="332" t="s">
        <v>194</v>
      </c>
      <c r="E106" s="332"/>
      <c r="F106" s="302">
        <f>O106</f>
        <v>1.3703196732143756</v>
      </c>
      <c r="G106" s="302">
        <f>P106</f>
        <v>1.9106799687755276</v>
      </c>
      <c r="H106" s="302">
        <f>Q106</f>
        <v>0.88881329765026251</v>
      </c>
      <c r="I106" s="167">
        <f>SUM(I86:I105)</f>
        <v>9992939.1609630007</v>
      </c>
      <c r="J106" s="167">
        <f>SUM(J86:J105)</f>
        <v>13907516.454546001</v>
      </c>
      <c r="K106" s="354">
        <f>R106</f>
        <v>0.18347557722720634</v>
      </c>
      <c r="L106" s="354">
        <f>S106</f>
        <v>0.26033372740933031</v>
      </c>
      <c r="M106" s="354">
        <f>T106</f>
        <v>9.7789670769036302E-2</v>
      </c>
      <c r="N106" s="240">
        <f>SUM(N86:N105)</f>
        <v>23998227.214477003</v>
      </c>
      <c r="O106" s="240">
        <f t="shared" ref="O106:T106" si="25">SUM(O86:O105)</f>
        <v>1.3703196732143756</v>
      </c>
      <c r="P106" s="240">
        <f t="shared" si="25"/>
        <v>1.9106799687755276</v>
      </c>
      <c r="Q106" s="240">
        <f t="shared" si="25"/>
        <v>0.88881329765026251</v>
      </c>
      <c r="R106" s="240">
        <f t="shared" si="25"/>
        <v>0.18347557722720634</v>
      </c>
      <c r="S106" s="240">
        <f t="shared" si="25"/>
        <v>0.26033372740933031</v>
      </c>
      <c r="T106" s="240">
        <f t="shared" si="25"/>
        <v>9.7789670769036302E-2</v>
      </c>
    </row>
    <row r="107" spans="1:20" x14ac:dyDescent="0.45">
      <c r="A107" s="2" t="s">
        <v>545</v>
      </c>
      <c r="B107" s="2">
        <v>11149</v>
      </c>
      <c r="C107" s="380">
        <v>133</v>
      </c>
      <c r="D107" s="166">
        <v>102</v>
      </c>
      <c r="E107" s="166" t="s">
        <v>545</v>
      </c>
      <c r="F107" s="352">
        <v>7.5835800659500521</v>
      </c>
      <c r="G107" s="352">
        <v>6.8599896231814625</v>
      </c>
      <c r="H107" s="352">
        <v>0.26765393560932232</v>
      </c>
      <c r="I107" s="353">
        <v>378600.63038599998</v>
      </c>
      <c r="J107" s="353">
        <v>1191327.9405390001</v>
      </c>
      <c r="K107" s="352">
        <v>0.62143105615631211</v>
      </c>
      <c r="L107" s="352">
        <v>0.93659180238670758</v>
      </c>
      <c r="M107" s="352">
        <v>1.7611043256182516E-2</v>
      </c>
      <c r="N107" s="240">
        <v>1185635.4796</v>
      </c>
      <c r="O107" s="235">
        <f t="shared" ref="O107:O117" si="26">$N107/$N$174*F107</f>
        <v>3.5987401058770949E-2</v>
      </c>
      <c r="P107" s="235">
        <f t="shared" ref="P107:P117" si="27">$N107/$N$174*G107</f>
        <v>3.2553648234939628E-2</v>
      </c>
      <c r="Q107" s="235">
        <f t="shared" ref="Q107:Q117" si="28">$N107/$N$174*H107</f>
        <v>1.2701348758720388E-3</v>
      </c>
      <c r="R107" s="235">
        <f t="shared" ref="R107:R117" si="29">$N107/$N$174*K107</f>
        <v>2.9489618958049657E-3</v>
      </c>
      <c r="S107" s="235">
        <f t="shared" ref="S107:S117" si="30">$N107/$N$174*L107</f>
        <v>4.444537346178206E-3</v>
      </c>
      <c r="T107" s="235">
        <f t="shared" ref="T107:T117" si="31">$N107/$N$174*M107</f>
        <v>8.3572095397163292E-5</v>
      </c>
    </row>
    <row r="108" spans="1:20" x14ac:dyDescent="0.45">
      <c r="A108" s="2" t="s">
        <v>551</v>
      </c>
      <c r="B108" s="2">
        <v>11195</v>
      </c>
      <c r="C108" s="380">
        <v>148</v>
      </c>
      <c r="D108" s="119">
        <v>103</v>
      </c>
      <c r="E108" s="119" t="s">
        <v>551</v>
      </c>
      <c r="F108" s="350">
        <v>7.4409277203719881</v>
      </c>
      <c r="G108" s="350">
        <v>3.7122774930163462</v>
      </c>
      <c r="H108" s="350">
        <v>1.3875662995741369</v>
      </c>
      <c r="I108" s="351">
        <v>927051.42312100006</v>
      </c>
      <c r="J108" s="351">
        <v>1775800.6238450001</v>
      </c>
      <c r="K108" s="350">
        <v>1.1155877832376107</v>
      </c>
      <c r="L108" s="350">
        <v>0.62948148323796305</v>
      </c>
      <c r="M108" s="350">
        <v>0.31216672424131003</v>
      </c>
      <c r="N108" s="240">
        <v>2002992.924968</v>
      </c>
      <c r="O108" s="235">
        <f t="shared" si="26"/>
        <v>5.9652894543453058E-2</v>
      </c>
      <c r="P108" s="235">
        <f t="shared" si="27"/>
        <v>2.9760818291602452E-2</v>
      </c>
      <c r="Q108" s="235">
        <f t="shared" si="28"/>
        <v>1.1123928258828377E-2</v>
      </c>
      <c r="R108" s="235">
        <f t="shared" si="29"/>
        <v>8.9435138854044496E-3</v>
      </c>
      <c r="S108" s="235">
        <f t="shared" si="30"/>
        <v>5.0464665089870533E-3</v>
      </c>
      <c r="T108" s="235">
        <f t="shared" si="31"/>
        <v>2.5025977110568038E-3</v>
      </c>
    </row>
    <row r="109" spans="1:20" x14ac:dyDescent="0.45">
      <c r="A109" s="2" t="s">
        <v>566</v>
      </c>
      <c r="B109" s="2">
        <v>11309</v>
      </c>
      <c r="C109" s="382">
        <v>185</v>
      </c>
      <c r="D109" s="166">
        <v>104</v>
      </c>
      <c r="E109" s="166" t="s">
        <v>566</v>
      </c>
      <c r="F109" s="352">
        <v>6.8616836541501511</v>
      </c>
      <c r="G109" s="352">
        <v>6.303377339982676</v>
      </c>
      <c r="H109" s="352">
        <v>0.52696603883967696</v>
      </c>
      <c r="I109" s="353">
        <v>909066.345982</v>
      </c>
      <c r="J109" s="353">
        <v>4342935.6347810002</v>
      </c>
      <c r="K109" s="352">
        <v>0.75405348666363725</v>
      </c>
      <c r="L109" s="352">
        <v>0.9940798822450031</v>
      </c>
      <c r="M109" s="352">
        <v>6.3108253996981833E-2</v>
      </c>
      <c r="N109" s="240">
        <v>4186637.6565760002</v>
      </c>
      <c r="O109" s="235">
        <f t="shared" si="26"/>
        <v>0.11497967793490067</v>
      </c>
      <c r="P109" s="235">
        <f t="shared" si="27"/>
        <v>0.10562426555689468</v>
      </c>
      <c r="Q109" s="235">
        <f t="shared" si="28"/>
        <v>8.8302504869587715E-3</v>
      </c>
      <c r="R109" s="235">
        <f t="shared" si="29"/>
        <v>1.2635503385504327E-2</v>
      </c>
      <c r="S109" s="235">
        <f t="shared" si="30"/>
        <v>1.6657571299277696E-2</v>
      </c>
      <c r="T109" s="235">
        <f t="shared" si="31"/>
        <v>1.0574907100559983E-3</v>
      </c>
    </row>
    <row r="110" spans="1:20" x14ac:dyDescent="0.45">
      <c r="A110" s="2" t="s">
        <v>558</v>
      </c>
      <c r="B110" s="2">
        <v>11273</v>
      </c>
      <c r="C110" s="382">
        <v>168</v>
      </c>
      <c r="D110" s="119">
        <v>105</v>
      </c>
      <c r="E110" s="119" t="s">
        <v>558</v>
      </c>
      <c r="F110" s="350">
        <v>6.4476951182351216</v>
      </c>
      <c r="G110" s="350">
        <v>2.3388139247158328</v>
      </c>
      <c r="H110" s="350">
        <v>0.97671421064174024</v>
      </c>
      <c r="I110" s="351">
        <v>923259.62482400006</v>
      </c>
      <c r="J110" s="351">
        <v>1620963.648856</v>
      </c>
      <c r="K110" s="350">
        <v>0.63911105896553511</v>
      </c>
      <c r="L110" s="350">
        <v>0.31649460016616837</v>
      </c>
      <c r="M110" s="350">
        <v>6.9515886421444004E-2</v>
      </c>
      <c r="N110" s="240">
        <v>1864414.491157</v>
      </c>
      <c r="O110" s="235">
        <f t="shared" si="26"/>
        <v>4.8114057622257685E-2</v>
      </c>
      <c r="P110" s="235">
        <f t="shared" si="27"/>
        <v>1.7452721612605988E-2</v>
      </c>
      <c r="Q110" s="235">
        <f t="shared" si="28"/>
        <v>7.2884469488001848E-3</v>
      </c>
      <c r="R110" s="235">
        <f t="shared" si="29"/>
        <v>4.7691811964128521E-3</v>
      </c>
      <c r="S110" s="235">
        <f t="shared" si="30"/>
        <v>2.3617492996003556E-3</v>
      </c>
      <c r="T110" s="235">
        <f t="shared" si="31"/>
        <v>5.1874217121159328E-4</v>
      </c>
    </row>
    <row r="111" spans="1:20" x14ac:dyDescent="0.45">
      <c r="A111" s="2" t="s">
        <v>520</v>
      </c>
      <c r="B111" s="2">
        <v>10743</v>
      </c>
      <c r="C111" s="382">
        <v>21</v>
      </c>
      <c r="D111" s="166">
        <v>106</v>
      </c>
      <c r="E111" s="166" t="s">
        <v>520</v>
      </c>
      <c r="F111" s="352">
        <v>6.2118551912655597</v>
      </c>
      <c r="G111" s="352">
        <v>2.1563001049492545</v>
      </c>
      <c r="H111" s="352">
        <v>1.2101374086448233</v>
      </c>
      <c r="I111" s="353">
        <v>3218144.6829050002</v>
      </c>
      <c r="J111" s="353">
        <v>5065190.4716109997</v>
      </c>
      <c r="K111" s="352">
        <v>0.64149274888811558</v>
      </c>
      <c r="L111" s="352">
        <v>0.29623980169983377</v>
      </c>
      <c r="M111" s="352">
        <v>0.16482399537806547</v>
      </c>
      <c r="N111" s="240">
        <v>4885751.3341579996</v>
      </c>
      <c r="O111" s="235">
        <f t="shared" si="26"/>
        <v>0.12147242539939761</v>
      </c>
      <c r="P111" s="235">
        <f t="shared" si="27"/>
        <v>4.216630870685148E-2</v>
      </c>
      <c r="Q111" s="235">
        <f t="shared" si="28"/>
        <v>2.3664158543380377E-2</v>
      </c>
      <c r="R111" s="235">
        <f t="shared" si="29"/>
        <v>1.2544349100914972E-2</v>
      </c>
      <c r="S111" s="235">
        <f t="shared" si="30"/>
        <v>5.7929501098019113E-3</v>
      </c>
      <c r="T111" s="235">
        <f t="shared" si="31"/>
        <v>3.22312254006579E-3</v>
      </c>
    </row>
    <row r="112" spans="1:20" x14ac:dyDescent="0.45">
      <c r="A112" s="2" t="s">
        <v>562</v>
      </c>
      <c r="B112" s="2">
        <v>11297</v>
      </c>
      <c r="C112" s="382">
        <v>177</v>
      </c>
      <c r="D112" s="119">
        <v>107</v>
      </c>
      <c r="E112" s="119" t="s">
        <v>562</v>
      </c>
      <c r="F112" s="350">
        <v>5.6118630641921614</v>
      </c>
      <c r="G112" s="350">
        <v>1.8506676949864356</v>
      </c>
      <c r="H112" s="350">
        <v>0.72165310924891279</v>
      </c>
      <c r="I112" s="351">
        <v>510161.38854499999</v>
      </c>
      <c r="J112" s="351">
        <v>937796.56335299998</v>
      </c>
      <c r="K112" s="350">
        <v>1.1591860761470809</v>
      </c>
      <c r="L112" s="350">
        <v>0.36618698916041587</v>
      </c>
      <c r="M112" s="350">
        <v>0.11129278763257576</v>
      </c>
      <c r="N112" s="240">
        <v>833915.76962000004</v>
      </c>
      <c r="O112" s="235">
        <f t="shared" si="26"/>
        <v>1.8730711402516795E-2</v>
      </c>
      <c r="P112" s="235">
        <f t="shared" si="27"/>
        <v>6.1769722639769898E-3</v>
      </c>
      <c r="Q112" s="235">
        <f t="shared" si="28"/>
        <v>2.4086610751996528E-3</v>
      </c>
      <c r="R112" s="235">
        <f t="shared" si="29"/>
        <v>3.8690145510976346E-3</v>
      </c>
      <c r="S112" s="235">
        <f t="shared" si="30"/>
        <v>1.2222220561804913E-3</v>
      </c>
      <c r="T112" s="235">
        <f t="shared" si="31"/>
        <v>3.7146185900875119E-4</v>
      </c>
    </row>
    <row r="113" spans="1:20" x14ac:dyDescent="0.45">
      <c r="A113" s="2" t="s">
        <v>571</v>
      </c>
      <c r="B113" s="2">
        <v>11463</v>
      </c>
      <c r="C113" s="382">
        <v>239</v>
      </c>
      <c r="D113" s="166">
        <v>108</v>
      </c>
      <c r="E113" s="166" t="s">
        <v>571</v>
      </c>
      <c r="F113" s="352">
        <v>5.586047892089586</v>
      </c>
      <c r="G113" s="352">
        <v>2.0085962967084501</v>
      </c>
      <c r="H113" s="352">
        <v>1.176471213279999</v>
      </c>
      <c r="I113" s="353">
        <v>209219.670442</v>
      </c>
      <c r="J113" s="353">
        <v>380737.68125000002</v>
      </c>
      <c r="K113" s="352">
        <v>0.73095356838649905</v>
      </c>
      <c r="L113" s="352">
        <v>0.3661976418319583</v>
      </c>
      <c r="M113" s="352">
        <v>7.8043768047897796E-2</v>
      </c>
      <c r="N113" s="240">
        <v>383927.24044000002</v>
      </c>
      <c r="O113" s="235">
        <f t="shared" si="26"/>
        <v>8.583780484821146E-3</v>
      </c>
      <c r="P113" s="235">
        <f t="shared" si="27"/>
        <v>3.0865023047843055E-3</v>
      </c>
      <c r="Q113" s="235">
        <f t="shared" si="28"/>
        <v>1.8078202759069287E-3</v>
      </c>
      <c r="R113" s="235">
        <f t="shared" si="29"/>
        <v>1.1232171826724799E-3</v>
      </c>
      <c r="S113" s="235">
        <f t="shared" si="30"/>
        <v>5.6271629464473558E-4</v>
      </c>
      <c r="T113" s="235">
        <f t="shared" si="31"/>
        <v>1.1992567662731912E-4</v>
      </c>
    </row>
    <row r="114" spans="1:20" x14ac:dyDescent="0.45">
      <c r="A114" s="2" t="s">
        <v>577</v>
      </c>
      <c r="B114" s="2">
        <v>11649</v>
      </c>
      <c r="C114" s="382">
        <v>275</v>
      </c>
      <c r="D114" s="119">
        <v>109</v>
      </c>
      <c r="E114" s="119" t="s">
        <v>577</v>
      </c>
      <c r="F114" s="350">
        <v>5.543033528093015</v>
      </c>
      <c r="G114" s="350">
        <v>12.092650041958226</v>
      </c>
      <c r="H114" s="350">
        <v>0.82235481462392879</v>
      </c>
      <c r="I114" s="351">
        <v>1305531.4485599999</v>
      </c>
      <c r="J114" s="351">
        <v>4606437.0556049999</v>
      </c>
      <c r="K114" s="350">
        <v>0.53200651699062385</v>
      </c>
      <c r="L114" s="350">
        <v>1.5070641392356932</v>
      </c>
      <c r="M114" s="350">
        <v>7.4044668853926895E-2</v>
      </c>
      <c r="N114" s="240">
        <v>1282535.6249470001</v>
      </c>
      <c r="O114" s="235">
        <f t="shared" si="26"/>
        <v>2.8453910655257555E-2</v>
      </c>
      <c r="P114" s="235">
        <f t="shared" si="27"/>
        <v>6.2074887719026986E-2</v>
      </c>
      <c r="Q114" s="235">
        <f t="shared" si="28"/>
        <v>4.22137270208435E-3</v>
      </c>
      <c r="R114" s="235">
        <f t="shared" si="29"/>
        <v>2.7309352948607954E-3</v>
      </c>
      <c r="S114" s="235">
        <f t="shared" si="30"/>
        <v>7.7361733700910549E-3</v>
      </c>
      <c r="T114" s="235">
        <f t="shared" si="31"/>
        <v>3.800915836770334E-4</v>
      </c>
    </row>
    <row r="115" spans="1:20" x14ac:dyDescent="0.45">
      <c r="A115" s="2" t="s">
        <v>554</v>
      </c>
      <c r="B115" s="2">
        <v>11235</v>
      </c>
      <c r="C115" s="382">
        <v>155</v>
      </c>
      <c r="D115" s="166">
        <v>110</v>
      </c>
      <c r="E115" s="166" t="s">
        <v>554</v>
      </c>
      <c r="F115" s="352">
        <v>5.3902227789937491</v>
      </c>
      <c r="G115" s="352">
        <v>6.3236876228803451</v>
      </c>
      <c r="H115" s="352">
        <v>0.90464284783780702</v>
      </c>
      <c r="I115" s="353">
        <v>2506185.908793</v>
      </c>
      <c r="J115" s="353">
        <v>7279760.9560519997</v>
      </c>
      <c r="K115" s="352">
        <v>0.58045500097030744</v>
      </c>
      <c r="L115" s="352">
        <v>0.81502945558872819</v>
      </c>
      <c r="M115" s="352">
        <v>0.1282777212551878</v>
      </c>
      <c r="N115" s="240">
        <v>7546360.2122020004</v>
      </c>
      <c r="O115" s="235">
        <f t="shared" si="26"/>
        <v>0.16280557306821006</v>
      </c>
      <c r="P115" s="235">
        <f t="shared" si="27"/>
        <v>0.19099982126148324</v>
      </c>
      <c r="Q115" s="235">
        <f t="shared" si="28"/>
        <v>2.7323712451785942E-2</v>
      </c>
      <c r="R115" s="235">
        <f t="shared" si="29"/>
        <v>1.7531985772751474E-2</v>
      </c>
      <c r="S115" s="235">
        <f t="shared" si="30"/>
        <v>2.4617041451738486E-2</v>
      </c>
      <c r="T115" s="235">
        <f t="shared" si="31"/>
        <v>3.8744832592491956E-3</v>
      </c>
    </row>
    <row r="116" spans="1:20" x14ac:dyDescent="0.45">
      <c r="A116" s="2" t="s">
        <v>559</v>
      </c>
      <c r="B116" s="2">
        <v>11260</v>
      </c>
      <c r="C116" s="382">
        <v>169</v>
      </c>
      <c r="D116" s="119">
        <v>111</v>
      </c>
      <c r="E116" s="119" t="s">
        <v>559</v>
      </c>
      <c r="F116" s="350">
        <v>5.2231951663754117</v>
      </c>
      <c r="G116" s="350">
        <v>1.0769518946905594</v>
      </c>
      <c r="H116" s="350">
        <v>0.44698635176727114</v>
      </c>
      <c r="I116" s="351">
        <v>632077</v>
      </c>
      <c r="J116" s="351">
        <v>844478</v>
      </c>
      <c r="K116" s="350">
        <v>0.69451316361054116</v>
      </c>
      <c r="L116" s="350">
        <v>0.47381542442788321</v>
      </c>
      <c r="M116" s="350">
        <v>0.16661090335576698</v>
      </c>
      <c r="N116" s="240">
        <v>1009316</v>
      </c>
      <c r="O116" s="235">
        <f t="shared" si="26"/>
        <v>2.1100290388524852E-2</v>
      </c>
      <c r="P116" s="235">
        <f t="shared" si="27"/>
        <v>4.3505932649673413E-3</v>
      </c>
      <c r="Q116" s="235">
        <f t="shared" si="28"/>
        <v>1.8057035055310162E-3</v>
      </c>
      <c r="R116" s="235">
        <f t="shared" si="29"/>
        <v>2.8056446225050396E-3</v>
      </c>
      <c r="S116" s="235">
        <f t="shared" si="30"/>
        <v>1.9140856750578326E-3</v>
      </c>
      <c r="T116" s="235">
        <f t="shared" si="31"/>
        <v>6.7306281513901552E-4</v>
      </c>
    </row>
    <row r="117" spans="1:20" x14ac:dyDescent="0.45">
      <c r="A117" s="2" t="s">
        <v>564</v>
      </c>
      <c r="B117" s="2">
        <v>11314</v>
      </c>
      <c r="C117" s="382">
        <v>182</v>
      </c>
      <c r="D117" s="166">
        <v>112</v>
      </c>
      <c r="E117" s="166" t="s">
        <v>564</v>
      </c>
      <c r="F117" s="352">
        <v>4.6968892670867337</v>
      </c>
      <c r="G117" s="352">
        <v>0</v>
      </c>
      <c r="H117" s="352">
        <v>0</v>
      </c>
      <c r="I117" s="353">
        <v>0</v>
      </c>
      <c r="J117" s="353">
        <v>0</v>
      </c>
      <c r="K117" s="352">
        <v>1.3085026588888118</v>
      </c>
      <c r="L117" s="352">
        <v>0</v>
      </c>
      <c r="M117" s="352">
        <v>0</v>
      </c>
      <c r="N117" s="240">
        <v>120222.540291</v>
      </c>
      <c r="O117" s="235">
        <f t="shared" si="26"/>
        <v>2.2600666273456635E-3</v>
      </c>
      <c r="P117" s="235">
        <f t="shared" si="27"/>
        <v>0</v>
      </c>
      <c r="Q117" s="235">
        <f t="shared" si="28"/>
        <v>0</v>
      </c>
      <c r="R117" s="235">
        <f t="shared" si="29"/>
        <v>6.2963017073254318E-4</v>
      </c>
      <c r="S117" s="235">
        <f t="shared" si="30"/>
        <v>0</v>
      </c>
      <c r="T117" s="235">
        <f t="shared" si="31"/>
        <v>0</v>
      </c>
    </row>
    <row r="118" spans="1:20" x14ac:dyDescent="0.45">
      <c r="A118" s="2" t="s">
        <v>546</v>
      </c>
      <c r="B118" s="2">
        <v>11173</v>
      </c>
      <c r="C118" s="382">
        <v>140</v>
      </c>
      <c r="D118" s="119">
        <v>113</v>
      </c>
      <c r="E118" s="119" t="s">
        <v>546</v>
      </c>
      <c r="F118" s="350">
        <v>4.6036835862633501</v>
      </c>
      <c r="G118" s="350">
        <v>0.21221125831348289</v>
      </c>
      <c r="H118" s="350">
        <v>0.17256264425678589</v>
      </c>
      <c r="I118" s="351">
        <v>540012.00065199996</v>
      </c>
      <c r="J118" s="351">
        <v>749894.81143799995</v>
      </c>
      <c r="K118" s="350">
        <v>1.8143383367705582E-4</v>
      </c>
      <c r="L118" s="350">
        <v>9.4767513881298289E-3</v>
      </c>
      <c r="M118" s="350">
        <v>7.6705144400277144E-4</v>
      </c>
      <c r="N118" s="240">
        <v>763786.06075199996</v>
      </c>
      <c r="O118" s="235">
        <f>$N118/$N$106*F118</f>
        <v>0.14652037918782385</v>
      </c>
      <c r="P118" s="235">
        <f>$N118/$N$106*G118</f>
        <v>6.7539989344172274E-3</v>
      </c>
      <c r="Q118" s="235">
        <f>$N118/$N$106*H118</f>
        <v>5.4921116094079608E-3</v>
      </c>
      <c r="R118" s="235">
        <f>$N118/$N$106*K118</f>
        <v>5.7744529157443445E-6</v>
      </c>
      <c r="S118" s="235">
        <f>$N118/$N$106*L118</f>
        <v>3.0161438787858701E-4</v>
      </c>
      <c r="T118" s="235">
        <f>$N118/$N$106*M118</f>
        <v>2.4412769975591627E-5</v>
      </c>
    </row>
    <row r="119" spans="1:20" x14ac:dyDescent="0.45">
      <c r="A119" s="2" t="s">
        <v>536</v>
      </c>
      <c r="B119" s="2">
        <v>10872</v>
      </c>
      <c r="C119" s="382">
        <v>15</v>
      </c>
      <c r="D119" s="166">
        <v>114</v>
      </c>
      <c r="E119" s="166" t="s">
        <v>536</v>
      </c>
      <c r="F119" s="352">
        <v>4.3850296086440235</v>
      </c>
      <c r="G119" s="352">
        <v>6.0278706367893227</v>
      </c>
      <c r="H119" s="352">
        <v>0.73668497072643768</v>
      </c>
      <c r="I119" s="353">
        <v>966595.70530799998</v>
      </c>
      <c r="J119" s="353">
        <v>3140780.4945479999</v>
      </c>
      <c r="K119" s="352">
        <v>0.40486539454320158</v>
      </c>
      <c r="L119" s="352">
        <v>0.9609908997918678</v>
      </c>
      <c r="M119" s="352">
        <v>0.11757125673896986</v>
      </c>
      <c r="N119" s="240">
        <v>3580538.9685450001</v>
      </c>
      <c r="O119" s="235">
        <f t="shared" ref="O119:O150" si="32">$N119/$N$174*F119</f>
        <v>6.2841415004154855E-2</v>
      </c>
      <c r="P119" s="235">
        <f t="shared" ref="P119:P150" si="33">$N119/$N$174*G119</f>
        <v>8.6384803316065351E-2</v>
      </c>
      <c r="Q119" s="235">
        <f t="shared" ref="Q119:Q150" si="34">$N119/$N$174*H119</f>
        <v>1.0557357670170731E-2</v>
      </c>
      <c r="R119" s="235">
        <f t="shared" ref="R119:R150" si="35">$N119/$N$174*K119</f>
        <v>5.8020849458249642E-3</v>
      </c>
      <c r="S119" s="235">
        <f t="shared" ref="S119:S150" si="36">$N119/$N$174*L119</f>
        <v>1.3771863211594432E-2</v>
      </c>
      <c r="T119" s="235">
        <f t="shared" ref="T119:T150" si="37">$N119/$N$174*M119</f>
        <v>1.6849017673060433E-3</v>
      </c>
    </row>
    <row r="120" spans="1:20" x14ac:dyDescent="0.45">
      <c r="A120" s="2" t="s">
        <v>542</v>
      </c>
      <c r="B120" s="2">
        <v>11099</v>
      </c>
      <c r="C120" s="382">
        <v>124</v>
      </c>
      <c r="D120" s="119">
        <v>115</v>
      </c>
      <c r="E120" s="119" t="s">
        <v>542</v>
      </c>
      <c r="F120" s="350">
        <v>4.3075464876216669</v>
      </c>
      <c r="G120" s="350">
        <v>4.4845706144636148</v>
      </c>
      <c r="H120" s="350">
        <v>2.6848870278783052</v>
      </c>
      <c r="I120" s="351">
        <v>5395509.939119</v>
      </c>
      <c r="J120" s="351">
        <v>9067652.2694940008</v>
      </c>
      <c r="K120" s="350">
        <v>0.56641232411693787</v>
      </c>
      <c r="L120" s="350">
        <v>0.63574999281436062</v>
      </c>
      <c r="M120" s="350">
        <v>0.33158231238776342</v>
      </c>
      <c r="N120" s="240">
        <v>12072111.810749</v>
      </c>
      <c r="O120" s="235">
        <f t="shared" si="32"/>
        <v>0.20813170547600829</v>
      </c>
      <c r="P120" s="235">
        <f t="shared" si="33"/>
        <v>0.21668514385116991</v>
      </c>
      <c r="Q120" s="235">
        <f t="shared" si="34"/>
        <v>0.12972816839668269</v>
      </c>
      <c r="R120" s="235">
        <f t="shared" si="35"/>
        <v>2.7367867847707842E-2</v>
      </c>
      <c r="S120" s="235">
        <f t="shared" si="36"/>
        <v>3.0718120080898029E-2</v>
      </c>
      <c r="T120" s="235">
        <f t="shared" si="37"/>
        <v>1.6021369097527233E-2</v>
      </c>
    </row>
    <row r="121" spans="1:20" x14ac:dyDescent="0.45">
      <c r="A121" s="2" t="s">
        <v>521</v>
      </c>
      <c r="B121" s="2">
        <v>10753</v>
      </c>
      <c r="C121" s="382">
        <v>60</v>
      </c>
      <c r="D121" s="166">
        <v>116</v>
      </c>
      <c r="E121" s="166" t="s">
        <v>521</v>
      </c>
      <c r="F121" s="352">
        <v>4.2018921552267408</v>
      </c>
      <c r="G121" s="352">
        <v>2.2701133262473863</v>
      </c>
      <c r="H121" s="352">
        <v>0.7902154961586122</v>
      </c>
      <c r="I121" s="353">
        <v>566357.70406799996</v>
      </c>
      <c r="J121" s="353">
        <v>1151324.77859</v>
      </c>
      <c r="K121" s="352">
        <v>0.38150337749298763</v>
      </c>
      <c r="L121" s="352">
        <v>0.42131913212997224</v>
      </c>
      <c r="M121" s="352">
        <v>0.10468921603354349</v>
      </c>
      <c r="N121" s="240">
        <v>1057758.7183350001</v>
      </c>
      <c r="O121" s="235">
        <f t="shared" si="32"/>
        <v>1.778920483905717E-2</v>
      </c>
      <c r="P121" s="235">
        <f t="shared" si="33"/>
        <v>9.6107918710514866E-3</v>
      </c>
      <c r="Q121" s="235">
        <f t="shared" si="34"/>
        <v>3.345470280734559E-3</v>
      </c>
      <c r="R121" s="235">
        <f t="shared" si="35"/>
        <v>1.6151394367827823E-3</v>
      </c>
      <c r="S121" s="235">
        <f t="shared" si="36"/>
        <v>1.7837041188101198E-3</v>
      </c>
      <c r="T121" s="235">
        <f t="shared" si="37"/>
        <v>4.4321411394255991E-4</v>
      </c>
    </row>
    <row r="122" spans="1:20" x14ac:dyDescent="0.45">
      <c r="A122" s="2" t="s">
        <v>523</v>
      </c>
      <c r="B122" s="2">
        <v>10764</v>
      </c>
      <c r="C122" s="382">
        <v>33</v>
      </c>
      <c r="D122" s="119">
        <v>117</v>
      </c>
      <c r="E122" s="119" t="s">
        <v>523</v>
      </c>
      <c r="F122" s="350">
        <v>4.0868940321185629</v>
      </c>
      <c r="G122" s="350">
        <v>0.27417812496053873</v>
      </c>
      <c r="H122" s="350">
        <v>0.82874290306718812</v>
      </c>
      <c r="I122" s="351">
        <v>767402.26615599997</v>
      </c>
      <c r="J122" s="351">
        <v>862915.66498999996</v>
      </c>
      <c r="K122" s="350">
        <v>0.46038834701025194</v>
      </c>
      <c r="L122" s="350">
        <v>6.9026693370927414E-2</v>
      </c>
      <c r="M122" s="350">
        <v>0.28960750497244958</v>
      </c>
      <c r="N122" s="240">
        <v>889617.47206599999</v>
      </c>
      <c r="O122" s="235">
        <f t="shared" si="32"/>
        <v>1.4551967016051609E-2</v>
      </c>
      <c r="P122" s="235">
        <f t="shared" si="33"/>
        <v>9.7625017913184999E-4</v>
      </c>
      <c r="Q122" s="235">
        <f t="shared" si="34"/>
        <v>2.950856884333994E-3</v>
      </c>
      <c r="R122" s="235">
        <f t="shared" si="35"/>
        <v>1.6392781382674594E-3</v>
      </c>
      <c r="S122" s="235">
        <f t="shared" si="36"/>
        <v>2.4577935157279936E-4</v>
      </c>
      <c r="T122" s="235">
        <f t="shared" si="37"/>
        <v>1.0311886794322999E-3</v>
      </c>
    </row>
    <row r="123" spans="1:20" x14ac:dyDescent="0.45">
      <c r="A123" s="2" t="s">
        <v>561</v>
      </c>
      <c r="B123" s="2">
        <v>11285</v>
      </c>
      <c r="C123" s="382">
        <v>174</v>
      </c>
      <c r="D123" s="166">
        <v>118</v>
      </c>
      <c r="E123" s="166" t="s">
        <v>561</v>
      </c>
      <c r="F123" s="352">
        <v>4.0735974377660193</v>
      </c>
      <c r="G123" s="352">
        <v>3.135794626801518</v>
      </c>
      <c r="H123" s="352">
        <v>1.0077139756553353</v>
      </c>
      <c r="I123" s="353">
        <v>3338887.894477</v>
      </c>
      <c r="J123" s="353">
        <v>7837300.208602</v>
      </c>
      <c r="K123" s="352">
        <v>0.49620381119419721</v>
      </c>
      <c r="L123" s="352">
        <v>0.56964922835288645</v>
      </c>
      <c r="M123" s="352">
        <v>0.12809212802989237</v>
      </c>
      <c r="N123" s="240">
        <v>8194124.5937270001</v>
      </c>
      <c r="O123" s="235">
        <f t="shared" si="32"/>
        <v>0.13359976452728481</v>
      </c>
      <c r="P123" s="235">
        <f t="shared" si="33"/>
        <v>0.10284310861515988</v>
      </c>
      <c r="Q123" s="235">
        <f t="shared" si="34"/>
        <v>3.3049497873859315E-2</v>
      </c>
      <c r="R123" s="235">
        <f t="shared" si="35"/>
        <v>1.6273751480323319E-2</v>
      </c>
      <c r="S123" s="235">
        <f t="shared" si="36"/>
        <v>1.8682504575815786E-2</v>
      </c>
      <c r="T123" s="235">
        <f t="shared" si="37"/>
        <v>4.2009742995069571E-3</v>
      </c>
    </row>
    <row r="124" spans="1:20" x14ac:dyDescent="0.45">
      <c r="A124" s="2" t="s">
        <v>572</v>
      </c>
      <c r="B124" s="2">
        <v>11461</v>
      </c>
      <c r="C124" s="382">
        <v>237</v>
      </c>
      <c r="D124" s="119">
        <v>119</v>
      </c>
      <c r="E124" s="119" t="s">
        <v>572</v>
      </c>
      <c r="F124" s="350">
        <v>3.93762632198559</v>
      </c>
      <c r="G124" s="350">
        <v>2.9885264131724778</v>
      </c>
      <c r="H124" s="350">
        <v>0.52400407434749696</v>
      </c>
      <c r="I124" s="351">
        <v>1188919.918079</v>
      </c>
      <c r="J124" s="351">
        <v>2493858.8925089999</v>
      </c>
      <c r="K124" s="350">
        <v>0.36370469210204803</v>
      </c>
      <c r="L124" s="350">
        <v>0.46996170525026221</v>
      </c>
      <c r="M124" s="350">
        <v>5.4789039900350577E-2</v>
      </c>
      <c r="N124" s="240">
        <v>2436751.6549999998</v>
      </c>
      <c r="O124" s="235">
        <f t="shared" si="32"/>
        <v>3.8403498511832064E-2</v>
      </c>
      <c r="P124" s="235">
        <f t="shared" si="33"/>
        <v>2.9146968319473783E-2</v>
      </c>
      <c r="Q124" s="235">
        <f t="shared" si="34"/>
        <v>5.1105889802287039E-3</v>
      </c>
      <c r="R124" s="235">
        <f t="shared" si="35"/>
        <v>3.5471960668030235E-3</v>
      </c>
      <c r="S124" s="235">
        <f t="shared" si="36"/>
        <v>4.583516101420086E-3</v>
      </c>
      <c r="T124" s="235">
        <f t="shared" si="37"/>
        <v>5.3435512672436898E-4</v>
      </c>
    </row>
    <row r="125" spans="1:20" x14ac:dyDescent="0.45">
      <c r="A125" s="2" t="s">
        <v>527</v>
      </c>
      <c r="B125" s="2">
        <v>10787</v>
      </c>
      <c r="C125" s="382">
        <v>54</v>
      </c>
      <c r="D125" s="166">
        <v>120</v>
      </c>
      <c r="E125" s="166" t="s">
        <v>527</v>
      </c>
      <c r="F125" s="352">
        <v>3.8724395706769728</v>
      </c>
      <c r="G125" s="352">
        <v>3.6617150436583494</v>
      </c>
      <c r="H125" s="352">
        <v>0.8429476465823752</v>
      </c>
      <c r="I125" s="353">
        <v>1115193.3836040001</v>
      </c>
      <c r="J125" s="353">
        <v>3170653.5036380002</v>
      </c>
      <c r="K125" s="352">
        <v>0.53510035793614086</v>
      </c>
      <c r="L125" s="352">
        <v>0.74617140456542597</v>
      </c>
      <c r="M125" s="352">
        <v>0.15135321420514342</v>
      </c>
      <c r="N125" s="240">
        <v>3136172.2265249998</v>
      </c>
      <c r="O125" s="235">
        <f t="shared" si="32"/>
        <v>4.8608203954149734E-2</v>
      </c>
      <c r="P125" s="235">
        <f t="shared" si="33"/>
        <v>4.5963116638901499E-2</v>
      </c>
      <c r="Q125" s="235">
        <f t="shared" si="34"/>
        <v>1.0580971085517442E-2</v>
      </c>
      <c r="R125" s="235">
        <f t="shared" si="35"/>
        <v>6.7167651966616474E-3</v>
      </c>
      <c r="S125" s="235">
        <f t="shared" si="36"/>
        <v>9.3662021461912541E-3</v>
      </c>
      <c r="T125" s="235">
        <f t="shared" si="37"/>
        <v>1.8998380144931702E-3</v>
      </c>
    </row>
    <row r="126" spans="1:20" x14ac:dyDescent="0.45">
      <c r="A126" s="2" t="s">
        <v>574</v>
      </c>
      <c r="B126" s="2">
        <v>11454</v>
      </c>
      <c r="C126" s="382">
        <v>244</v>
      </c>
      <c r="D126" s="119">
        <v>121</v>
      </c>
      <c r="E126" s="119" t="s">
        <v>607</v>
      </c>
      <c r="F126" s="350">
        <v>3.3993714719835926</v>
      </c>
      <c r="G126" s="350">
        <v>1.3809094128684565</v>
      </c>
      <c r="H126" s="350">
        <v>1.0130157700285003</v>
      </c>
      <c r="I126" s="351">
        <v>1422323.505111</v>
      </c>
      <c r="J126" s="351">
        <v>1654684.4348559999</v>
      </c>
      <c r="K126" s="350">
        <v>0.35885008089327747</v>
      </c>
      <c r="L126" s="350">
        <v>6.0469297968994543E-2</v>
      </c>
      <c r="M126" s="350">
        <v>0.23251210691152152</v>
      </c>
      <c r="N126" s="240">
        <v>1818884.938815</v>
      </c>
      <c r="O126" s="235">
        <f t="shared" si="32"/>
        <v>2.474735982020089E-2</v>
      </c>
      <c r="P126" s="235">
        <f t="shared" si="33"/>
        <v>1.0052994325864891E-2</v>
      </c>
      <c r="Q126" s="235">
        <f t="shared" si="34"/>
        <v>7.3747355859889894E-3</v>
      </c>
      <c r="R126" s="235">
        <f t="shared" si="35"/>
        <v>2.6124217804864244E-3</v>
      </c>
      <c r="S126" s="235">
        <f t="shared" si="36"/>
        <v>4.4021534193803272E-4</v>
      </c>
      <c r="T126" s="235">
        <f t="shared" si="37"/>
        <v>1.6926837268934443E-3</v>
      </c>
    </row>
    <row r="127" spans="1:20" x14ac:dyDescent="0.45">
      <c r="A127" s="2" t="s">
        <v>532</v>
      </c>
      <c r="B127" s="2">
        <v>10843</v>
      </c>
      <c r="C127" s="382">
        <v>4</v>
      </c>
      <c r="D127" s="166">
        <v>122</v>
      </c>
      <c r="E127" s="166" t="s">
        <v>532</v>
      </c>
      <c r="F127" s="352">
        <v>3.2544195308195785</v>
      </c>
      <c r="G127" s="352">
        <v>1.5790657262598384</v>
      </c>
      <c r="H127" s="352">
        <v>0.70901417911537512</v>
      </c>
      <c r="I127" s="353">
        <v>1139503.2082219999</v>
      </c>
      <c r="J127" s="353">
        <v>2046129.958227</v>
      </c>
      <c r="K127" s="352">
        <v>0.43981342553511826</v>
      </c>
      <c r="L127" s="352">
        <v>0.24218684179596286</v>
      </c>
      <c r="M127" s="352">
        <v>7.6081495866023599E-2</v>
      </c>
      <c r="N127" s="240">
        <v>2068475.6973290001</v>
      </c>
      <c r="O127" s="235">
        <f t="shared" si="32"/>
        <v>2.6943187967528301E-2</v>
      </c>
      <c r="P127" s="235">
        <f t="shared" si="33"/>
        <v>1.3073011722304302E-2</v>
      </c>
      <c r="Q127" s="235">
        <f t="shared" si="34"/>
        <v>5.8698954202556332E-3</v>
      </c>
      <c r="R127" s="235">
        <f t="shared" si="35"/>
        <v>3.6411948990027598E-3</v>
      </c>
      <c r="S127" s="235">
        <f t="shared" si="36"/>
        <v>2.0050536017178363E-3</v>
      </c>
      <c r="T127" s="235">
        <f t="shared" si="37"/>
        <v>6.2987516654091898E-4</v>
      </c>
    </row>
    <row r="128" spans="1:20" x14ac:dyDescent="0.45">
      <c r="A128" s="2" t="s">
        <v>570</v>
      </c>
      <c r="B128" s="2">
        <v>11378</v>
      </c>
      <c r="C128" s="382">
        <v>226</v>
      </c>
      <c r="D128" s="119">
        <v>123</v>
      </c>
      <c r="E128" s="119" t="s">
        <v>570</v>
      </c>
      <c r="F128" s="350">
        <v>3.2163742909923454</v>
      </c>
      <c r="G128" s="350">
        <v>2.4725925620829714</v>
      </c>
      <c r="H128" s="350">
        <v>0.57021918346397316</v>
      </c>
      <c r="I128" s="351">
        <v>1019835.595208</v>
      </c>
      <c r="J128" s="351">
        <v>1649604.7613969999</v>
      </c>
      <c r="K128" s="350">
        <v>0.53071045165091513</v>
      </c>
      <c r="L128" s="350">
        <v>0.85149565422324835</v>
      </c>
      <c r="M128" s="350">
        <v>0.19636844505641982</v>
      </c>
      <c r="N128" s="240">
        <v>985907.79651699995</v>
      </c>
      <c r="O128" s="235">
        <f t="shared" si="32"/>
        <v>1.2691936884357321E-2</v>
      </c>
      <c r="P128" s="235">
        <f t="shared" si="33"/>
        <v>9.7569455229684025E-3</v>
      </c>
      <c r="Q128" s="235">
        <f t="shared" si="34"/>
        <v>2.2501068694158826E-3</v>
      </c>
      <c r="R128" s="235">
        <f t="shared" si="35"/>
        <v>2.0942038913462427E-3</v>
      </c>
      <c r="S128" s="235">
        <f t="shared" si="36"/>
        <v>3.3600346610691565E-3</v>
      </c>
      <c r="T128" s="235">
        <f t="shared" si="37"/>
        <v>7.7487745058630057E-4</v>
      </c>
    </row>
    <row r="129" spans="1:20" x14ac:dyDescent="0.45">
      <c r="A129" s="2" t="s">
        <v>569</v>
      </c>
      <c r="B129" s="2">
        <v>11341</v>
      </c>
      <c r="C129" s="382">
        <v>211</v>
      </c>
      <c r="D129" s="166">
        <v>124</v>
      </c>
      <c r="E129" s="166" t="s">
        <v>569</v>
      </c>
      <c r="F129" s="352">
        <v>3.1878747540455237</v>
      </c>
      <c r="G129" s="352">
        <v>13.367508260030643</v>
      </c>
      <c r="H129" s="352">
        <v>3.7810146209436057</v>
      </c>
      <c r="I129" s="353">
        <v>2906528.3890829999</v>
      </c>
      <c r="J129" s="353">
        <v>9381171.4001419991</v>
      </c>
      <c r="K129" s="352">
        <v>0.32555885491544362</v>
      </c>
      <c r="L129" s="352">
        <v>1.4581993840357088</v>
      </c>
      <c r="M129" s="352">
        <v>0.53977035505003401</v>
      </c>
      <c r="N129" s="240">
        <v>3843103.718938</v>
      </c>
      <c r="O129" s="235">
        <f t="shared" si="32"/>
        <v>4.9035248048715716E-2</v>
      </c>
      <c r="P129" s="235">
        <f t="shared" si="33"/>
        <v>0.20561632243927813</v>
      </c>
      <c r="Q129" s="235">
        <f t="shared" si="34"/>
        <v>5.8158806138323887E-2</v>
      </c>
      <c r="R129" s="235">
        <f t="shared" si="35"/>
        <v>5.0076808020691338E-3</v>
      </c>
      <c r="S129" s="235">
        <f t="shared" si="36"/>
        <v>2.2429729527465109E-2</v>
      </c>
      <c r="T129" s="235">
        <f t="shared" si="37"/>
        <v>8.3026389966021248E-3</v>
      </c>
    </row>
    <row r="130" spans="1:20" x14ac:dyDescent="0.45">
      <c r="A130" s="2" t="s">
        <v>535</v>
      </c>
      <c r="B130" s="2">
        <v>10864</v>
      </c>
      <c r="C130" s="382">
        <v>64</v>
      </c>
      <c r="D130" s="119">
        <v>125</v>
      </c>
      <c r="E130" s="119" t="s">
        <v>535</v>
      </c>
      <c r="F130" s="350">
        <v>3.0290645304200243</v>
      </c>
      <c r="G130" s="350">
        <v>1.0227616049880535</v>
      </c>
      <c r="H130" s="350">
        <v>1.4568510505124672</v>
      </c>
      <c r="I130" s="351">
        <v>307554.65719400003</v>
      </c>
      <c r="J130" s="351">
        <v>323787.94787099998</v>
      </c>
      <c r="K130" s="350">
        <v>0.55349923190604211</v>
      </c>
      <c r="L130" s="350">
        <v>0.2021170356767604</v>
      </c>
      <c r="M130" s="350">
        <v>0.50582622606325078</v>
      </c>
      <c r="N130" s="240">
        <v>348400.02060799999</v>
      </c>
      <c r="O130" s="235">
        <f t="shared" si="32"/>
        <v>4.2238814274511149E-3</v>
      </c>
      <c r="P130" s="235">
        <f t="shared" si="33"/>
        <v>1.4261907280727682E-3</v>
      </c>
      <c r="Q130" s="235">
        <f t="shared" si="34"/>
        <v>2.0315070983215316E-3</v>
      </c>
      <c r="R130" s="235">
        <f t="shared" si="35"/>
        <v>7.7182744120416684E-4</v>
      </c>
      <c r="S130" s="235">
        <f t="shared" si="36"/>
        <v>2.818422600749816E-4</v>
      </c>
      <c r="T130" s="235">
        <f t="shared" si="37"/>
        <v>7.0534978054428901E-4</v>
      </c>
    </row>
    <row r="131" spans="1:20" x14ac:dyDescent="0.45">
      <c r="A131" s="2" t="s">
        <v>557</v>
      </c>
      <c r="B131" s="2">
        <v>11268</v>
      </c>
      <c r="C131" s="382">
        <v>167</v>
      </c>
      <c r="D131" s="166">
        <v>126</v>
      </c>
      <c r="E131" s="166" t="s">
        <v>557</v>
      </c>
      <c r="F131" s="352">
        <v>3.0287533522633985</v>
      </c>
      <c r="G131" s="352">
        <v>1.090853814130839</v>
      </c>
      <c r="H131" s="352">
        <v>0.86461603517034724</v>
      </c>
      <c r="I131" s="353">
        <v>1306248.348302</v>
      </c>
      <c r="J131" s="353">
        <v>1815441.4853149999</v>
      </c>
      <c r="K131" s="352">
        <v>0.37193308395095021</v>
      </c>
      <c r="L131" s="352">
        <v>0.21555815820845525</v>
      </c>
      <c r="M131" s="352">
        <v>0.21859082355491188</v>
      </c>
      <c r="N131" s="240">
        <v>1790577.0180889999</v>
      </c>
      <c r="O131" s="235">
        <f t="shared" si="32"/>
        <v>2.1706106750646152E-2</v>
      </c>
      <c r="P131" s="235">
        <f t="shared" si="33"/>
        <v>7.8178004561443443E-3</v>
      </c>
      <c r="Q131" s="235">
        <f t="shared" si="34"/>
        <v>6.1964266399253025E-3</v>
      </c>
      <c r="R131" s="235">
        <f t="shared" si="35"/>
        <v>2.6655254771086644E-3</v>
      </c>
      <c r="S131" s="235">
        <f t="shared" si="36"/>
        <v>1.5448363893840421E-3</v>
      </c>
      <c r="T131" s="235">
        <f t="shared" si="37"/>
        <v>1.566570532146106E-3</v>
      </c>
    </row>
    <row r="132" spans="1:20" x14ac:dyDescent="0.45">
      <c r="A132" s="2" t="s">
        <v>513</v>
      </c>
      <c r="B132" s="2">
        <v>10591</v>
      </c>
      <c r="C132" s="382">
        <v>44</v>
      </c>
      <c r="D132" s="119">
        <v>127</v>
      </c>
      <c r="E132" s="119" t="s">
        <v>513</v>
      </c>
      <c r="F132" s="350">
        <v>2.9975656348120712</v>
      </c>
      <c r="G132" s="350">
        <v>6.3463989827590295</v>
      </c>
      <c r="H132" s="350">
        <v>0.24500132946866007</v>
      </c>
      <c r="I132" s="351">
        <v>759648.21027599997</v>
      </c>
      <c r="J132" s="351">
        <v>1405284.3749919999</v>
      </c>
      <c r="K132" s="350">
        <v>0.41802283306313492</v>
      </c>
      <c r="L132" s="350">
        <v>0.55625202963455245</v>
      </c>
      <c r="M132" s="350">
        <v>4.6006728107428188E-2</v>
      </c>
      <c r="N132" s="240">
        <v>1694973.4562890001</v>
      </c>
      <c r="O132" s="235">
        <f t="shared" si="32"/>
        <v>2.033558279389094E-2</v>
      </c>
      <c r="P132" s="235">
        <f t="shared" si="33"/>
        <v>4.3054177182363047E-2</v>
      </c>
      <c r="Q132" s="235">
        <f t="shared" si="34"/>
        <v>1.6620969903585264E-3</v>
      </c>
      <c r="R132" s="235">
        <f t="shared" si="35"/>
        <v>2.8358805000862557E-3</v>
      </c>
      <c r="S132" s="235">
        <f t="shared" si="36"/>
        <v>3.7736318669841212E-3</v>
      </c>
      <c r="T132" s="235">
        <f t="shared" si="37"/>
        <v>3.1211114033314236E-4</v>
      </c>
    </row>
    <row r="133" spans="1:20" x14ac:dyDescent="0.45">
      <c r="A133" s="2" t="s">
        <v>556</v>
      </c>
      <c r="B133" s="2">
        <v>11223</v>
      </c>
      <c r="C133" s="382">
        <v>160</v>
      </c>
      <c r="D133" s="166">
        <v>128</v>
      </c>
      <c r="E133" s="166" t="s">
        <v>556</v>
      </c>
      <c r="F133" s="352">
        <v>2.7107324003419961</v>
      </c>
      <c r="G133" s="352">
        <v>5.291600932803421</v>
      </c>
      <c r="H133" s="352">
        <v>1.7082019754276643</v>
      </c>
      <c r="I133" s="353">
        <v>6255805.5534319999</v>
      </c>
      <c r="J133" s="353">
        <v>9154566.4273279998</v>
      </c>
      <c r="K133" s="352">
        <v>0.27527179085848097</v>
      </c>
      <c r="L133" s="352">
        <v>1.1527527706131826</v>
      </c>
      <c r="M133" s="352">
        <v>0.15159669880792631</v>
      </c>
      <c r="N133" s="240">
        <v>10794670.305592</v>
      </c>
      <c r="O133" s="235">
        <f t="shared" si="32"/>
        <v>0.11711729952362614</v>
      </c>
      <c r="P133" s="235">
        <f t="shared" si="33"/>
        <v>0.22862382554930513</v>
      </c>
      <c r="Q133" s="235">
        <f t="shared" si="34"/>
        <v>7.380293325072268E-2</v>
      </c>
      <c r="R133" s="235">
        <f t="shared" si="35"/>
        <v>1.1893128505163506E-2</v>
      </c>
      <c r="S133" s="235">
        <f t="shared" si="36"/>
        <v>4.9804728602336763E-2</v>
      </c>
      <c r="T133" s="235">
        <f t="shared" si="37"/>
        <v>6.5497413093379697E-3</v>
      </c>
    </row>
    <row r="134" spans="1:20" x14ac:dyDescent="0.45">
      <c r="A134" s="2" t="s">
        <v>543</v>
      </c>
      <c r="B134" s="2">
        <v>11132</v>
      </c>
      <c r="C134" s="382">
        <v>126</v>
      </c>
      <c r="D134" s="119">
        <v>129</v>
      </c>
      <c r="E134" s="119" t="s">
        <v>543</v>
      </c>
      <c r="F134" s="350">
        <v>2.6712859428937694</v>
      </c>
      <c r="G134" s="350">
        <v>6.123179469392289</v>
      </c>
      <c r="H134" s="350">
        <v>0.99043837603252449</v>
      </c>
      <c r="I134" s="351">
        <v>6058114.7307879999</v>
      </c>
      <c r="J134" s="351">
        <v>11694957.910228999</v>
      </c>
      <c r="K134" s="350">
        <v>0.29796766420838683</v>
      </c>
      <c r="L134" s="350">
        <v>0.43436716769219558</v>
      </c>
      <c r="M134" s="350">
        <v>0.13450869976927277</v>
      </c>
      <c r="N134" s="240">
        <v>12435059.070778999</v>
      </c>
      <c r="O134" s="235">
        <f t="shared" si="32"/>
        <v>0.13295150322517651</v>
      </c>
      <c r="P134" s="235">
        <f t="shared" si="33"/>
        <v>0.3047543139808368</v>
      </c>
      <c r="Q134" s="235">
        <f t="shared" si="34"/>
        <v>4.9294711895492262E-2</v>
      </c>
      <c r="R134" s="235">
        <f t="shared" si="35"/>
        <v>1.4830029325159016E-2</v>
      </c>
      <c r="S134" s="235">
        <f t="shared" si="36"/>
        <v>2.1618714406058736E-2</v>
      </c>
      <c r="T134" s="235">
        <f t="shared" si="37"/>
        <v>6.6945786461992162E-3</v>
      </c>
    </row>
    <row r="135" spans="1:20" x14ac:dyDescent="0.45">
      <c r="A135" s="2" t="s">
        <v>576</v>
      </c>
      <c r="B135" s="2">
        <v>11233</v>
      </c>
      <c r="C135" s="382">
        <v>264</v>
      </c>
      <c r="D135" s="166">
        <v>130</v>
      </c>
      <c r="E135" s="166" t="s">
        <v>576</v>
      </c>
      <c r="F135" s="352">
        <v>2.5092795330740687</v>
      </c>
      <c r="G135" s="352">
        <v>1.7633990663043699</v>
      </c>
      <c r="H135" s="352">
        <v>0.39639225485327578</v>
      </c>
      <c r="I135" s="353">
        <v>1070333.242575</v>
      </c>
      <c r="J135" s="353">
        <v>1946769.5538900001</v>
      </c>
      <c r="K135" s="352">
        <v>0.22208237688826934</v>
      </c>
      <c r="L135" s="352">
        <v>0.24763085676324678</v>
      </c>
      <c r="M135" s="352">
        <v>4.4726511018718655E-2</v>
      </c>
      <c r="N135" s="240">
        <v>2052942.0304060001</v>
      </c>
      <c r="O135" s="235">
        <f t="shared" si="32"/>
        <v>2.0618200149224462E-2</v>
      </c>
      <c r="P135" s="235">
        <f t="shared" si="33"/>
        <v>1.4489463773482994E-2</v>
      </c>
      <c r="Q135" s="235">
        <f t="shared" si="34"/>
        <v>3.2570683100239454E-3</v>
      </c>
      <c r="R135" s="235">
        <f t="shared" si="35"/>
        <v>1.8248022334475709E-3</v>
      </c>
      <c r="S135" s="235">
        <f t="shared" si="36"/>
        <v>2.0347284950009781E-3</v>
      </c>
      <c r="T135" s="235">
        <f t="shared" si="37"/>
        <v>3.6750794162445901E-4</v>
      </c>
    </row>
    <row r="136" spans="1:20" x14ac:dyDescent="0.45">
      <c r="A136" s="2" t="s">
        <v>573</v>
      </c>
      <c r="B136" s="2">
        <v>11470</v>
      </c>
      <c r="C136" s="382">
        <v>240</v>
      </c>
      <c r="D136" s="119">
        <v>131</v>
      </c>
      <c r="E136" s="119" t="s">
        <v>573</v>
      </c>
      <c r="F136" s="350">
        <v>2.4447323467074082</v>
      </c>
      <c r="G136" s="350">
        <v>1.6343244882002841</v>
      </c>
      <c r="H136" s="350">
        <v>0.31968932999313876</v>
      </c>
      <c r="I136" s="351">
        <v>476939.09329599998</v>
      </c>
      <c r="J136" s="351">
        <v>693659.59413400001</v>
      </c>
      <c r="K136" s="350">
        <v>0.39475051984141252</v>
      </c>
      <c r="L136" s="350">
        <v>0.33338170927174093</v>
      </c>
      <c r="M136" s="350">
        <v>2.1930996218970902E-2</v>
      </c>
      <c r="N136" s="240">
        <v>828162.10264900001</v>
      </c>
      <c r="O136" s="235">
        <f t="shared" si="32"/>
        <v>8.1034823850355247E-3</v>
      </c>
      <c r="P136" s="235">
        <f t="shared" si="33"/>
        <v>5.4172472988300684E-3</v>
      </c>
      <c r="Q136" s="235">
        <f t="shared" si="34"/>
        <v>1.0596648167936471E-3</v>
      </c>
      <c r="R136" s="235">
        <f t="shared" si="35"/>
        <v>1.3084679344660178E-3</v>
      </c>
      <c r="S136" s="235">
        <f t="shared" si="36"/>
        <v>1.1050505435554398E-3</v>
      </c>
      <c r="T136" s="235">
        <f t="shared" si="37"/>
        <v>7.2694027952001843E-5</v>
      </c>
    </row>
    <row r="137" spans="1:20" x14ac:dyDescent="0.45">
      <c r="A137" s="2" t="s">
        <v>534</v>
      </c>
      <c r="B137" s="2">
        <v>10855</v>
      </c>
      <c r="C137" s="382">
        <v>8</v>
      </c>
      <c r="D137" s="166">
        <v>132</v>
      </c>
      <c r="E137" s="166" t="s">
        <v>534</v>
      </c>
      <c r="F137" s="352">
        <v>2.4154797948008402</v>
      </c>
      <c r="G137" s="352">
        <v>2.4817163906032738</v>
      </c>
      <c r="H137" s="352">
        <v>0.10422612803812033</v>
      </c>
      <c r="I137" s="353">
        <v>1677868.5447209999</v>
      </c>
      <c r="J137" s="353">
        <v>3774663.6426200001</v>
      </c>
      <c r="K137" s="352">
        <v>0.30764644081054876</v>
      </c>
      <c r="L137" s="352">
        <v>0.69161853350508029</v>
      </c>
      <c r="M137" s="352">
        <v>2.6110400555901983E-2</v>
      </c>
      <c r="N137" s="240">
        <v>4974811.7332830001</v>
      </c>
      <c r="O137" s="235">
        <f t="shared" si="32"/>
        <v>4.8095570390552365E-2</v>
      </c>
      <c r="P137" s="235">
        <f t="shared" si="33"/>
        <v>4.9414433360428368E-2</v>
      </c>
      <c r="Q137" s="235">
        <f t="shared" si="34"/>
        <v>2.0752875219167189E-3</v>
      </c>
      <c r="R137" s="235">
        <f t="shared" si="35"/>
        <v>6.125669559006449E-3</v>
      </c>
      <c r="S137" s="235">
        <f t="shared" si="36"/>
        <v>1.3771089260693583E-2</v>
      </c>
      <c r="T137" s="235">
        <f t="shared" si="37"/>
        <v>5.1989447834128685E-4</v>
      </c>
    </row>
    <row r="138" spans="1:20" x14ac:dyDescent="0.45">
      <c r="A138" s="2" t="s">
        <v>550</v>
      </c>
      <c r="B138" s="2">
        <v>11197</v>
      </c>
      <c r="C138" s="382">
        <v>147</v>
      </c>
      <c r="D138" s="119">
        <v>133</v>
      </c>
      <c r="E138" s="119" t="s">
        <v>550</v>
      </c>
      <c r="F138" s="350">
        <v>2.3957525522067487</v>
      </c>
      <c r="G138" s="350">
        <v>2.9734709335842675</v>
      </c>
      <c r="H138" s="350">
        <v>0</v>
      </c>
      <c r="I138" s="351">
        <v>1432277.0114440001</v>
      </c>
      <c r="J138" s="351">
        <v>3667133.008953</v>
      </c>
      <c r="K138" s="350">
        <v>0.49253242951629245</v>
      </c>
      <c r="L138" s="350">
        <v>0.89459656821340472</v>
      </c>
      <c r="M138" s="350">
        <v>0</v>
      </c>
      <c r="N138" s="240">
        <v>1660251.824853</v>
      </c>
      <c r="O138" s="235">
        <f t="shared" si="32"/>
        <v>1.5919922396645744E-2</v>
      </c>
      <c r="P138" s="235">
        <f t="shared" si="33"/>
        <v>1.975889641346323E-2</v>
      </c>
      <c r="Q138" s="235">
        <f t="shared" si="34"/>
        <v>0</v>
      </c>
      <c r="R138" s="235">
        <f t="shared" si="35"/>
        <v>3.2729081509308127E-3</v>
      </c>
      <c r="S138" s="235">
        <f t="shared" si="36"/>
        <v>5.9446489701720888E-3</v>
      </c>
      <c r="T138" s="235">
        <f t="shared" si="37"/>
        <v>0</v>
      </c>
    </row>
    <row r="139" spans="1:20" x14ac:dyDescent="0.45">
      <c r="A139" s="2" t="s">
        <v>567</v>
      </c>
      <c r="B139" s="2">
        <v>11334</v>
      </c>
      <c r="C139" s="382">
        <v>194</v>
      </c>
      <c r="D139" s="166">
        <v>134</v>
      </c>
      <c r="E139" s="166" t="s">
        <v>567</v>
      </c>
      <c r="F139" s="352">
        <v>2.3100106936415119</v>
      </c>
      <c r="G139" s="352">
        <v>0.12964290967931744</v>
      </c>
      <c r="H139" s="352">
        <v>3.2445204471903501E-2</v>
      </c>
      <c r="I139" s="353">
        <v>318889.75788500003</v>
      </c>
      <c r="J139" s="353">
        <v>524117.59146999998</v>
      </c>
      <c r="K139" s="352">
        <v>0.22689016660046832</v>
      </c>
      <c r="L139" s="352">
        <v>5.1586456909245314E-2</v>
      </c>
      <c r="M139" s="352">
        <v>0</v>
      </c>
      <c r="N139" s="240">
        <v>525068.96577100002</v>
      </c>
      <c r="O139" s="235">
        <f t="shared" si="32"/>
        <v>4.8546213447221804E-3</v>
      </c>
      <c r="P139" s="235">
        <f t="shared" si="33"/>
        <v>2.7245208788577799E-4</v>
      </c>
      <c r="Q139" s="235">
        <f t="shared" si="34"/>
        <v>6.8185477494426687E-5</v>
      </c>
      <c r="R139" s="235">
        <f t="shared" si="35"/>
        <v>4.7682283407521765E-4</v>
      </c>
      <c r="S139" s="235">
        <f t="shared" si="36"/>
        <v>1.0841192878437718E-4</v>
      </c>
      <c r="T139" s="235">
        <f t="shared" si="37"/>
        <v>0</v>
      </c>
    </row>
    <row r="140" spans="1:20" x14ac:dyDescent="0.45">
      <c r="A140" s="2" t="s">
        <v>565</v>
      </c>
      <c r="B140" s="2">
        <v>11312</v>
      </c>
      <c r="C140" s="382">
        <v>184</v>
      </c>
      <c r="D140" s="119">
        <v>135</v>
      </c>
      <c r="E140" s="119" t="s">
        <v>565</v>
      </c>
      <c r="F140" s="350">
        <v>2.2969359179280389</v>
      </c>
      <c r="G140" s="350">
        <v>1.7562864520149415</v>
      </c>
      <c r="H140" s="350">
        <v>5.4897662038852331E-2</v>
      </c>
      <c r="I140" s="351">
        <v>1052585.2775020001</v>
      </c>
      <c r="J140" s="351">
        <v>2563097.0926450002</v>
      </c>
      <c r="K140" s="350">
        <v>0.48592100656569664</v>
      </c>
      <c r="L140" s="350">
        <v>0.53785957729014322</v>
      </c>
      <c r="M140" s="350">
        <v>1.6812310579836467E-2</v>
      </c>
      <c r="N140" s="240">
        <v>2460099.3822900001</v>
      </c>
      <c r="O140" s="235">
        <f t="shared" si="32"/>
        <v>2.2616560134997556E-2</v>
      </c>
      <c r="P140" s="235">
        <f t="shared" si="33"/>
        <v>1.7293106806439799E-2</v>
      </c>
      <c r="Q140" s="235">
        <f t="shared" si="34"/>
        <v>5.4054458597715851E-4</v>
      </c>
      <c r="R140" s="235">
        <f t="shared" si="35"/>
        <v>4.7845747807213849E-3</v>
      </c>
      <c r="S140" s="235">
        <f t="shared" si="36"/>
        <v>5.2959829566947428E-3</v>
      </c>
      <c r="T140" s="235">
        <f t="shared" si="37"/>
        <v>1.6554081037668705E-4</v>
      </c>
    </row>
    <row r="141" spans="1:20" x14ac:dyDescent="0.45">
      <c r="A141" s="2" t="s">
        <v>524</v>
      </c>
      <c r="B141" s="2">
        <v>10771</v>
      </c>
      <c r="C141" s="382">
        <v>49</v>
      </c>
      <c r="D141" s="166">
        <v>136</v>
      </c>
      <c r="E141" s="166" t="s">
        <v>524</v>
      </c>
      <c r="F141" s="352">
        <v>2.2871856028443909</v>
      </c>
      <c r="G141" s="352">
        <v>1.2008716682336682</v>
      </c>
      <c r="H141" s="352">
        <v>1.5342323768959776</v>
      </c>
      <c r="I141" s="353">
        <v>533204.95340100001</v>
      </c>
      <c r="J141" s="353">
        <v>678844.54264300002</v>
      </c>
      <c r="K141" s="352">
        <v>0.17582070056874885</v>
      </c>
      <c r="L141" s="352">
        <v>7.1056926098637577E-2</v>
      </c>
      <c r="M141" s="352">
        <v>0.21240257286532321</v>
      </c>
      <c r="N141" s="240">
        <v>683020.61367999995</v>
      </c>
      <c r="O141" s="235">
        <f t="shared" si="32"/>
        <v>6.2525941538690505E-3</v>
      </c>
      <c r="P141" s="235">
        <f t="shared" si="33"/>
        <v>3.2828831919049354E-3</v>
      </c>
      <c r="Q141" s="235">
        <f t="shared" si="34"/>
        <v>4.1942081038488701E-3</v>
      </c>
      <c r="R141" s="235">
        <f t="shared" si="35"/>
        <v>4.8064987954548325E-4</v>
      </c>
      <c r="S141" s="235">
        <f t="shared" si="36"/>
        <v>1.9425188763155828E-4</v>
      </c>
      <c r="T141" s="235">
        <f t="shared" si="37"/>
        <v>5.8065558112680208E-4</v>
      </c>
    </row>
    <row r="142" spans="1:20" x14ac:dyDescent="0.45">
      <c r="A142" s="2" t="s">
        <v>517</v>
      </c>
      <c r="B142" s="2">
        <v>10630</v>
      </c>
      <c r="C142" s="382">
        <v>19</v>
      </c>
      <c r="D142" s="119">
        <v>137</v>
      </c>
      <c r="E142" s="119" t="s">
        <v>517</v>
      </c>
      <c r="F142" s="350">
        <v>2.2780364179885697</v>
      </c>
      <c r="G142" s="350">
        <v>2.3355000259107013</v>
      </c>
      <c r="H142" s="350">
        <v>0.58250276650525146</v>
      </c>
      <c r="I142" s="351">
        <v>319297.933227</v>
      </c>
      <c r="J142" s="351">
        <v>530724.43524300004</v>
      </c>
      <c r="K142" s="350">
        <v>0.29126243888637965</v>
      </c>
      <c r="L142" s="350">
        <v>0.27021508355910834</v>
      </c>
      <c r="M142" s="350">
        <v>8.1503357251948141E-2</v>
      </c>
      <c r="N142" s="240">
        <v>539523.08209799998</v>
      </c>
      <c r="O142" s="235">
        <f t="shared" si="32"/>
        <v>4.9192139646472626E-3</v>
      </c>
      <c r="P142" s="235">
        <f t="shared" si="33"/>
        <v>5.0433014376645548E-3</v>
      </c>
      <c r="Q142" s="235">
        <f t="shared" si="34"/>
        <v>1.2578621310928816E-3</v>
      </c>
      <c r="R142" s="235">
        <f t="shared" si="35"/>
        <v>6.2895493918933821E-4</v>
      </c>
      <c r="S142" s="235">
        <f t="shared" si="36"/>
        <v>5.8350507568969085E-4</v>
      </c>
      <c r="T142" s="235">
        <f t="shared" si="37"/>
        <v>1.7599914118731608E-4</v>
      </c>
    </row>
    <row r="143" spans="1:20" x14ac:dyDescent="0.45">
      <c r="A143" s="2" t="s">
        <v>539</v>
      </c>
      <c r="B143" s="2">
        <v>11055</v>
      </c>
      <c r="C143" s="382">
        <v>116</v>
      </c>
      <c r="D143" s="166">
        <v>138</v>
      </c>
      <c r="E143" s="166" t="s">
        <v>539</v>
      </c>
      <c r="F143" s="352">
        <v>2.2737164492829143</v>
      </c>
      <c r="G143" s="352">
        <v>3.5192693188297537</v>
      </c>
      <c r="H143" s="352">
        <v>1.143995784556233</v>
      </c>
      <c r="I143" s="353">
        <v>3764461.404776</v>
      </c>
      <c r="J143" s="353">
        <v>6548512.3835929995</v>
      </c>
      <c r="K143" s="352">
        <v>0.22655824250659642</v>
      </c>
      <c r="L143" s="352">
        <v>0.28832855999596368</v>
      </c>
      <c r="M143" s="352">
        <v>0.15216800098416411</v>
      </c>
      <c r="N143" s="240">
        <v>6501384.4128869995</v>
      </c>
      <c r="O143" s="235">
        <f t="shared" si="32"/>
        <v>5.9165313500995777E-2</v>
      </c>
      <c r="P143" s="235">
        <f t="shared" si="33"/>
        <v>9.1576358436719907E-2</v>
      </c>
      <c r="Q143" s="235">
        <f t="shared" si="34"/>
        <v>2.976838614086362E-2</v>
      </c>
      <c r="R143" s="235">
        <f t="shared" si="35"/>
        <v>5.8953654702040299E-3</v>
      </c>
      <c r="S143" s="235">
        <f t="shared" si="36"/>
        <v>7.5027163782150378E-3</v>
      </c>
      <c r="T143" s="235">
        <f t="shared" si="37"/>
        <v>3.9596263139527778E-3</v>
      </c>
    </row>
    <row r="144" spans="1:20" x14ac:dyDescent="0.45">
      <c r="A144" s="2" t="s">
        <v>538</v>
      </c>
      <c r="B144" s="2">
        <v>10896</v>
      </c>
      <c r="C144" s="382">
        <v>103</v>
      </c>
      <c r="D144" s="119">
        <v>139</v>
      </c>
      <c r="E144" s="119" t="s">
        <v>538</v>
      </c>
      <c r="F144" s="350">
        <v>2.2704259626492855</v>
      </c>
      <c r="G144" s="350">
        <v>0.9315519968148287</v>
      </c>
      <c r="H144" s="350">
        <v>6.8675515417903635E-2</v>
      </c>
      <c r="I144" s="351">
        <v>1193762.133411</v>
      </c>
      <c r="J144" s="351">
        <v>2042007.482638</v>
      </c>
      <c r="K144" s="350">
        <v>0.21360672663237371</v>
      </c>
      <c r="L144" s="350">
        <v>0.27856337491988964</v>
      </c>
      <c r="M144" s="350">
        <v>1.1041111375639354E-2</v>
      </c>
      <c r="N144" s="240">
        <v>2066526.284891</v>
      </c>
      <c r="O144" s="235">
        <f t="shared" si="32"/>
        <v>1.8779036177982301E-2</v>
      </c>
      <c r="P144" s="235">
        <f t="shared" si="33"/>
        <v>7.705007314770378E-3</v>
      </c>
      <c r="Q144" s="235">
        <f t="shared" si="34"/>
        <v>5.6802556427320433E-4</v>
      </c>
      <c r="R144" s="235">
        <f t="shared" si="35"/>
        <v>1.7667735100285031E-3</v>
      </c>
      <c r="S144" s="235">
        <f t="shared" si="36"/>
        <v>2.3040397623789485E-3</v>
      </c>
      <c r="T144" s="235">
        <f t="shared" si="37"/>
        <v>9.1322700400379259E-5</v>
      </c>
    </row>
    <row r="145" spans="1:20" x14ac:dyDescent="0.45">
      <c r="A145" s="2" t="s">
        <v>529</v>
      </c>
      <c r="B145" s="2">
        <v>10825</v>
      </c>
      <c r="C145" s="382">
        <v>61</v>
      </c>
      <c r="D145" s="166">
        <v>140</v>
      </c>
      <c r="E145" s="166" t="s">
        <v>529</v>
      </c>
      <c r="F145" s="352">
        <v>2.1737892612784062</v>
      </c>
      <c r="G145" s="352">
        <v>2.1509331371639667E-2</v>
      </c>
      <c r="H145" s="352">
        <v>0.28916057635412834</v>
      </c>
      <c r="I145" s="353">
        <v>160530.001406</v>
      </c>
      <c r="J145" s="353">
        <v>223106.05802200001</v>
      </c>
      <c r="K145" s="352">
        <v>0</v>
      </c>
      <c r="L145" s="352">
        <v>1.1018746063149303E-2</v>
      </c>
      <c r="M145" s="352">
        <v>6.1037820382018682E-3</v>
      </c>
      <c r="N145" s="240">
        <v>240733.97318500001</v>
      </c>
      <c r="O145" s="235">
        <f t="shared" si="32"/>
        <v>2.0944974854931343E-3</v>
      </c>
      <c r="P145" s="235">
        <f t="shared" si="33"/>
        <v>2.0724750680773544E-5</v>
      </c>
      <c r="Q145" s="235">
        <f t="shared" si="34"/>
        <v>2.7861307021145485E-4</v>
      </c>
      <c r="R145" s="235">
        <f t="shared" si="35"/>
        <v>0</v>
      </c>
      <c r="S145" s="235">
        <f t="shared" si="36"/>
        <v>1.0616823044282118E-5</v>
      </c>
      <c r="T145" s="235">
        <f t="shared" si="37"/>
        <v>5.8811386911965355E-6</v>
      </c>
    </row>
    <row r="146" spans="1:20" x14ac:dyDescent="0.45">
      <c r="A146" s="2" t="s">
        <v>540</v>
      </c>
      <c r="B146" s="2">
        <v>11087</v>
      </c>
      <c r="C146" s="382">
        <v>119</v>
      </c>
      <c r="D146" s="119">
        <v>141</v>
      </c>
      <c r="E146" s="119" t="s">
        <v>540</v>
      </c>
      <c r="F146" s="350">
        <v>2.1618204771809739</v>
      </c>
      <c r="G146" s="350">
        <v>1.7087730678201909</v>
      </c>
      <c r="H146" s="350">
        <v>1.0870811374164628</v>
      </c>
      <c r="I146" s="351">
        <v>508318.75243300002</v>
      </c>
      <c r="J146" s="351">
        <v>549819.55010200001</v>
      </c>
      <c r="K146" s="350">
        <v>0.23418314886004959</v>
      </c>
      <c r="L146" s="350">
        <v>0.22439395194508949</v>
      </c>
      <c r="M146" s="350">
        <v>0.19979739051358555</v>
      </c>
      <c r="N146" s="240">
        <v>708399.562255</v>
      </c>
      <c r="O146" s="235">
        <f t="shared" si="32"/>
        <v>6.1294701026377478E-3</v>
      </c>
      <c r="P146" s="235">
        <f t="shared" si="33"/>
        <v>4.8449321032680908E-3</v>
      </c>
      <c r="Q146" s="235">
        <f t="shared" si="34"/>
        <v>3.0822315734674401E-3</v>
      </c>
      <c r="R146" s="235">
        <f t="shared" si="35"/>
        <v>6.6398603613517112E-4</v>
      </c>
      <c r="S146" s="235">
        <f t="shared" si="36"/>
        <v>6.3623045214823183E-4</v>
      </c>
      <c r="T146" s="235">
        <f t="shared" si="37"/>
        <v>5.6649113312823025E-4</v>
      </c>
    </row>
    <row r="147" spans="1:20" x14ac:dyDescent="0.45">
      <c r="A147" s="2" t="s">
        <v>525</v>
      </c>
      <c r="B147" s="2">
        <v>10781</v>
      </c>
      <c r="C147" s="382">
        <v>51</v>
      </c>
      <c r="D147" s="166">
        <v>142</v>
      </c>
      <c r="E147" s="166" t="s">
        <v>525</v>
      </c>
      <c r="F147" s="352">
        <v>1.9295369003445153</v>
      </c>
      <c r="G147" s="352">
        <v>4.1160713111680964</v>
      </c>
      <c r="H147" s="352">
        <v>0.84180546559186076</v>
      </c>
      <c r="I147" s="353">
        <v>4120395.7947450001</v>
      </c>
      <c r="J147" s="353">
        <v>8309564.5476080002</v>
      </c>
      <c r="K147" s="352">
        <v>0.16529866169479107</v>
      </c>
      <c r="L147" s="352">
        <v>0.46590330027578408</v>
      </c>
      <c r="M147" s="352">
        <v>0.11174866418087881</v>
      </c>
      <c r="N147" s="240">
        <v>8619024.4511559997</v>
      </c>
      <c r="O147" s="235">
        <f t="shared" si="32"/>
        <v>6.6563511055933888E-2</v>
      </c>
      <c r="P147" s="235">
        <f t="shared" si="33"/>
        <v>0.14199270207220768</v>
      </c>
      <c r="Q147" s="235">
        <f t="shared" si="34"/>
        <v>2.9039883821794083E-2</v>
      </c>
      <c r="R147" s="235">
        <f t="shared" si="35"/>
        <v>5.7023316285310533E-3</v>
      </c>
      <c r="S147" s="235">
        <f t="shared" si="36"/>
        <v>1.6072332938212312E-2</v>
      </c>
      <c r="T147" s="235">
        <f t="shared" si="37"/>
        <v>3.855009687745106E-3</v>
      </c>
    </row>
    <row r="148" spans="1:20" x14ac:dyDescent="0.45">
      <c r="A148" s="2" t="s">
        <v>528</v>
      </c>
      <c r="B148" s="2">
        <v>10801</v>
      </c>
      <c r="C148" s="382">
        <v>46</v>
      </c>
      <c r="D148" s="119">
        <v>143</v>
      </c>
      <c r="E148" s="119" t="s">
        <v>528</v>
      </c>
      <c r="F148" s="350">
        <v>1.911315315599126</v>
      </c>
      <c r="G148" s="350">
        <v>1.595810764426659</v>
      </c>
      <c r="H148" s="350">
        <v>0.30212894205895402</v>
      </c>
      <c r="I148" s="351">
        <v>407502.31492999999</v>
      </c>
      <c r="J148" s="351">
        <v>858628.04397999996</v>
      </c>
      <c r="K148" s="350">
        <v>0.18761739472430866</v>
      </c>
      <c r="L148" s="350">
        <v>0.41709227627129564</v>
      </c>
      <c r="M148" s="350">
        <v>1.2276607487553895E-2</v>
      </c>
      <c r="N148" s="240">
        <v>872297.25038400001</v>
      </c>
      <c r="O148" s="235">
        <f t="shared" si="32"/>
        <v>6.6730113577184664E-3</v>
      </c>
      <c r="P148" s="235">
        <f t="shared" si="33"/>
        <v>5.5714843432050154E-3</v>
      </c>
      <c r="Q148" s="235">
        <f t="shared" si="34"/>
        <v>1.0548284971090129E-3</v>
      </c>
      <c r="R148" s="235">
        <f t="shared" si="35"/>
        <v>6.5503216328720391E-4</v>
      </c>
      <c r="S148" s="235">
        <f t="shared" si="36"/>
        <v>1.4562021630128337E-3</v>
      </c>
      <c r="T148" s="235">
        <f t="shared" si="37"/>
        <v>4.2861552214904549E-5</v>
      </c>
    </row>
    <row r="149" spans="1:20" x14ac:dyDescent="0.45">
      <c r="A149" s="2" t="s">
        <v>541</v>
      </c>
      <c r="B149" s="2">
        <v>11095</v>
      </c>
      <c r="C149" s="382">
        <v>122</v>
      </c>
      <c r="D149" s="166">
        <v>144</v>
      </c>
      <c r="E149" s="166" t="s">
        <v>541</v>
      </c>
      <c r="F149" s="352">
        <v>1.8450368921005287</v>
      </c>
      <c r="G149" s="352">
        <v>2.9689223700074998</v>
      </c>
      <c r="H149" s="352">
        <v>1.0962613805739891</v>
      </c>
      <c r="I149" s="353">
        <v>644677.88949600002</v>
      </c>
      <c r="J149" s="353">
        <v>1712251.349624</v>
      </c>
      <c r="K149" s="352">
        <v>0.31338960287489143</v>
      </c>
      <c r="L149" s="352">
        <v>0.76809129523521114</v>
      </c>
      <c r="M149" s="352">
        <v>0.10608448953244663</v>
      </c>
      <c r="N149" s="240">
        <v>1748038.601267</v>
      </c>
      <c r="O149" s="235">
        <f t="shared" si="32"/>
        <v>1.2908657971201005E-2</v>
      </c>
      <c r="P149" s="235">
        <f t="shared" si="33"/>
        <v>2.0771835827002056E-2</v>
      </c>
      <c r="Q149" s="235">
        <f t="shared" si="34"/>
        <v>7.6699079944983544E-3</v>
      </c>
      <c r="R149" s="235">
        <f t="shared" si="35"/>
        <v>2.1926061275863444E-3</v>
      </c>
      <c r="S149" s="235">
        <f t="shared" si="36"/>
        <v>5.3738913640692032E-3</v>
      </c>
      <c r="T149" s="235">
        <f t="shared" si="37"/>
        <v>7.4221192935864245E-4</v>
      </c>
    </row>
    <row r="150" spans="1:20" x14ac:dyDescent="0.45">
      <c r="A150" s="2" t="s">
        <v>537</v>
      </c>
      <c r="B150" s="2">
        <v>10869</v>
      </c>
      <c r="C150" s="382">
        <v>12</v>
      </c>
      <c r="D150" s="119">
        <v>145</v>
      </c>
      <c r="E150" s="119" t="s">
        <v>537</v>
      </c>
      <c r="F150" s="350">
        <v>1.8379190117776061</v>
      </c>
      <c r="G150" s="350">
        <v>0.18876519455995727</v>
      </c>
      <c r="H150" s="350">
        <v>8.4376710357785684E-2</v>
      </c>
      <c r="I150" s="351">
        <v>671829.32374200004</v>
      </c>
      <c r="J150" s="351">
        <v>1046934.386421</v>
      </c>
      <c r="K150" s="350">
        <v>2.1597215483541276E-2</v>
      </c>
      <c r="L150" s="350">
        <v>8.0114206756771944E-2</v>
      </c>
      <c r="M150" s="350">
        <v>2.8880267081943001E-4</v>
      </c>
      <c r="N150" s="240">
        <v>1220310.6415579999</v>
      </c>
      <c r="O150" s="235">
        <f t="shared" si="32"/>
        <v>8.9768049607243817E-3</v>
      </c>
      <c r="P150" s="235">
        <f t="shared" si="33"/>
        <v>9.2197116634591301E-4</v>
      </c>
      <c r="Q150" s="235">
        <f t="shared" si="34"/>
        <v>4.1211460747489487E-4</v>
      </c>
      <c r="R150" s="235">
        <f t="shared" si="35"/>
        <v>1.0548560075178443E-4</v>
      </c>
      <c r="S150" s="235">
        <f t="shared" si="36"/>
        <v>3.9129559247723307E-4</v>
      </c>
      <c r="T150" s="235">
        <f t="shared" si="37"/>
        <v>1.410576435342959E-6</v>
      </c>
    </row>
    <row r="151" spans="1:20" x14ac:dyDescent="0.45">
      <c r="A151" s="2" t="s">
        <v>555</v>
      </c>
      <c r="B151" s="2">
        <v>11234</v>
      </c>
      <c r="C151" s="382">
        <v>156</v>
      </c>
      <c r="D151" s="166">
        <v>146</v>
      </c>
      <c r="E151" s="166" t="s">
        <v>555</v>
      </c>
      <c r="F151" s="352">
        <v>1.8279020514884974</v>
      </c>
      <c r="G151" s="352">
        <v>2.328031073964711</v>
      </c>
      <c r="H151" s="352">
        <v>0.19638656723887693</v>
      </c>
      <c r="I151" s="353">
        <v>1333110.1707919999</v>
      </c>
      <c r="J151" s="353">
        <v>2405055.484644</v>
      </c>
      <c r="K151" s="352">
        <v>0.32109696428170137</v>
      </c>
      <c r="L151" s="352">
        <v>0.56928860299997452</v>
      </c>
      <c r="M151" s="352">
        <v>2.8874898812985071E-2</v>
      </c>
      <c r="N151" s="240">
        <v>3269275.7271770001</v>
      </c>
      <c r="O151" s="235">
        <f t="shared" ref="O151:O172" si="38">$N151/$N$174*F151</f>
        <v>2.391825495821695E-2</v>
      </c>
      <c r="P151" s="235">
        <f t="shared" ref="P151:P172" si="39">$N151/$N$174*G151</f>
        <v>3.0462486068329676E-2</v>
      </c>
      <c r="Q151" s="235">
        <f t="shared" ref="Q151:Q172" si="40">$N151/$N$174*H151</f>
        <v>2.569735058704831E-3</v>
      </c>
      <c r="R151" s="235">
        <f t="shared" ref="R151:R172" si="41">$N151/$N$174*K151</f>
        <v>4.2015812891862412E-3</v>
      </c>
      <c r="S151" s="235">
        <f t="shared" ref="S151:S172" si="42">$N151/$N$174*L151</f>
        <v>7.4491901468530233E-3</v>
      </c>
      <c r="T151" s="235">
        <f t="shared" ref="T151:T172" si="43">$N151/$N$174*M151</f>
        <v>3.7783052496674711E-4</v>
      </c>
    </row>
    <row r="152" spans="1:20" x14ac:dyDescent="0.45">
      <c r="A152" s="2" t="s">
        <v>547</v>
      </c>
      <c r="B152" s="2">
        <v>11182</v>
      </c>
      <c r="C152" s="382">
        <v>141</v>
      </c>
      <c r="D152" s="119">
        <v>147</v>
      </c>
      <c r="E152" s="119" t="s">
        <v>547</v>
      </c>
      <c r="F152" s="350">
        <v>1.6966904740701678</v>
      </c>
      <c r="G152" s="350">
        <v>3.1849717202282095</v>
      </c>
      <c r="H152" s="350">
        <v>0.64891521653779372</v>
      </c>
      <c r="I152" s="351">
        <v>2588825.9804779999</v>
      </c>
      <c r="J152" s="351">
        <v>5364227.0331009999</v>
      </c>
      <c r="K152" s="350">
        <v>0.22535289498666725</v>
      </c>
      <c r="L152" s="350">
        <v>0.47840053758342593</v>
      </c>
      <c r="M152" s="350">
        <v>7.7407381750312379E-2</v>
      </c>
      <c r="N152" s="240">
        <v>5945163.8744670004</v>
      </c>
      <c r="O152" s="235">
        <f t="shared" si="38"/>
        <v>4.0373041886979523E-2</v>
      </c>
      <c r="P152" s="235">
        <f t="shared" si="39"/>
        <v>7.5786950321677191E-2</v>
      </c>
      <c r="Q152" s="235">
        <f t="shared" si="40"/>
        <v>1.5441049277262146E-2</v>
      </c>
      <c r="R152" s="235">
        <f t="shared" si="41"/>
        <v>5.3623109268853908E-3</v>
      </c>
      <c r="S152" s="235">
        <f t="shared" si="42"/>
        <v>1.1383623140333853E-2</v>
      </c>
      <c r="T152" s="235">
        <f t="shared" si="43"/>
        <v>1.8419219731161951E-3</v>
      </c>
    </row>
    <row r="153" spans="1:20" x14ac:dyDescent="0.45">
      <c r="A153" s="2" t="s">
        <v>575</v>
      </c>
      <c r="B153" s="2">
        <v>11477</v>
      </c>
      <c r="C153" s="382">
        <v>245</v>
      </c>
      <c r="D153" s="166">
        <v>148</v>
      </c>
      <c r="E153" s="166" t="s">
        <v>575</v>
      </c>
      <c r="F153" s="352">
        <v>1.5676630579815407</v>
      </c>
      <c r="G153" s="352">
        <v>0.78527219673904913</v>
      </c>
      <c r="H153" s="352">
        <v>0.9173996036519273</v>
      </c>
      <c r="I153" s="353">
        <v>3658665.3550359998</v>
      </c>
      <c r="J153" s="353">
        <v>4414705.3606909998</v>
      </c>
      <c r="K153" s="352">
        <v>9.923108916043627E-2</v>
      </c>
      <c r="L153" s="352">
        <v>7.1243695766144033E-2</v>
      </c>
      <c r="M153" s="352">
        <v>0.1753122850959786</v>
      </c>
      <c r="N153" s="240">
        <v>5152088.4269589996</v>
      </c>
      <c r="O153" s="235">
        <f t="shared" si="38"/>
        <v>3.2326676212797889E-2</v>
      </c>
      <c r="P153" s="235">
        <f t="shared" si="39"/>
        <v>1.6193046020731502E-2</v>
      </c>
      <c r="Q153" s="235">
        <f t="shared" si="40"/>
        <v>1.8917636538038633E-2</v>
      </c>
      <c r="R153" s="235">
        <f t="shared" si="41"/>
        <v>2.0462377251288613E-3</v>
      </c>
      <c r="S153" s="235">
        <f t="shared" si="42"/>
        <v>1.4691115373992164E-3</v>
      </c>
      <c r="T153" s="235">
        <f t="shared" si="43"/>
        <v>3.6151030335053965E-3</v>
      </c>
    </row>
    <row r="154" spans="1:20" x14ac:dyDescent="0.45">
      <c r="A154" s="2" t="s">
        <v>552</v>
      </c>
      <c r="B154" s="2">
        <v>11215</v>
      </c>
      <c r="C154" s="382">
        <v>149</v>
      </c>
      <c r="D154" s="119">
        <v>149</v>
      </c>
      <c r="E154" s="119" t="s">
        <v>552</v>
      </c>
      <c r="F154" s="350">
        <v>1.5554621154710326</v>
      </c>
      <c r="G154" s="350">
        <v>3.3290279446892002</v>
      </c>
      <c r="H154" s="350">
        <v>1.0969889625316991</v>
      </c>
      <c r="I154" s="351">
        <v>2440724.7666079998</v>
      </c>
      <c r="J154" s="351">
        <v>4715442.2215329995</v>
      </c>
      <c r="K154" s="350">
        <v>0.19531360508206622</v>
      </c>
      <c r="L154" s="350">
        <v>0.35082299393154875</v>
      </c>
      <c r="M154" s="350">
        <v>0.19154940812059412</v>
      </c>
      <c r="N154" s="240">
        <v>5412039.1042160001</v>
      </c>
      <c r="O154" s="235">
        <f t="shared" si="38"/>
        <v>3.3693442413574852E-2</v>
      </c>
      <c r="P154" s="235">
        <f t="shared" si="39"/>
        <v>7.2111310350750801E-2</v>
      </c>
      <c r="Q154" s="235">
        <f t="shared" si="40"/>
        <v>2.3762285220425453E-2</v>
      </c>
      <c r="R154" s="235">
        <f t="shared" si="41"/>
        <v>4.2307605180261637E-3</v>
      </c>
      <c r="S154" s="235">
        <f t="shared" si="42"/>
        <v>7.599307129258521E-3</v>
      </c>
      <c r="T154" s="235">
        <f t="shared" si="43"/>
        <v>4.1492228500281834E-3</v>
      </c>
    </row>
    <row r="155" spans="1:20" x14ac:dyDescent="0.45">
      <c r="A155" s="2" t="s">
        <v>522</v>
      </c>
      <c r="B155" s="2">
        <v>10782</v>
      </c>
      <c r="C155" s="382">
        <v>45</v>
      </c>
      <c r="D155" s="166">
        <v>150</v>
      </c>
      <c r="E155" s="166" t="s">
        <v>522</v>
      </c>
      <c r="F155" s="352">
        <v>1.4953376005487005</v>
      </c>
      <c r="G155" s="352">
        <v>0.43722841279954233</v>
      </c>
      <c r="H155" s="352">
        <v>0.52625830526986439</v>
      </c>
      <c r="I155" s="353">
        <v>633563.88153200003</v>
      </c>
      <c r="J155" s="353">
        <v>889759.89809899998</v>
      </c>
      <c r="K155" s="352">
        <v>0.14821609411237127</v>
      </c>
      <c r="L155" s="352">
        <v>0.13012709174857409</v>
      </c>
      <c r="M155" s="352">
        <v>0.17585691831792236</v>
      </c>
      <c r="N155" s="240">
        <v>920496.00043899997</v>
      </c>
      <c r="O155" s="235">
        <f t="shared" si="38"/>
        <v>5.509170082041868E-3</v>
      </c>
      <c r="P155" s="235">
        <f t="shared" si="39"/>
        <v>1.6108507469684544E-3</v>
      </c>
      <c r="Q155" s="235">
        <f t="shared" si="40"/>
        <v>1.9388574926190189E-3</v>
      </c>
      <c r="R155" s="235">
        <f t="shared" si="41"/>
        <v>5.4606242166407978E-4</v>
      </c>
      <c r="S155" s="235">
        <f t="shared" si="42"/>
        <v>4.7941834704170121E-4</v>
      </c>
      <c r="T155" s="235">
        <f t="shared" si="43"/>
        <v>6.47897620418076E-4</v>
      </c>
    </row>
    <row r="156" spans="1:20" x14ac:dyDescent="0.45">
      <c r="A156" s="2" t="s">
        <v>514</v>
      </c>
      <c r="B156" s="2">
        <v>10596</v>
      </c>
      <c r="C156" s="382">
        <v>36</v>
      </c>
      <c r="D156" s="119">
        <v>151</v>
      </c>
      <c r="E156" s="119" t="s">
        <v>514</v>
      </c>
      <c r="F156" s="350">
        <v>1.3946047827594674</v>
      </c>
      <c r="G156" s="350">
        <v>1.526727677513795</v>
      </c>
      <c r="H156" s="350">
        <v>0.86124608353350396</v>
      </c>
      <c r="I156" s="351">
        <v>2189529.926244</v>
      </c>
      <c r="J156" s="351">
        <v>3900468.8295550002</v>
      </c>
      <c r="K156" s="350">
        <v>0.19640396629307735</v>
      </c>
      <c r="L156" s="350">
        <v>0.25414083625097039</v>
      </c>
      <c r="M156" s="350">
        <v>0.12321876320683799</v>
      </c>
      <c r="N156" s="240">
        <v>3883698.675729</v>
      </c>
      <c r="O156" s="235">
        <f t="shared" si="38"/>
        <v>2.1678124087144833E-2</v>
      </c>
      <c r="P156" s="235">
        <f t="shared" si="39"/>
        <v>2.3731879059625149E-2</v>
      </c>
      <c r="Q156" s="235">
        <f t="shared" si="40"/>
        <v>1.3387448328883955E-2</v>
      </c>
      <c r="R156" s="235">
        <f t="shared" si="41"/>
        <v>3.0529578021984151E-3</v>
      </c>
      <c r="S156" s="235">
        <f t="shared" si="42"/>
        <v>3.9504357449270987E-3</v>
      </c>
      <c r="T156" s="235">
        <f t="shared" si="43"/>
        <v>1.9153466786317865E-3</v>
      </c>
    </row>
    <row r="157" spans="1:20" x14ac:dyDescent="0.45">
      <c r="A157" s="2" t="s">
        <v>516</v>
      </c>
      <c r="B157" s="2">
        <v>10616</v>
      </c>
      <c r="C157" s="382">
        <v>25</v>
      </c>
      <c r="D157" s="166">
        <v>152</v>
      </c>
      <c r="E157" s="166" t="s">
        <v>516</v>
      </c>
      <c r="F157" s="352">
        <v>1.3711562349203714</v>
      </c>
      <c r="G157" s="352">
        <v>3.3606057204621131</v>
      </c>
      <c r="H157" s="352">
        <v>0.98416920162555188</v>
      </c>
      <c r="I157" s="353">
        <v>5209267.7242700001</v>
      </c>
      <c r="J157" s="353">
        <v>9482310.8034990001</v>
      </c>
      <c r="K157" s="352">
        <v>0.1411069903310172</v>
      </c>
      <c r="L157" s="352">
        <v>0.37109163278958263</v>
      </c>
      <c r="M157" s="352">
        <v>0.10902138882923848</v>
      </c>
      <c r="N157" s="240">
        <v>10789118.837158</v>
      </c>
      <c r="O157" s="235">
        <f t="shared" si="38"/>
        <v>5.9210392522885916E-2</v>
      </c>
      <c r="P157" s="235">
        <f t="shared" si="39"/>
        <v>0.14512043103153252</v>
      </c>
      <c r="Q157" s="235">
        <f t="shared" si="40"/>
        <v>4.2499201223825771E-2</v>
      </c>
      <c r="R157" s="235">
        <f t="shared" si="41"/>
        <v>6.0933977269977593E-3</v>
      </c>
      <c r="S157" s="235">
        <f t="shared" si="42"/>
        <v>1.6024783084406032E-2</v>
      </c>
      <c r="T157" s="235">
        <f t="shared" si="43"/>
        <v>4.7078509812153247E-3</v>
      </c>
    </row>
    <row r="158" spans="1:20" x14ac:dyDescent="0.45">
      <c r="A158" s="2" t="s">
        <v>526</v>
      </c>
      <c r="B158" s="2">
        <v>10789</v>
      </c>
      <c r="C158" s="382">
        <v>43</v>
      </c>
      <c r="D158" s="119">
        <v>153</v>
      </c>
      <c r="E158" s="119" t="s">
        <v>526</v>
      </c>
      <c r="F158" s="350">
        <v>1.3589241756539157</v>
      </c>
      <c r="G158" s="350">
        <v>0.49985125391497548</v>
      </c>
      <c r="H158" s="350">
        <v>1.5041369600503085</v>
      </c>
      <c r="I158" s="351">
        <v>1214718.3978929999</v>
      </c>
      <c r="J158" s="351">
        <v>941669.88471999997</v>
      </c>
      <c r="K158" s="350">
        <v>0.21568353676760729</v>
      </c>
      <c r="L158" s="350">
        <v>9.4360501666272537E-2</v>
      </c>
      <c r="M158" s="350">
        <v>0.59436138116321802</v>
      </c>
      <c r="N158" s="240">
        <v>1230032.288896</v>
      </c>
      <c r="O158" s="235">
        <f t="shared" si="38"/>
        <v>6.6901639011159916E-3</v>
      </c>
      <c r="P158" s="235">
        <f t="shared" si="39"/>
        <v>2.4608339999988259E-3</v>
      </c>
      <c r="Q158" s="235">
        <f t="shared" si="40"/>
        <v>7.4050656929557021E-3</v>
      </c>
      <c r="R158" s="235">
        <f t="shared" si="41"/>
        <v>1.0618386497195968E-3</v>
      </c>
      <c r="S158" s="235">
        <f t="shared" si="42"/>
        <v>4.6454926128245224E-4</v>
      </c>
      <c r="T158" s="235">
        <f t="shared" si="43"/>
        <v>2.9261198878606804E-3</v>
      </c>
    </row>
    <row r="159" spans="1:20" x14ac:dyDescent="0.45">
      <c r="A159" s="2" t="s">
        <v>518</v>
      </c>
      <c r="B159" s="2">
        <v>10706</v>
      </c>
      <c r="C159" s="382">
        <v>27</v>
      </c>
      <c r="D159" s="166">
        <v>154</v>
      </c>
      <c r="E159" s="166" t="s">
        <v>518</v>
      </c>
      <c r="F159" s="352">
        <v>1.3503512814130059</v>
      </c>
      <c r="G159" s="352">
        <v>2.5026449937237221</v>
      </c>
      <c r="H159" s="352">
        <v>0.55255317151147476</v>
      </c>
      <c r="I159" s="353">
        <v>13088045.323593</v>
      </c>
      <c r="J159" s="353">
        <v>21036712.622742001</v>
      </c>
      <c r="K159" s="352">
        <v>4.4636079715868512E-2</v>
      </c>
      <c r="L159" s="352">
        <v>5.8769161790598073E-2</v>
      </c>
      <c r="M159" s="352">
        <v>7.334336769001977E-2</v>
      </c>
      <c r="N159" s="240">
        <v>20681681.452002998</v>
      </c>
      <c r="O159" s="235">
        <f t="shared" si="38"/>
        <v>0.1117783324075806</v>
      </c>
      <c r="P159" s="235">
        <f t="shared" si="39"/>
        <v>0.20716200877292948</v>
      </c>
      <c r="Q159" s="235">
        <f t="shared" si="40"/>
        <v>4.5738818430596302E-2</v>
      </c>
      <c r="R159" s="235">
        <f t="shared" si="41"/>
        <v>3.6948508321707008E-3</v>
      </c>
      <c r="S159" s="235">
        <f t="shared" si="42"/>
        <v>4.8647481528439314E-3</v>
      </c>
      <c r="T159" s="235">
        <f t="shared" si="43"/>
        <v>6.0711604797885274E-3</v>
      </c>
    </row>
    <row r="160" spans="1:20" x14ac:dyDescent="0.45">
      <c r="A160" s="2" t="s">
        <v>560</v>
      </c>
      <c r="B160" s="2">
        <v>11280</v>
      </c>
      <c r="C160" s="382">
        <v>170</v>
      </c>
      <c r="D160" s="119">
        <v>155</v>
      </c>
      <c r="E160" s="119" t="s">
        <v>560</v>
      </c>
      <c r="F160" s="350">
        <v>1.2340155306606464</v>
      </c>
      <c r="G160" s="350">
        <v>2.7063633431739809</v>
      </c>
      <c r="H160" s="350">
        <v>1.2314024163338213</v>
      </c>
      <c r="I160" s="351">
        <v>292855.461167</v>
      </c>
      <c r="J160" s="351">
        <v>625221.57029399998</v>
      </c>
      <c r="K160" s="350">
        <v>0.2119111922613699</v>
      </c>
      <c r="L160" s="350">
        <v>0.53088528127743573</v>
      </c>
      <c r="M160" s="350">
        <v>0.14381289290616983</v>
      </c>
      <c r="N160" s="240">
        <v>693078.60338700004</v>
      </c>
      <c r="O160" s="235">
        <f t="shared" si="38"/>
        <v>3.4231674016297702E-3</v>
      </c>
      <c r="P160" s="235">
        <f t="shared" si="39"/>
        <v>7.5074701599250953E-3</v>
      </c>
      <c r="Q160" s="235">
        <f t="shared" si="40"/>
        <v>3.4159186048698703E-3</v>
      </c>
      <c r="R160" s="235">
        <f t="shared" si="41"/>
        <v>5.8784307601158299E-4</v>
      </c>
      <c r="S160" s="235">
        <f t="shared" si="42"/>
        <v>1.4726793494252452E-3</v>
      </c>
      <c r="T160" s="235">
        <f t="shared" si="43"/>
        <v>3.9893793449010881E-4</v>
      </c>
    </row>
    <row r="161" spans="1:20" x14ac:dyDescent="0.45">
      <c r="A161" s="2" t="s">
        <v>563</v>
      </c>
      <c r="B161" s="2">
        <v>11308</v>
      </c>
      <c r="C161" s="382">
        <v>181</v>
      </c>
      <c r="D161" s="166">
        <v>156</v>
      </c>
      <c r="E161" s="166" t="s">
        <v>563</v>
      </c>
      <c r="F161" s="352">
        <v>1.1961118403432793</v>
      </c>
      <c r="G161" s="352">
        <v>1.714188908042563</v>
      </c>
      <c r="H161" s="352">
        <v>0.41206856911774592</v>
      </c>
      <c r="I161" s="353">
        <v>747978.23496699997</v>
      </c>
      <c r="J161" s="353">
        <v>1738490.55798</v>
      </c>
      <c r="K161" s="352">
        <v>0.26384489356808555</v>
      </c>
      <c r="L161" s="352">
        <v>0.57815751467320575</v>
      </c>
      <c r="M161" s="352">
        <v>0.13898149654235462</v>
      </c>
      <c r="N161" s="240">
        <v>1801791.2147560001</v>
      </c>
      <c r="O161" s="235">
        <f t="shared" si="38"/>
        <v>8.6258375569100779E-3</v>
      </c>
      <c r="P161" s="235">
        <f t="shared" si="39"/>
        <v>1.2361983690746344E-2</v>
      </c>
      <c r="Q161" s="235">
        <f t="shared" si="40"/>
        <v>2.9716590201949171E-3</v>
      </c>
      <c r="R161" s="235">
        <f t="shared" si="41"/>
        <v>1.9027344395197736E-3</v>
      </c>
      <c r="S161" s="235">
        <f t="shared" si="42"/>
        <v>4.1694201459009476E-3</v>
      </c>
      <c r="T161" s="235">
        <f t="shared" si="43"/>
        <v>1.0022740116397064E-3</v>
      </c>
    </row>
    <row r="162" spans="1:20" x14ac:dyDescent="0.45">
      <c r="A162" s="2" t="s">
        <v>544</v>
      </c>
      <c r="B162" s="2">
        <v>11141</v>
      </c>
      <c r="C162" s="382">
        <v>129</v>
      </c>
      <c r="D162" s="119">
        <v>157</v>
      </c>
      <c r="E162" s="119" t="s">
        <v>544</v>
      </c>
      <c r="F162" s="350">
        <v>1.1676579856210669</v>
      </c>
      <c r="G162" s="350">
        <v>2.0872616081966515</v>
      </c>
      <c r="H162" s="350">
        <v>1.4785465749050846</v>
      </c>
      <c r="I162" s="351">
        <v>337570.70565199998</v>
      </c>
      <c r="J162" s="351">
        <v>566713.44022600004</v>
      </c>
      <c r="K162" s="350">
        <v>0.16184532198321833</v>
      </c>
      <c r="L162" s="350">
        <v>0.37343886383233288</v>
      </c>
      <c r="M162" s="350">
        <v>0.16143747634841224</v>
      </c>
      <c r="N162" s="240">
        <v>634483.20103999996</v>
      </c>
      <c r="O162" s="235">
        <f t="shared" si="38"/>
        <v>2.965246503026979E-3</v>
      </c>
      <c r="P162" s="235">
        <f t="shared" si="39"/>
        <v>5.3005634019756094E-3</v>
      </c>
      <c r="Q162" s="235">
        <f t="shared" si="40"/>
        <v>3.754742497194393E-3</v>
      </c>
      <c r="R162" s="235">
        <f t="shared" si="41"/>
        <v>4.110032911621403E-4</v>
      </c>
      <c r="S162" s="235">
        <f t="shared" si="42"/>
        <v>9.4834129403415152E-4</v>
      </c>
      <c r="T162" s="235">
        <f t="shared" si="43"/>
        <v>4.0996757449058402E-4</v>
      </c>
    </row>
    <row r="163" spans="1:20" x14ac:dyDescent="0.45">
      <c r="A163" s="2" t="s">
        <v>512</v>
      </c>
      <c r="B163" s="2">
        <v>10589</v>
      </c>
      <c r="C163" s="382">
        <v>26</v>
      </c>
      <c r="D163" s="166">
        <v>158</v>
      </c>
      <c r="E163" s="166" t="s">
        <v>512</v>
      </c>
      <c r="F163" s="352">
        <v>1.1268883282236677</v>
      </c>
      <c r="G163" s="352">
        <v>0.31725961137519809</v>
      </c>
      <c r="H163" s="352">
        <v>0.11180385288966725</v>
      </c>
      <c r="I163" s="353">
        <v>941860.437882</v>
      </c>
      <c r="J163" s="353">
        <v>1403942.8991950001</v>
      </c>
      <c r="K163" s="352">
        <v>9.2122382928406563E-2</v>
      </c>
      <c r="L163" s="352">
        <v>1.3917821497443144E-2</v>
      </c>
      <c r="M163" s="352">
        <v>4.331983982972785E-3</v>
      </c>
      <c r="N163" s="240">
        <v>1542760.936189</v>
      </c>
      <c r="O163" s="235">
        <f t="shared" si="38"/>
        <v>6.9583222075509255E-3</v>
      </c>
      <c r="P163" s="235">
        <f t="shared" si="39"/>
        <v>1.9590180713566214E-3</v>
      </c>
      <c r="Q163" s="235">
        <f t="shared" si="40"/>
        <v>6.9036763711826765E-4</v>
      </c>
      <c r="R163" s="235">
        <f t="shared" si="41"/>
        <v>5.6883828405045905E-4</v>
      </c>
      <c r="S163" s="235">
        <f t="shared" si="42"/>
        <v>8.5939914347188382E-5</v>
      </c>
      <c r="T163" s="235">
        <f t="shared" si="43"/>
        <v>2.6749181437516416E-5</v>
      </c>
    </row>
    <row r="164" spans="1:20" x14ac:dyDescent="0.45">
      <c r="A164" s="2" t="s">
        <v>530</v>
      </c>
      <c r="B164" s="2">
        <v>10830</v>
      </c>
      <c r="C164" s="382">
        <v>38</v>
      </c>
      <c r="D164" s="119">
        <v>159</v>
      </c>
      <c r="E164" s="119" t="s">
        <v>530</v>
      </c>
      <c r="F164" s="350">
        <v>1.0893828269047663</v>
      </c>
      <c r="G164" s="350">
        <v>2.0453404669001256</v>
      </c>
      <c r="H164" s="350">
        <v>0.48159843815426961</v>
      </c>
      <c r="I164" s="351">
        <v>638488.48663900001</v>
      </c>
      <c r="J164" s="351">
        <v>1289109.4592919999</v>
      </c>
      <c r="K164" s="350">
        <v>0.20320505025429683</v>
      </c>
      <c r="L164" s="350">
        <v>0.4605386117712707</v>
      </c>
      <c r="M164" s="350">
        <v>7.5847852175053021E-2</v>
      </c>
      <c r="N164" s="240">
        <v>1412825.699978</v>
      </c>
      <c r="O164" s="235">
        <f t="shared" si="38"/>
        <v>6.1601903450530264E-3</v>
      </c>
      <c r="P164" s="235">
        <f t="shared" si="39"/>
        <v>1.1565894270927281E-2</v>
      </c>
      <c r="Q164" s="235">
        <f t="shared" si="40"/>
        <v>2.7233200080268023E-3</v>
      </c>
      <c r="R164" s="235">
        <f t="shared" si="41"/>
        <v>1.1490742810763668E-3</v>
      </c>
      <c r="S164" s="235">
        <f t="shared" si="42"/>
        <v>2.6042319005690701E-3</v>
      </c>
      <c r="T164" s="235">
        <f t="shared" si="43"/>
        <v>4.2890083735698233E-4</v>
      </c>
    </row>
    <row r="165" spans="1:20" x14ac:dyDescent="0.45">
      <c r="A165" s="2" t="s">
        <v>519</v>
      </c>
      <c r="B165" s="2">
        <v>10719</v>
      </c>
      <c r="C165" s="382">
        <v>22</v>
      </c>
      <c r="D165" s="166">
        <v>160</v>
      </c>
      <c r="E165" s="166" t="s">
        <v>519</v>
      </c>
      <c r="F165" s="352">
        <v>1.086729495255925</v>
      </c>
      <c r="G165" s="352">
        <v>0.58222759656880385</v>
      </c>
      <c r="H165" s="352">
        <v>0.3255468513419314</v>
      </c>
      <c r="I165" s="353">
        <v>9888944.4550730009</v>
      </c>
      <c r="J165" s="353">
        <v>13985968.566361999</v>
      </c>
      <c r="K165" s="352">
        <v>0.17632298320742845</v>
      </c>
      <c r="L165" s="352">
        <v>6.8586716218148089E-2</v>
      </c>
      <c r="M165" s="352">
        <v>5.3407283459913614E-2</v>
      </c>
      <c r="N165" s="240">
        <v>14997750.216364</v>
      </c>
      <c r="O165" s="235">
        <f t="shared" si="38"/>
        <v>6.5233787032482837E-2</v>
      </c>
      <c r="P165" s="235">
        <f t="shared" si="39"/>
        <v>3.4949737910683266E-2</v>
      </c>
      <c r="Q165" s="235">
        <f t="shared" si="40"/>
        <v>1.9541803238287619E-2</v>
      </c>
      <c r="R165" s="235">
        <f t="shared" si="41"/>
        <v>1.05842493331578E-2</v>
      </c>
      <c r="S165" s="235">
        <f t="shared" si="42"/>
        <v>4.1170974548531431E-3</v>
      </c>
      <c r="T165" s="235">
        <f t="shared" si="43"/>
        <v>3.2059122076068939E-3</v>
      </c>
    </row>
    <row r="166" spans="1:20" x14ac:dyDescent="0.45">
      <c r="A166" s="2" t="s">
        <v>549</v>
      </c>
      <c r="B166" s="2">
        <v>11186</v>
      </c>
      <c r="C166" s="382">
        <v>142</v>
      </c>
      <c r="D166" s="119">
        <v>161</v>
      </c>
      <c r="E166" s="119" t="s">
        <v>549</v>
      </c>
      <c r="F166" s="350">
        <v>1.028110284603003</v>
      </c>
      <c r="G166" s="350">
        <v>2.1853422372020896E-4</v>
      </c>
      <c r="H166" s="350">
        <v>2.6043395853733362E-2</v>
      </c>
      <c r="I166" s="351">
        <v>931162.77029200003</v>
      </c>
      <c r="J166" s="351">
        <v>1254517.9803180001</v>
      </c>
      <c r="K166" s="350">
        <v>6.9037315632431054E-2</v>
      </c>
      <c r="L166" s="350">
        <v>0</v>
      </c>
      <c r="M166" s="350">
        <v>7.755172696544247E-3</v>
      </c>
      <c r="N166" s="240">
        <v>464832</v>
      </c>
      <c r="O166" s="235">
        <f t="shared" si="38"/>
        <v>1.9127611505728582E-3</v>
      </c>
      <c r="P166" s="235">
        <f t="shared" si="39"/>
        <v>4.0657483877230378E-7</v>
      </c>
      <c r="Q166" s="235">
        <f t="shared" si="40"/>
        <v>4.8452774535999352E-5</v>
      </c>
      <c r="R166" s="235">
        <f t="shared" si="41"/>
        <v>1.2844137176639685E-4</v>
      </c>
      <c r="S166" s="235">
        <f t="shared" si="42"/>
        <v>0</v>
      </c>
      <c r="T166" s="235">
        <f t="shared" si="43"/>
        <v>1.4428211906917306E-5</v>
      </c>
    </row>
    <row r="167" spans="1:20" x14ac:dyDescent="0.45">
      <c r="A167" s="2" t="s">
        <v>568</v>
      </c>
      <c r="B167" s="2">
        <v>11384</v>
      </c>
      <c r="C167" s="382">
        <v>209</v>
      </c>
      <c r="D167" s="166">
        <v>162</v>
      </c>
      <c r="E167" s="166" t="s">
        <v>568</v>
      </c>
      <c r="F167" s="352">
        <v>0.9754226803575845</v>
      </c>
      <c r="G167" s="352">
        <v>1.6736639297421734</v>
      </c>
      <c r="H167" s="352">
        <v>1.1625548581607028</v>
      </c>
      <c r="I167" s="353">
        <v>457404.44160899997</v>
      </c>
      <c r="J167" s="353">
        <v>611562.44953500002</v>
      </c>
      <c r="K167" s="352">
        <v>0.12369538520724442</v>
      </c>
      <c r="L167" s="352">
        <v>0.41822145801828492</v>
      </c>
      <c r="M167" s="352">
        <v>0.28812296523174469</v>
      </c>
      <c r="N167" s="240">
        <v>744494.48219999997</v>
      </c>
      <c r="O167" s="235">
        <f t="shared" si="38"/>
        <v>2.906560408220714E-3</v>
      </c>
      <c r="P167" s="235">
        <f t="shared" si="39"/>
        <v>4.9871767520028951E-3</v>
      </c>
      <c r="Q167" s="235">
        <f t="shared" si="40"/>
        <v>3.4641760860797404E-3</v>
      </c>
      <c r="R167" s="235">
        <f t="shared" si="41"/>
        <v>3.6858698958197882E-4</v>
      </c>
      <c r="S167" s="235">
        <f t="shared" si="42"/>
        <v>1.2462145449587676E-3</v>
      </c>
      <c r="T167" s="235">
        <f t="shared" si="43"/>
        <v>8.5854760229148988E-4</v>
      </c>
    </row>
    <row r="168" spans="1:20" x14ac:dyDescent="0.45">
      <c r="A168" s="2" t="s">
        <v>553</v>
      </c>
      <c r="B168" s="2">
        <v>11220</v>
      </c>
      <c r="C168" s="382">
        <v>152</v>
      </c>
      <c r="D168" s="119">
        <v>163</v>
      </c>
      <c r="E168" s="119" t="s">
        <v>553</v>
      </c>
      <c r="F168" s="350">
        <v>0.97429046889807047</v>
      </c>
      <c r="G168" s="350">
        <v>2.2098267422787319</v>
      </c>
      <c r="H168" s="350">
        <v>0.71391442444717645</v>
      </c>
      <c r="I168" s="351">
        <v>526143.26624400006</v>
      </c>
      <c r="J168" s="351">
        <v>1014230.629311</v>
      </c>
      <c r="K168" s="350">
        <v>9.6993022382789104E-2</v>
      </c>
      <c r="L168" s="350">
        <v>0.26262870533762889</v>
      </c>
      <c r="M168" s="350">
        <v>5.4308188573556314E-2</v>
      </c>
      <c r="N168" s="240">
        <v>1166148.0963940001</v>
      </c>
      <c r="O168" s="235">
        <f t="shared" si="38"/>
        <v>4.5474421442510673E-3</v>
      </c>
      <c r="P168" s="235">
        <f t="shared" si="39"/>
        <v>1.0314233362763884E-2</v>
      </c>
      <c r="Q168" s="235">
        <f t="shared" si="40"/>
        <v>3.3321526226071287E-3</v>
      </c>
      <c r="R168" s="235">
        <f t="shared" si="41"/>
        <v>4.527090962725272E-4</v>
      </c>
      <c r="S168" s="235">
        <f t="shared" si="42"/>
        <v>1.2258036807987849E-3</v>
      </c>
      <c r="T168" s="235">
        <f t="shared" si="43"/>
        <v>2.5348020265110623E-4</v>
      </c>
    </row>
    <row r="169" spans="1:20" x14ac:dyDescent="0.45">
      <c r="A169" s="2" t="s">
        <v>531</v>
      </c>
      <c r="B169" s="2">
        <v>10835</v>
      </c>
      <c r="C169" s="382">
        <v>18</v>
      </c>
      <c r="D169" s="166">
        <v>164</v>
      </c>
      <c r="E169" s="166" t="s">
        <v>531</v>
      </c>
      <c r="F169" s="352">
        <v>0.91622893675719985</v>
      </c>
      <c r="G169" s="352">
        <v>1.8288844797303645</v>
      </c>
      <c r="H169" s="352">
        <v>0.43191218626259292</v>
      </c>
      <c r="I169" s="353">
        <v>542637.25798700005</v>
      </c>
      <c r="J169" s="353">
        <v>1126077.8104930001</v>
      </c>
      <c r="K169" s="352">
        <v>0.20754430714334907</v>
      </c>
      <c r="L169" s="352">
        <v>0.61926754713582643</v>
      </c>
      <c r="M169" s="352">
        <v>0.11591996312836732</v>
      </c>
      <c r="N169" s="240">
        <v>1308741.1608500001</v>
      </c>
      <c r="O169" s="235">
        <f t="shared" si="38"/>
        <v>4.799354013842929E-3</v>
      </c>
      <c r="P169" s="235">
        <f t="shared" si="39"/>
        <v>9.5799900183407803E-3</v>
      </c>
      <c r="Q169" s="235">
        <f t="shared" si="40"/>
        <v>2.2624252537838882E-3</v>
      </c>
      <c r="R169" s="235">
        <f t="shared" si="41"/>
        <v>1.0871503437384256E-3</v>
      </c>
      <c r="S169" s="235">
        <f t="shared" si="42"/>
        <v>3.2438226612969269E-3</v>
      </c>
      <c r="T169" s="235">
        <f t="shared" si="43"/>
        <v>6.0720734524463509E-4</v>
      </c>
    </row>
    <row r="170" spans="1:20" x14ac:dyDescent="0.45">
      <c r="A170" s="2" t="s">
        <v>515</v>
      </c>
      <c r="B170" s="2">
        <v>10600</v>
      </c>
      <c r="C170" s="382">
        <v>20</v>
      </c>
      <c r="D170" s="119">
        <v>165</v>
      </c>
      <c r="E170" s="119" t="s">
        <v>515</v>
      </c>
      <c r="F170" s="350">
        <v>0.84308241156630725</v>
      </c>
      <c r="G170" s="350">
        <v>1.5358936456563776</v>
      </c>
      <c r="H170" s="350">
        <v>0.68535501593923698</v>
      </c>
      <c r="I170" s="351">
        <v>7027804.1419660002</v>
      </c>
      <c r="J170" s="351">
        <v>8987744.8565170001</v>
      </c>
      <c r="K170" s="350">
        <v>9.3255060863946415E-2</v>
      </c>
      <c r="L170" s="350">
        <v>0.19759925763180142</v>
      </c>
      <c r="M170" s="350">
        <v>0.14482170628880653</v>
      </c>
      <c r="N170" s="240">
        <v>12593990.408156</v>
      </c>
      <c r="O170" s="235">
        <f t="shared" si="38"/>
        <v>4.2497013218365583E-2</v>
      </c>
      <c r="P170" s="235">
        <f t="shared" si="39"/>
        <v>7.7419350310250559E-2</v>
      </c>
      <c r="Q170" s="235">
        <f t="shared" si="40"/>
        <v>3.4546493642931636E-2</v>
      </c>
      <c r="R170" s="235">
        <f t="shared" si="41"/>
        <v>4.7006810957565901E-3</v>
      </c>
      <c r="S170" s="235">
        <f t="shared" si="42"/>
        <v>9.9603290832707032E-3</v>
      </c>
      <c r="T170" s="235">
        <f t="shared" si="43"/>
        <v>7.2999861959255532E-3</v>
      </c>
    </row>
    <row r="171" spans="1:20" x14ac:dyDescent="0.45">
      <c r="A171" s="2" t="s">
        <v>533</v>
      </c>
      <c r="B171" s="2">
        <v>10851</v>
      </c>
      <c r="C171" s="382">
        <v>9</v>
      </c>
      <c r="D171" s="166">
        <v>166</v>
      </c>
      <c r="E171" s="166" t="s">
        <v>533</v>
      </c>
      <c r="F171" s="352">
        <v>0.82435281241483371</v>
      </c>
      <c r="G171" s="352">
        <v>3.9101791280479321</v>
      </c>
      <c r="H171" s="352">
        <v>0.97204386969038448</v>
      </c>
      <c r="I171" s="353">
        <v>12351953.114862001</v>
      </c>
      <c r="J171" s="353">
        <v>18591939.059066001</v>
      </c>
      <c r="K171" s="352">
        <v>9.9146080701101549E-2</v>
      </c>
      <c r="L171" s="352">
        <v>0.31527657353832267</v>
      </c>
      <c r="M171" s="352">
        <v>0.15149844075639857</v>
      </c>
      <c r="N171" s="240">
        <v>23804653.909446001</v>
      </c>
      <c r="O171" s="235">
        <f t="shared" si="38"/>
        <v>7.8541649216989778E-2</v>
      </c>
      <c r="P171" s="235">
        <f t="shared" si="39"/>
        <v>0.37254912317347649</v>
      </c>
      <c r="Q171" s="235">
        <f t="shared" si="40"/>
        <v>9.261317179606883E-2</v>
      </c>
      <c r="R171" s="235">
        <f t="shared" si="41"/>
        <v>9.4463154299843973E-3</v>
      </c>
      <c r="S171" s="235">
        <f t="shared" si="42"/>
        <v>3.0038524369976224E-2</v>
      </c>
      <c r="T171" s="235">
        <f t="shared" si="43"/>
        <v>1.4434277668021273E-2</v>
      </c>
    </row>
    <row r="172" spans="1:20" x14ac:dyDescent="0.45">
      <c r="A172" s="2" t="s">
        <v>548</v>
      </c>
      <c r="B172" s="2">
        <v>11183</v>
      </c>
      <c r="C172" s="382">
        <v>144</v>
      </c>
      <c r="D172" s="119">
        <v>167</v>
      </c>
      <c r="E172" s="119" t="s">
        <v>548</v>
      </c>
      <c r="F172" s="350">
        <v>1.7606445193474385</v>
      </c>
      <c r="G172" s="350">
        <v>4.4808925430790376</v>
      </c>
      <c r="H172" s="350">
        <v>1.5735464509582378</v>
      </c>
      <c r="I172" s="351">
        <v>2234219.4403869999</v>
      </c>
      <c r="J172" s="351">
        <v>6272333.7159529999</v>
      </c>
      <c r="K172" s="350">
        <v>0.27130662792103172</v>
      </c>
      <c r="L172" s="350">
        <v>1.0685176213742331</v>
      </c>
      <c r="M172" s="350">
        <v>0.1068021360498743</v>
      </c>
      <c r="N172" s="240">
        <v>2485121.3672259999</v>
      </c>
      <c r="O172" s="235">
        <f t="shared" si="38"/>
        <v>1.7512344953842327E-2</v>
      </c>
      <c r="P172" s="235">
        <f t="shared" si="39"/>
        <v>4.4569437528811436E-2</v>
      </c>
      <c r="Q172" s="235">
        <f t="shared" si="40"/>
        <v>1.5651364001796612E-2</v>
      </c>
      <c r="R172" s="235">
        <f t="shared" si="41"/>
        <v>2.698565896867039E-3</v>
      </c>
      <c r="S172" s="235">
        <f t="shared" si="42"/>
        <v>1.0628067715622757E-2</v>
      </c>
      <c r="T172" s="235">
        <f t="shared" si="43"/>
        <v>1.06231316302613E-3</v>
      </c>
    </row>
    <row r="173" spans="1:20" x14ac:dyDescent="0.45">
      <c r="B173" s="2">
        <v>11706</v>
      </c>
      <c r="C173" s="382">
        <v>296</v>
      </c>
      <c r="D173" s="166">
        <v>168</v>
      </c>
      <c r="E173" s="166" t="s">
        <v>608</v>
      </c>
      <c r="F173" s="352">
        <v>0</v>
      </c>
      <c r="G173" s="352">
        <v>0</v>
      </c>
      <c r="H173" s="352">
        <v>0</v>
      </c>
      <c r="I173" s="353">
        <v>0</v>
      </c>
      <c r="J173" s="353">
        <v>141333</v>
      </c>
      <c r="K173" s="352">
        <v>0</v>
      </c>
      <c r="L173" s="352">
        <v>0</v>
      </c>
      <c r="M173" s="352">
        <v>0</v>
      </c>
      <c r="N173" s="240"/>
      <c r="O173" s="235"/>
      <c r="P173" s="235"/>
      <c r="Q173" s="235"/>
      <c r="R173" s="235"/>
      <c r="S173" s="235"/>
      <c r="T173" s="235"/>
    </row>
    <row r="174" spans="1:20" x14ac:dyDescent="0.45">
      <c r="C174" s="258"/>
      <c r="D174" s="333" t="s">
        <v>197</v>
      </c>
      <c r="E174" s="333"/>
      <c r="F174" s="238">
        <f>O174</f>
        <v>2.5962707763008686</v>
      </c>
      <c r="G174" s="238">
        <f t="shared" ref="G174:H175" si="44">P174</f>
        <v>3.3728672848325849</v>
      </c>
      <c r="H174" s="238">
        <f t="shared" si="44"/>
        <v>0.93820338845773521</v>
      </c>
      <c r="I174" s="168">
        <f>SUM(I107:I173)</f>
        <v>134202086.30279997</v>
      </c>
      <c r="J174" s="168">
        <f>SUM(J107:J173)</f>
        <v>242074809.29676995</v>
      </c>
      <c r="K174" s="238">
        <f>R174</f>
        <v>0.28011230891440353</v>
      </c>
      <c r="L174" s="238">
        <f t="shared" ref="L174:M175" si="45">S174</f>
        <v>0.44127823729394805</v>
      </c>
      <c r="M174" s="238">
        <f t="shared" si="45"/>
        <v>0.13327577421773534</v>
      </c>
      <c r="N174" s="240">
        <f>SUM(N107:N172)</f>
        <v>249847483.39825699</v>
      </c>
      <c r="O174" s="240">
        <f t="shared" ref="O174:T174" si="46">SUM(O107:O172)</f>
        <v>2.5962707763008686</v>
      </c>
      <c r="P174" s="240">
        <f t="shared" si="46"/>
        <v>3.3728672848325849</v>
      </c>
      <c r="Q174" s="240">
        <f t="shared" si="46"/>
        <v>0.93820338845773521</v>
      </c>
      <c r="R174" s="240">
        <f t="shared" si="46"/>
        <v>0.28011230891440353</v>
      </c>
      <c r="S174" s="240">
        <f t="shared" si="46"/>
        <v>0.44127823729394805</v>
      </c>
      <c r="T174" s="240">
        <f t="shared" si="46"/>
        <v>0.13327577421773534</v>
      </c>
    </row>
    <row r="175" spans="1:20" ht="19.5" x14ac:dyDescent="0.5">
      <c r="C175" s="258"/>
      <c r="D175" s="429" t="s">
        <v>163</v>
      </c>
      <c r="E175" s="429"/>
      <c r="F175" s="300">
        <f>O175</f>
        <v>0.41736337105525473</v>
      </c>
      <c r="G175" s="300">
        <f t="shared" si="44"/>
        <v>1.6331305882514349</v>
      </c>
      <c r="H175" s="300">
        <f t="shared" si="44"/>
        <v>0.94384893176564999</v>
      </c>
      <c r="I175" s="118">
        <f>I174+I106+I85</f>
        <v>398959201.36721593</v>
      </c>
      <c r="J175" s="118">
        <f>J174+J106+J85</f>
        <v>513494285.73345894</v>
      </c>
      <c r="K175" s="301">
        <f>R175</f>
        <v>6.0661063081450382E-2</v>
      </c>
      <c r="L175" s="301">
        <f t="shared" si="45"/>
        <v>0.18502277365778241</v>
      </c>
      <c r="M175" s="301">
        <f t="shared" si="45"/>
        <v>0.10838564404239706</v>
      </c>
      <c r="N175" s="240">
        <f>N174+N106+N85</f>
        <v>2294624714.5032492</v>
      </c>
      <c r="O175" s="236">
        <f>($N85*F85+$N106*F106+$N174*F174)/$N$175</f>
        <v>0.41736337105525473</v>
      </c>
      <c r="P175" s="236">
        <f>($N85*G85+$N106*G106+$N174*G174)/$N$175</f>
        <v>1.6331305882514349</v>
      </c>
      <c r="Q175" s="236">
        <f>($N85*H85+$N106*H106+$N174*H174)/$N$175</f>
        <v>0.94384893176564999</v>
      </c>
      <c r="R175" s="236">
        <f>($N85*K85+$N106*K106+$N174*K174)/$N$175</f>
        <v>6.0661063081450382E-2</v>
      </c>
      <c r="S175" s="236">
        <f>($N85*L85+$N106*L106+$N174*L174)/$N$175</f>
        <v>0.18502277365778241</v>
      </c>
      <c r="T175" s="236">
        <f>($N85*M85+$N106*M106+$N174*M174)/$N$175</f>
        <v>0.10838564404239706</v>
      </c>
    </row>
    <row r="178" spans="8:9" x14ac:dyDescent="0.45">
      <c r="H178" s="67"/>
      <c r="I178" s="49"/>
    </row>
    <row r="179" spans="8:9" x14ac:dyDescent="0.45">
      <c r="H179" s="67"/>
      <c r="I179" s="9"/>
    </row>
    <row r="180" spans="8:9" x14ac:dyDescent="0.45">
      <c r="H180" s="67"/>
      <c r="I180" s="9"/>
    </row>
  </sheetData>
  <sheetProtection algorithmName="SHA-512" hashValue="jI+6Bni+YmPZA/55rEbuUdMVmp/vFiZNQOCNxt0vfaOlcpVBsSpgSyEHspfSLzN24sPeuEyvVc39I6zOmaPHmg==" saltValue="89AXaQR4TJs5oabbcAjVvw==" spinCount="100000" sheet="1" objects="1" scenarios="1"/>
  <sortState ref="A107:U173">
    <sortCondition descending="1" ref="F107:F173"/>
  </sortState>
  <mergeCells count="7">
    <mergeCell ref="D1:I1"/>
    <mergeCell ref="F2:G2"/>
    <mergeCell ref="I2:J2"/>
    <mergeCell ref="C2:C3"/>
    <mergeCell ref="D175:E175"/>
    <mergeCell ref="D2:D3"/>
    <mergeCell ref="E2:E3"/>
  </mergeCells>
  <printOptions horizontalCentered="1"/>
  <pageMargins left="0.25" right="0.25" top="0.75" bottom="0.75" header="0.3" footer="0.3"/>
  <pageSetup paperSize="9" scale="79" fitToHeight="0" orientation="portrait" r:id="rId1"/>
  <rowBreaks count="4" manualBreakCount="4">
    <brk id="41" min="3" max="12" man="1"/>
    <brk id="79" min="3" max="12" man="1"/>
    <brk id="119" min="3" max="12" man="1"/>
    <brk id="155" min="3"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5"/>
  <sheetViews>
    <sheetView rightToLeft="1" view="pageBreakPreview" zoomScale="40" zoomScaleNormal="51" zoomScaleSheetLayoutView="40" workbookViewId="0">
      <pane ySplit="4" topLeftCell="A24" activePane="bottomLeft" state="frozen"/>
      <selection activeCell="B1" sqref="B1"/>
      <selection pane="bottomLeft" activeCell="K43" sqref="K43"/>
    </sheetView>
  </sheetViews>
  <sheetFormatPr defaultColWidth="9" defaultRowHeight="33.75" x14ac:dyDescent="0.25"/>
  <cols>
    <col min="1" max="2" width="9" style="33" hidden="1" customWidth="1"/>
    <col min="3" max="3" width="7.42578125" style="28" customWidth="1"/>
    <col min="4" max="4" width="7.42578125" style="328" customWidth="1"/>
    <col min="5" max="5" width="62.140625" style="29" customWidth="1"/>
    <col min="6" max="6" width="60.85546875" style="30" customWidth="1"/>
    <col min="7" max="7" width="25.5703125" style="23" customWidth="1"/>
    <col min="8" max="8" width="16.42578125" style="23" customWidth="1"/>
    <col min="9" max="9" width="33.140625" style="29" customWidth="1"/>
    <col min="10" max="10" width="34" style="329" customWidth="1"/>
    <col min="11" max="11" width="27.42578125" style="329" customWidth="1"/>
    <col min="12" max="12" width="35.42578125" style="23" customWidth="1"/>
    <col min="13" max="13" width="33.42578125" style="23" customWidth="1"/>
    <col min="14" max="14" width="33.28515625" style="31" customWidth="1"/>
    <col min="15" max="15" width="26.7109375" style="32" customWidth="1"/>
    <col min="16" max="16" width="28.140625" style="32" customWidth="1"/>
    <col min="17" max="17" width="28.85546875" style="32" customWidth="1"/>
    <col min="18" max="18" width="30.85546875" style="27" customWidth="1"/>
    <col min="19" max="19" width="32.140625" style="27" customWidth="1"/>
    <col min="20" max="20" width="27.7109375" style="27" customWidth="1"/>
    <col min="21" max="22" width="18" style="331" hidden="1" customWidth="1"/>
    <col min="23" max="23" width="20.5703125" style="331" hidden="1" customWidth="1"/>
    <col min="24" max="24" width="20.42578125" style="312" hidden="1" customWidth="1"/>
    <col min="25" max="27" width="9" style="33" hidden="1" customWidth="1"/>
    <col min="28" max="28" width="24.85546875" style="33" hidden="1" customWidth="1"/>
    <col min="29" max="29" width="17" style="33" hidden="1" customWidth="1"/>
    <col min="30" max="30" width="12.140625" style="33" hidden="1" customWidth="1"/>
    <col min="31" max="34" width="9" style="33" hidden="1" customWidth="1"/>
    <col min="35" max="35" width="21.42578125" style="33" hidden="1" customWidth="1"/>
    <col min="36" max="38" width="9" style="33" hidden="1" customWidth="1"/>
    <col min="39" max="47" width="9" style="33" customWidth="1"/>
    <col min="48" max="16384" width="9" style="33"/>
  </cols>
  <sheetData>
    <row r="1" spans="1:38" s="34" customFormat="1" ht="45" x14ac:dyDescent="0.25">
      <c r="C1" s="442" t="s">
        <v>299</v>
      </c>
      <c r="D1" s="443"/>
      <c r="E1" s="443"/>
      <c r="F1" s="443"/>
      <c r="G1" s="443"/>
      <c r="H1" s="443"/>
      <c r="I1" s="443"/>
      <c r="J1" s="443"/>
      <c r="K1" s="317" t="s">
        <v>604</v>
      </c>
      <c r="L1" s="317" t="s">
        <v>317</v>
      </c>
      <c r="M1" s="317" t="s">
        <v>312</v>
      </c>
      <c r="N1" s="318"/>
      <c r="O1" s="444" t="s">
        <v>254</v>
      </c>
      <c r="P1" s="445"/>
      <c r="Q1" s="317" t="s">
        <v>604</v>
      </c>
      <c r="R1" s="444" t="s">
        <v>255</v>
      </c>
      <c r="S1" s="445"/>
      <c r="T1" s="317" t="s">
        <v>604</v>
      </c>
      <c r="U1" s="441" t="s">
        <v>286</v>
      </c>
      <c r="V1" s="441"/>
      <c r="W1" s="441"/>
      <c r="X1" s="35"/>
    </row>
    <row r="2" spans="1:38" s="34" customFormat="1" ht="49.15" customHeight="1" x14ac:dyDescent="0.25">
      <c r="C2" s="144"/>
      <c r="D2" s="319"/>
      <c r="E2" s="144"/>
      <c r="F2" s="144"/>
      <c r="G2" s="144"/>
      <c r="H2" s="144"/>
      <c r="I2" s="144"/>
      <c r="J2" s="144"/>
      <c r="K2" s="144"/>
      <c r="L2" s="144"/>
      <c r="M2" s="144"/>
      <c r="N2" s="144"/>
      <c r="O2" s="319"/>
      <c r="P2" s="144"/>
      <c r="Q2" s="320"/>
      <c r="R2" s="144"/>
      <c r="S2" s="144"/>
      <c r="T2" s="144"/>
      <c r="U2" s="441"/>
      <c r="V2" s="441"/>
      <c r="W2" s="441"/>
      <c r="X2" s="35"/>
    </row>
    <row r="3" spans="1:38" s="34" customFormat="1" ht="67.5" x14ac:dyDescent="0.85">
      <c r="C3" s="435" t="s">
        <v>162</v>
      </c>
      <c r="D3" s="435" t="s">
        <v>0</v>
      </c>
      <c r="E3" s="437" t="s">
        <v>1</v>
      </c>
      <c r="F3" s="437" t="s">
        <v>2</v>
      </c>
      <c r="G3" s="436" t="s">
        <v>4</v>
      </c>
      <c r="H3" s="437" t="s">
        <v>593</v>
      </c>
      <c r="I3" s="316" t="s">
        <v>258</v>
      </c>
      <c r="J3" s="321" t="s">
        <v>258</v>
      </c>
      <c r="K3" s="446" t="s">
        <v>592</v>
      </c>
      <c r="L3" s="437" t="s">
        <v>6</v>
      </c>
      <c r="M3" s="437" t="s">
        <v>7</v>
      </c>
      <c r="N3" s="433" t="s">
        <v>8</v>
      </c>
      <c r="O3" s="433" t="s">
        <v>241</v>
      </c>
      <c r="P3" s="433" t="s">
        <v>242</v>
      </c>
      <c r="Q3" s="433" t="s">
        <v>63</v>
      </c>
      <c r="R3" s="433" t="s">
        <v>241</v>
      </c>
      <c r="S3" s="433" t="s">
        <v>242</v>
      </c>
      <c r="T3" s="433" t="s">
        <v>63</v>
      </c>
      <c r="U3" s="439" t="s">
        <v>172</v>
      </c>
      <c r="V3" s="439" t="s">
        <v>396</v>
      </c>
      <c r="W3" s="439" t="s">
        <v>171</v>
      </c>
      <c r="X3" s="433" t="s">
        <v>397</v>
      </c>
      <c r="AB3" s="433" t="s">
        <v>172</v>
      </c>
      <c r="AC3" s="433" t="s">
        <v>396</v>
      </c>
      <c r="AD3" s="433" t="s">
        <v>171</v>
      </c>
    </row>
    <row r="4" spans="1:38" s="35" customFormat="1" ht="33.75" customHeight="1" x14ac:dyDescent="0.25">
      <c r="C4" s="435"/>
      <c r="D4" s="435"/>
      <c r="E4" s="438"/>
      <c r="F4" s="438"/>
      <c r="G4" s="436"/>
      <c r="H4" s="438"/>
      <c r="I4" s="322" t="s">
        <v>598</v>
      </c>
      <c r="J4" s="323" t="s">
        <v>604</v>
      </c>
      <c r="K4" s="447"/>
      <c r="L4" s="438"/>
      <c r="M4" s="438"/>
      <c r="N4" s="434"/>
      <c r="O4" s="434"/>
      <c r="P4" s="434"/>
      <c r="Q4" s="434"/>
      <c r="R4" s="434"/>
      <c r="S4" s="434"/>
      <c r="T4" s="434"/>
      <c r="U4" s="440"/>
      <c r="V4" s="440"/>
      <c r="W4" s="440"/>
      <c r="X4" s="434"/>
      <c r="AB4" s="434"/>
      <c r="AC4" s="434"/>
      <c r="AD4" s="434"/>
      <c r="AI4" s="35" t="s">
        <v>24</v>
      </c>
    </row>
    <row r="5" spans="1:38" s="35" customFormat="1" ht="33.75" customHeight="1" x14ac:dyDescent="0.85">
      <c r="A5" s="163">
        <v>120</v>
      </c>
      <c r="B5" s="163">
        <v>11091</v>
      </c>
      <c r="C5" s="324">
        <v>120</v>
      </c>
      <c r="D5" s="161">
        <v>1</v>
      </c>
      <c r="E5" s="360" t="s">
        <v>609</v>
      </c>
      <c r="F5" s="361" t="s">
        <v>40</v>
      </c>
      <c r="G5" s="162" t="s">
        <v>103</v>
      </c>
      <c r="H5" s="362">
        <v>92.633333333333326</v>
      </c>
      <c r="I5" s="363">
        <v>126010.29672</v>
      </c>
      <c r="J5" s="364">
        <v>173999</v>
      </c>
      <c r="K5" s="365">
        <v>0.34234999999999999</v>
      </c>
      <c r="L5" s="362">
        <v>31855</v>
      </c>
      <c r="M5" s="362">
        <v>100000</v>
      </c>
      <c r="N5" s="362">
        <v>5462233</v>
      </c>
      <c r="O5" s="362">
        <v>22927896.988641001</v>
      </c>
      <c r="P5" s="362">
        <v>23015441.013804</v>
      </c>
      <c r="Q5" s="362">
        <f t="shared" ref="Q5" si="0">O5-P5</f>
        <v>-87544.025162998587</v>
      </c>
      <c r="R5" s="362">
        <v>2331254.09718</v>
      </c>
      <c r="S5" s="362">
        <v>2317460.595801</v>
      </c>
      <c r="T5" s="362">
        <f t="shared" ref="T5" si="1">R5-S5</f>
        <v>13793.501379000023</v>
      </c>
      <c r="U5" s="366" t="e">
        <f>VLOOKUP(B5,#REF!,13,0)</f>
        <v>#REF!</v>
      </c>
      <c r="V5" s="366" t="e">
        <f>VLOOKUP(B5,#REF!,14,0)</f>
        <v>#REF!</v>
      </c>
      <c r="W5" s="366" t="e">
        <f>VLOOKUP(B5,#REF!,15,0)</f>
        <v>#REF!</v>
      </c>
      <c r="X5" s="311">
        <v>11091</v>
      </c>
      <c r="Y5" s="163"/>
      <c r="Z5" s="163"/>
      <c r="AA5" s="163"/>
      <c r="AB5" s="248" t="e">
        <f t="shared" ref="AB5:AB49" si="2">$J5/$J$51*$U5</f>
        <v>#REF!</v>
      </c>
      <c r="AC5" s="248" t="e">
        <f t="shared" ref="AC5:AC49" si="3">$J5/$J$51*$V5</f>
        <v>#REF!</v>
      </c>
      <c r="AD5" s="248" t="e">
        <f t="shared" ref="AD5:AD49" si="4">$J5/$J$51*$W5</f>
        <v>#REF!</v>
      </c>
      <c r="AE5" s="163"/>
      <c r="AF5" s="163"/>
      <c r="AG5" s="163"/>
      <c r="AH5" s="163"/>
      <c r="AI5" s="313">
        <v>70913</v>
      </c>
      <c r="AJ5" s="163"/>
    </row>
    <row r="6" spans="1:38" s="163" customFormat="1" ht="31.5" customHeight="1" x14ac:dyDescent="0.85">
      <c r="A6" s="325">
        <v>127</v>
      </c>
      <c r="B6" s="163">
        <v>11130</v>
      </c>
      <c r="C6" s="159">
        <v>127</v>
      </c>
      <c r="D6" s="368">
        <v>2</v>
      </c>
      <c r="E6" s="369" t="s">
        <v>610</v>
      </c>
      <c r="F6" s="370" t="s">
        <v>24</v>
      </c>
      <c r="G6" s="371" t="s">
        <v>104</v>
      </c>
      <c r="H6" s="372">
        <v>87.433333333333337</v>
      </c>
      <c r="I6" s="368">
        <v>42586215.585185997</v>
      </c>
      <c r="J6" s="373">
        <v>55323459</v>
      </c>
      <c r="K6" s="374">
        <v>0.42641299999999999</v>
      </c>
      <c r="L6" s="372">
        <v>12627589</v>
      </c>
      <c r="M6" s="372">
        <v>0</v>
      </c>
      <c r="N6" s="372">
        <v>4381158</v>
      </c>
      <c r="O6" s="372">
        <v>42847106.404955</v>
      </c>
      <c r="P6" s="372">
        <v>56522543.393100001</v>
      </c>
      <c r="Q6" s="372">
        <f t="shared" ref="Q6:Q50" si="5">O6-P6</f>
        <v>-13675436.988145001</v>
      </c>
      <c r="R6" s="372">
        <v>8083814.4124130001</v>
      </c>
      <c r="S6" s="372">
        <v>7372500.971225</v>
      </c>
      <c r="T6" s="372">
        <f t="shared" ref="T6:T50" si="6">R6-S6</f>
        <v>711313.44118800014</v>
      </c>
      <c r="U6" s="375" t="e">
        <f>VLOOKUP(B6,#REF!,13,0)</f>
        <v>#REF!</v>
      </c>
      <c r="V6" s="375" t="e">
        <f>VLOOKUP(B6,#REF!,14,0)</f>
        <v>#REF!</v>
      </c>
      <c r="W6" s="375" t="e">
        <f>VLOOKUP(B6,#REF!,15,0)</f>
        <v>#REF!</v>
      </c>
      <c r="X6" s="311">
        <v>11130</v>
      </c>
      <c r="Y6" s="325"/>
      <c r="Z6" s="325"/>
      <c r="AA6" s="325"/>
      <c r="AB6" s="248" t="e">
        <f t="shared" si="2"/>
        <v>#REF!</v>
      </c>
      <c r="AC6" s="248" t="e">
        <f t="shared" si="3"/>
        <v>#REF!</v>
      </c>
      <c r="AD6" s="248" t="e">
        <f t="shared" si="4"/>
        <v>#REF!</v>
      </c>
      <c r="AE6" s="325"/>
      <c r="AF6" s="325"/>
      <c r="AG6" s="325"/>
      <c r="AH6" s="325"/>
      <c r="AI6" s="313">
        <v>14560853</v>
      </c>
      <c r="AJ6" s="325"/>
      <c r="AL6" s="35"/>
    </row>
    <row r="7" spans="1:38" s="325" customFormat="1" ht="36.75" x14ac:dyDescent="0.85">
      <c r="A7" s="163">
        <v>171</v>
      </c>
      <c r="B7" s="163">
        <v>11281</v>
      </c>
      <c r="C7" s="324">
        <v>171</v>
      </c>
      <c r="D7" s="161">
        <v>3</v>
      </c>
      <c r="E7" s="360" t="s">
        <v>611</v>
      </c>
      <c r="F7" s="361" t="s">
        <v>321</v>
      </c>
      <c r="G7" s="162" t="s">
        <v>159</v>
      </c>
      <c r="H7" s="362">
        <v>68.733333333333334</v>
      </c>
      <c r="I7" s="363">
        <v>174961.62613399999</v>
      </c>
      <c r="J7" s="364">
        <v>514776</v>
      </c>
      <c r="K7" s="365">
        <v>0.100658</v>
      </c>
      <c r="L7" s="362">
        <v>109768</v>
      </c>
      <c r="M7" s="362">
        <v>200000</v>
      </c>
      <c r="N7" s="362">
        <v>4689674</v>
      </c>
      <c r="O7" s="362">
        <v>4947774.4285180001</v>
      </c>
      <c r="P7" s="362">
        <v>5091627.4761549998</v>
      </c>
      <c r="Q7" s="362">
        <f t="shared" si="5"/>
        <v>-143853.04763699975</v>
      </c>
      <c r="R7" s="362">
        <v>3835163.9645580002</v>
      </c>
      <c r="S7" s="362">
        <v>3969072.2523690001</v>
      </c>
      <c r="T7" s="362">
        <f t="shared" si="6"/>
        <v>-133908.2878109999</v>
      </c>
      <c r="U7" s="366" t="e">
        <f>VLOOKUP(B7,#REF!,13,0)</f>
        <v>#REF!</v>
      </c>
      <c r="V7" s="366" t="e">
        <f>VLOOKUP(B7,#REF!,14,0)</f>
        <v>#REF!</v>
      </c>
      <c r="W7" s="366" t="e">
        <f>VLOOKUP(B7,#REF!,15,0)</f>
        <v>#REF!</v>
      </c>
      <c r="X7" s="311">
        <v>11281</v>
      </c>
      <c r="Y7" s="163"/>
      <c r="Z7" s="163"/>
      <c r="AA7" s="163"/>
      <c r="AB7" s="248" t="e">
        <f t="shared" si="2"/>
        <v>#REF!</v>
      </c>
      <c r="AC7" s="248" t="e">
        <f t="shared" si="3"/>
        <v>#REF!</v>
      </c>
      <c r="AD7" s="248" t="e">
        <f t="shared" si="4"/>
        <v>#REF!</v>
      </c>
      <c r="AE7" s="163"/>
      <c r="AF7" s="163"/>
      <c r="AG7" s="163"/>
      <c r="AH7" s="163"/>
      <c r="AI7" s="313">
        <v>36309</v>
      </c>
      <c r="AJ7" s="163"/>
      <c r="AL7" s="35"/>
    </row>
    <row r="8" spans="1:38" s="163" customFormat="1" ht="31.5" customHeight="1" x14ac:dyDescent="0.85">
      <c r="A8" s="325">
        <v>186</v>
      </c>
      <c r="B8" s="163">
        <v>11287</v>
      </c>
      <c r="C8" s="159">
        <v>186</v>
      </c>
      <c r="D8" s="368">
        <v>4</v>
      </c>
      <c r="E8" s="369" t="s">
        <v>612</v>
      </c>
      <c r="F8" s="370" t="s">
        <v>248</v>
      </c>
      <c r="G8" s="371" t="s">
        <v>184</v>
      </c>
      <c r="H8" s="372">
        <v>68.066666666666663</v>
      </c>
      <c r="I8" s="368">
        <v>136806</v>
      </c>
      <c r="J8" s="373">
        <v>3261621</v>
      </c>
      <c r="K8" s="374">
        <v>1.00437</v>
      </c>
      <c r="L8" s="372">
        <v>1143462</v>
      </c>
      <c r="M8" s="372">
        <v>2000000</v>
      </c>
      <c r="N8" s="372">
        <v>3111638</v>
      </c>
      <c r="O8" s="372">
        <v>3382996.2251710002</v>
      </c>
      <c r="P8" s="372">
        <v>2813443.5420769998</v>
      </c>
      <c r="Q8" s="372">
        <f t="shared" si="5"/>
        <v>569552.68309400044</v>
      </c>
      <c r="R8" s="372">
        <v>1051224.544034</v>
      </c>
      <c r="S8" s="372">
        <v>645336.15596200002</v>
      </c>
      <c r="T8" s="372">
        <f t="shared" si="6"/>
        <v>405888.388072</v>
      </c>
      <c r="U8" s="375" t="e">
        <f>VLOOKUP(B8,#REF!,13,0)</f>
        <v>#REF!</v>
      </c>
      <c r="V8" s="375" t="e">
        <f>VLOOKUP(B8,#REF!,14,0)</f>
        <v>#REF!</v>
      </c>
      <c r="W8" s="375" t="e">
        <f>VLOOKUP(B8,#REF!,15,0)</f>
        <v>#REF!</v>
      </c>
      <c r="X8" s="311">
        <v>11287</v>
      </c>
      <c r="Y8" s="325"/>
      <c r="Z8" s="325"/>
      <c r="AA8" s="325"/>
      <c r="AB8" s="248" t="e">
        <f t="shared" si="2"/>
        <v>#REF!</v>
      </c>
      <c r="AC8" s="248" t="e">
        <f t="shared" si="3"/>
        <v>#REF!</v>
      </c>
      <c r="AD8" s="248" t="e">
        <f t="shared" si="4"/>
        <v>#REF!</v>
      </c>
      <c r="AE8" s="325"/>
      <c r="AF8" s="325"/>
      <c r="AG8" s="325"/>
      <c r="AH8" s="325"/>
      <c r="AI8" s="313">
        <v>736566</v>
      </c>
      <c r="AJ8" s="325"/>
      <c r="AL8" s="35"/>
    </row>
    <row r="9" spans="1:38" s="325" customFormat="1" ht="36.75" x14ac:dyDescent="0.85">
      <c r="A9" s="325">
        <v>176</v>
      </c>
      <c r="B9" s="163">
        <v>11286</v>
      </c>
      <c r="C9" s="159">
        <v>176</v>
      </c>
      <c r="D9" s="161">
        <v>5</v>
      </c>
      <c r="E9" s="360" t="s">
        <v>613</v>
      </c>
      <c r="F9" s="361" t="s">
        <v>249</v>
      </c>
      <c r="G9" s="162" t="s">
        <v>183</v>
      </c>
      <c r="H9" s="362">
        <v>67.933333333333337</v>
      </c>
      <c r="I9" s="363">
        <v>155809</v>
      </c>
      <c r="J9" s="364">
        <v>4384463</v>
      </c>
      <c r="K9" s="365">
        <v>0.53645100000000001</v>
      </c>
      <c r="L9" s="362">
        <v>2123033</v>
      </c>
      <c r="M9" s="362">
        <v>2000000</v>
      </c>
      <c r="N9" s="362">
        <v>2065188</v>
      </c>
      <c r="O9" s="362">
        <v>3923468.6823959998</v>
      </c>
      <c r="P9" s="362">
        <v>3982430.2019199999</v>
      </c>
      <c r="Q9" s="362">
        <f t="shared" si="5"/>
        <v>-58961.519524000119</v>
      </c>
      <c r="R9" s="362">
        <v>1084082.395765</v>
      </c>
      <c r="S9" s="362">
        <v>2043390.9924999999</v>
      </c>
      <c r="T9" s="362">
        <f t="shared" si="6"/>
        <v>-959308.59673499991</v>
      </c>
      <c r="U9" s="366" t="e">
        <f>VLOOKUP(B9,#REF!,13,0)</f>
        <v>#REF!</v>
      </c>
      <c r="V9" s="366" t="e">
        <f>VLOOKUP(B9,#REF!,14,0)</f>
        <v>#REF!</v>
      </c>
      <c r="W9" s="366" t="e">
        <f>VLOOKUP(B9,#REF!,15,0)</f>
        <v>#REF!</v>
      </c>
      <c r="X9" s="311">
        <v>11286</v>
      </c>
      <c r="AB9" s="248" t="e">
        <f t="shared" si="2"/>
        <v>#REF!</v>
      </c>
      <c r="AC9" s="248" t="e">
        <f t="shared" si="3"/>
        <v>#REF!</v>
      </c>
      <c r="AD9" s="248" t="e">
        <f t="shared" si="4"/>
        <v>#REF!</v>
      </c>
      <c r="AI9" s="313">
        <v>469636</v>
      </c>
      <c r="AL9" s="35"/>
    </row>
    <row r="10" spans="1:38" s="163" customFormat="1" ht="31.5" customHeight="1" x14ac:dyDescent="0.85">
      <c r="A10" s="163">
        <v>187</v>
      </c>
      <c r="B10" s="163">
        <v>11295</v>
      </c>
      <c r="C10" s="324">
        <v>187</v>
      </c>
      <c r="D10" s="368">
        <v>6</v>
      </c>
      <c r="E10" s="369" t="s">
        <v>614</v>
      </c>
      <c r="F10" s="370" t="s">
        <v>250</v>
      </c>
      <c r="G10" s="371" t="s">
        <v>182</v>
      </c>
      <c r="H10" s="372">
        <v>66.833333333333329</v>
      </c>
      <c r="I10" s="368">
        <v>5103287.2914450001</v>
      </c>
      <c r="J10" s="373">
        <v>10151998</v>
      </c>
      <c r="K10" s="374">
        <v>0.96022200000000002</v>
      </c>
      <c r="L10" s="372">
        <v>1411977</v>
      </c>
      <c r="M10" s="372">
        <v>5000000</v>
      </c>
      <c r="N10" s="372">
        <v>7189917</v>
      </c>
      <c r="O10" s="372">
        <v>293905.02444000001</v>
      </c>
      <c r="P10" s="372">
        <v>743759.92030799994</v>
      </c>
      <c r="Q10" s="372">
        <f t="shared" si="5"/>
        <v>-449854.89586799993</v>
      </c>
      <c r="R10" s="372">
        <v>126999.77018000001</v>
      </c>
      <c r="S10" s="372">
        <v>459166.72938400001</v>
      </c>
      <c r="T10" s="372">
        <f t="shared" si="6"/>
        <v>-332166.95920400001</v>
      </c>
      <c r="U10" s="375" t="e">
        <f>VLOOKUP(B10,#REF!,13,0)</f>
        <v>#REF!</v>
      </c>
      <c r="V10" s="375" t="e">
        <f>VLOOKUP(B10,#REF!,14,0)</f>
        <v>#REF!</v>
      </c>
      <c r="W10" s="375" t="e">
        <f>VLOOKUP(B10,#REF!,15,0)</f>
        <v>#REF!</v>
      </c>
      <c r="X10" s="311">
        <v>11295</v>
      </c>
      <c r="AB10" s="248" t="e">
        <f t="shared" si="2"/>
        <v>#REF!</v>
      </c>
      <c r="AC10" s="248" t="e">
        <f t="shared" si="3"/>
        <v>#REF!</v>
      </c>
      <c r="AD10" s="248" t="e">
        <f t="shared" si="4"/>
        <v>#REF!</v>
      </c>
      <c r="AI10" s="313">
        <v>2915069</v>
      </c>
      <c r="AL10" s="35"/>
    </row>
    <row r="11" spans="1:38" s="325" customFormat="1" ht="36.75" x14ac:dyDescent="0.85">
      <c r="A11" s="325">
        <v>188</v>
      </c>
      <c r="B11" s="163">
        <v>11306</v>
      </c>
      <c r="C11" s="159">
        <v>188</v>
      </c>
      <c r="D11" s="161">
        <v>7</v>
      </c>
      <c r="E11" s="360" t="s">
        <v>615</v>
      </c>
      <c r="F11" s="361" t="s">
        <v>326</v>
      </c>
      <c r="G11" s="162" t="s">
        <v>181</v>
      </c>
      <c r="H11" s="362">
        <v>64.166666666666671</v>
      </c>
      <c r="I11" s="363">
        <v>236752</v>
      </c>
      <c r="J11" s="364">
        <v>248745</v>
      </c>
      <c r="K11" s="365">
        <v>5.4782999999999998E-2</v>
      </c>
      <c r="L11" s="362">
        <v>237545</v>
      </c>
      <c r="M11" s="362">
        <v>2000000</v>
      </c>
      <c r="N11" s="362">
        <v>1047148</v>
      </c>
      <c r="O11" s="362">
        <v>103754.658242</v>
      </c>
      <c r="P11" s="362">
        <v>102536.61279699999</v>
      </c>
      <c r="Q11" s="362">
        <f t="shared" si="5"/>
        <v>1218.0454450000107</v>
      </c>
      <c r="R11" s="362">
        <v>26812.689908</v>
      </c>
      <c r="S11" s="362">
        <v>22520.353050000002</v>
      </c>
      <c r="T11" s="362">
        <f t="shared" si="6"/>
        <v>4292.3368579999988</v>
      </c>
      <c r="U11" s="366" t="e">
        <f>VLOOKUP(B11,#REF!,13,0)</f>
        <v>#REF!</v>
      </c>
      <c r="V11" s="366" t="e">
        <f>VLOOKUP(B11,#REF!,14,0)</f>
        <v>#REF!</v>
      </c>
      <c r="W11" s="366" t="e">
        <f>VLOOKUP(B11,#REF!,15,0)</f>
        <v>#REF!</v>
      </c>
      <c r="X11" s="311">
        <v>11306</v>
      </c>
      <c r="AB11" s="248" t="e">
        <f t="shared" si="2"/>
        <v>#REF!</v>
      </c>
      <c r="AC11" s="248" t="e">
        <f t="shared" si="3"/>
        <v>#REF!</v>
      </c>
      <c r="AD11" s="248" t="e">
        <f t="shared" si="4"/>
        <v>#REF!</v>
      </c>
      <c r="AI11" s="313">
        <v>7079</v>
      </c>
      <c r="AL11" s="35"/>
    </row>
    <row r="12" spans="1:38" s="163" customFormat="1" ht="31.5" customHeight="1" x14ac:dyDescent="0.85">
      <c r="A12" s="163">
        <v>189</v>
      </c>
      <c r="B12" s="163">
        <v>11318</v>
      </c>
      <c r="C12" s="324">
        <v>189</v>
      </c>
      <c r="D12" s="368">
        <v>8</v>
      </c>
      <c r="E12" s="369" t="s">
        <v>616</v>
      </c>
      <c r="F12" s="370" t="s">
        <v>292</v>
      </c>
      <c r="G12" s="371" t="s">
        <v>180</v>
      </c>
      <c r="H12" s="372">
        <v>62.566666666666663</v>
      </c>
      <c r="I12" s="368">
        <v>253987.81917800001</v>
      </c>
      <c r="J12" s="373">
        <v>528240</v>
      </c>
      <c r="K12" s="374">
        <v>0.82519699999999996</v>
      </c>
      <c r="L12" s="372">
        <v>84020</v>
      </c>
      <c r="M12" s="372">
        <v>500000</v>
      </c>
      <c r="N12" s="372">
        <v>6287077</v>
      </c>
      <c r="O12" s="372">
        <v>767925.04976600001</v>
      </c>
      <c r="P12" s="372">
        <v>802941.46810399997</v>
      </c>
      <c r="Q12" s="372">
        <f t="shared" si="5"/>
        <v>-35016.418337999959</v>
      </c>
      <c r="R12" s="372">
        <v>153910.89601200001</v>
      </c>
      <c r="S12" s="372">
        <v>206792.23930099999</v>
      </c>
      <c r="T12" s="372">
        <f t="shared" si="6"/>
        <v>-52881.343288999982</v>
      </c>
      <c r="U12" s="375" t="e">
        <f>VLOOKUP(B12,#REF!,13,0)</f>
        <v>#REF!</v>
      </c>
      <c r="V12" s="375" t="e">
        <f>VLOOKUP(B12,#REF!,14,0)</f>
        <v>#REF!</v>
      </c>
      <c r="W12" s="375" t="e">
        <f>VLOOKUP(B12,#REF!,15,0)</f>
        <v>#REF!</v>
      </c>
      <c r="X12" s="311">
        <v>11318</v>
      </c>
      <c r="AB12" s="248" t="e">
        <f t="shared" si="2"/>
        <v>#REF!</v>
      </c>
      <c r="AC12" s="248" t="e">
        <f t="shared" si="3"/>
        <v>#REF!</v>
      </c>
      <c r="AD12" s="248" t="e">
        <f t="shared" si="4"/>
        <v>#REF!</v>
      </c>
      <c r="AI12" s="313">
        <v>154236</v>
      </c>
      <c r="AL12" s="35"/>
    </row>
    <row r="13" spans="1:38" s="325" customFormat="1" ht="36.75" x14ac:dyDescent="0.85">
      <c r="A13" s="325">
        <v>190</v>
      </c>
      <c r="B13" s="163">
        <v>11316</v>
      </c>
      <c r="C13" s="159">
        <v>190</v>
      </c>
      <c r="D13" s="161">
        <v>9</v>
      </c>
      <c r="E13" s="360" t="s">
        <v>617</v>
      </c>
      <c r="F13" s="361" t="s">
        <v>310</v>
      </c>
      <c r="G13" s="162" t="s">
        <v>179</v>
      </c>
      <c r="H13" s="362">
        <v>61.8</v>
      </c>
      <c r="I13" s="363">
        <v>360238.35078699997</v>
      </c>
      <c r="J13" s="364">
        <v>458996</v>
      </c>
      <c r="K13" s="365">
        <v>0.36025599999999997</v>
      </c>
      <c r="L13" s="362">
        <v>70523</v>
      </c>
      <c r="M13" s="362">
        <v>600000</v>
      </c>
      <c r="N13" s="362">
        <v>6508456</v>
      </c>
      <c r="O13" s="362">
        <v>2106024.1306870002</v>
      </c>
      <c r="P13" s="362">
        <v>2373649.1099410001</v>
      </c>
      <c r="Q13" s="362">
        <f t="shared" si="5"/>
        <v>-267624.97925399989</v>
      </c>
      <c r="R13" s="362">
        <v>406791.67074099998</v>
      </c>
      <c r="S13" s="362">
        <v>522404.45062800002</v>
      </c>
      <c r="T13" s="362">
        <f t="shared" si="6"/>
        <v>-115612.77988700004</v>
      </c>
      <c r="U13" s="366" t="e">
        <f>VLOOKUP(B13,#REF!,13,0)</f>
        <v>#REF!</v>
      </c>
      <c r="V13" s="366" t="e">
        <f>VLOOKUP(B13,#REF!,14,0)</f>
        <v>#REF!</v>
      </c>
      <c r="W13" s="366" t="e">
        <f>VLOOKUP(B13,#REF!,15,0)</f>
        <v>#REF!</v>
      </c>
      <c r="X13" s="311">
        <v>11316</v>
      </c>
      <c r="AB13" s="248" t="e">
        <f t="shared" si="2"/>
        <v>#REF!</v>
      </c>
      <c r="AC13" s="248" t="e">
        <f t="shared" si="3"/>
        <v>#REF!</v>
      </c>
      <c r="AD13" s="248" t="e">
        <f t="shared" si="4"/>
        <v>#REF!</v>
      </c>
      <c r="AI13" s="313">
        <v>120930</v>
      </c>
      <c r="AL13" s="35"/>
    </row>
    <row r="14" spans="1:38" s="163" customFormat="1" ht="31.5" customHeight="1" x14ac:dyDescent="0.85">
      <c r="A14" s="163">
        <v>192</v>
      </c>
      <c r="B14" s="163">
        <v>11324</v>
      </c>
      <c r="C14" s="324">
        <v>192</v>
      </c>
      <c r="D14" s="368">
        <v>10</v>
      </c>
      <c r="E14" s="369" t="s">
        <v>618</v>
      </c>
      <c r="F14" s="370" t="s">
        <v>251</v>
      </c>
      <c r="G14" s="371" t="s">
        <v>188</v>
      </c>
      <c r="H14" s="372">
        <v>60.433333333333337</v>
      </c>
      <c r="I14" s="368">
        <v>301701.967596</v>
      </c>
      <c r="J14" s="373">
        <v>402490</v>
      </c>
      <c r="K14" s="374">
        <v>0.52487799999999996</v>
      </c>
      <c r="L14" s="372">
        <v>50002</v>
      </c>
      <c r="M14" s="372">
        <v>500000</v>
      </c>
      <c r="N14" s="372">
        <v>8049469</v>
      </c>
      <c r="O14" s="372">
        <v>1973302.7693670001</v>
      </c>
      <c r="P14" s="372">
        <v>2194833.2935119998</v>
      </c>
      <c r="Q14" s="372">
        <f t="shared" si="5"/>
        <v>-221530.52414499968</v>
      </c>
      <c r="R14" s="372">
        <v>505827.02361199999</v>
      </c>
      <c r="S14" s="372">
        <v>575976.15500000003</v>
      </c>
      <c r="T14" s="372">
        <f t="shared" si="6"/>
        <v>-70149.131388000038</v>
      </c>
      <c r="U14" s="375" t="e">
        <f>VLOOKUP(B14,#REF!,13,0)</f>
        <v>#REF!</v>
      </c>
      <c r="V14" s="375" t="e">
        <f>VLOOKUP(B14,#REF!,14,0)</f>
        <v>#REF!</v>
      </c>
      <c r="W14" s="375" t="e">
        <f>VLOOKUP(B14,#REF!,15,0)</f>
        <v>#REF!</v>
      </c>
      <c r="X14" s="311">
        <v>11324</v>
      </c>
      <c r="AB14" s="248" t="e">
        <f t="shared" si="2"/>
        <v>#REF!</v>
      </c>
      <c r="AC14" s="248" t="e">
        <f t="shared" si="3"/>
        <v>#REF!</v>
      </c>
      <c r="AD14" s="248" t="e">
        <f t="shared" si="4"/>
        <v>#REF!</v>
      </c>
      <c r="AI14" s="313">
        <v>152317</v>
      </c>
      <c r="AL14" s="35"/>
    </row>
    <row r="15" spans="1:38" s="325" customFormat="1" ht="36.75" x14ac:dyDescent="0.85">
      <c r="A15" s="325">
        <v>193</v>
      </c>
      <c r="B15" s="163">
        <v>11329</v>
      </c>
      <c r="C15" s="159">
        <v>193</v>
      </c>
      <c r="D15" s="161">
        <v>11</v>
      </c>
      <c r="E15" s="360" t="s">
        <v>619</v>
      </c>
      <c r="F15" s="361" t="s">
        <v>326</v>
      </c>
      <c r="G15" s="162" t="s">
        <v>195</v>
      </c>
      <c r="H15" s="362">
        <v>60.2</v>
      </c>
      <c r="I15" s="363">
        <v>327863.87650999997</v>
      </c>
      <c r="J15" s="364">
        <v>624166</v>
      </c>
      <c r="K15" s="365">
        <v>0.86449900000000002</v>
      </c>
      <c r="L15" s="362">
        <v>96453</v>
      </c>
      <c r="M15" s="362">
        <v>800000</v>
      </c>
      <c r="N15" s="362">
        <v>6471195</v>
      </c>
      <c r="O15" s="362">
        <v>926550.23114299995</v>
      </c>
      <c r="P15" s="362">
        <v>930038.67916499998</v>
      </c>
      <c r="Q15" s="362">
        <f t="shared" si="5"/>
        <v>-3488.448022000026</v>
      </c>
      <c r="R15" s="362">
        <v>171786.30132599999</v>
      </c>
      <c r="S15" s="362">
        <v>199511.96361400001</v>
      </c>
      <c r="T15" s="362">
        <f t="shared" si="6"/>
        <v>-27725.662288000021</v>
      </c>
      <c r="U15" s="366" t="e">
        <f>VLOOKUP(B15,#REF!,13,0)</f>
        <v>#REF!</v>
      </c>
      <c r="V15" s="366" t="e">
        <f>VLOOKUP(B15,#REF!,14,0)</f>
        <v>#REF!</v>
      </c>
      <c r="W15" s="366" t="e">
        <f>VLOOKUP(B15,#REF!,15,0)</f>
        <v>#REF!</v>
      </c>
      <c r="X15" s="311">
        <v>11329</v>
      </c>
      <c r="AB15" s="248" t="e">
        <f t="shared" si="2"/>
        <v>#REF!</v>
      </c>
      <c r="AC15" s="248" t="e">
        <f t="shared" si="3"/>
        <v>#REF!</v>
      </c>
      <c r="AD15" s="248" t="e">
        <f t="shared" si="4"/>
        <v>#REF!</v>
      </c>
      <c r="AI15" s="313">
        <v>248847</v>
      </c>
      <c r="AL15" s="35"/>
    </row>
    <row r="16" spans="1:38" s="163" customFormat="1" ht="31.5" customHeight="1" x14ac:dyDescent="0.85">
      <c r="A16" s="163">
        <v>199</v>
      </c>
      <c r="B16" s="163">
        <v>11339</v>
      </c>
      <c r="C16" s="324">
        <v>199</v>
      </c>
      <c r="D16" s="368">
        <v>12</v>
      </c>
      <c r="E16" s="369" t="s">
        <v>620</v>
      </c>
      <c r="F16" s="370" t="s">
        <v>190</v>
      </c>
      <c r="G16" s="371" t="s">
        <v>199</v>
      </c>
      <c r="H16" s="372">
        <v>59.2</v>
      </c>
      <c r="I16" s="368">
        <v>2137378.1269860002</v>
      </c>
      <c r="J16" s="373">
        <v>4234783</v>
      </c>
      <c r="K16" s="374">
        <v>0.38197600000000004</v>
      </c>
      <c r="L16" s="372">
        <v>1748995</v>
      </c>
      <c r="M16" s="372">
        <v>2000000</v>
      </c>
      <c r="N16" s="372">
        <v>2421266</v>
      </c>
      <c r="O16" s="372">
        <v>3041627.4804420001</v>
      </c>
      <c r="P16" s="372">
        <v>3433860.0922590001</v>
      </c>
      <c r="Q16" s="372">
        <f t="shared" si="5"/>
        <v>-392232.61181699997</v>
      </c>
      <c r="R16" s="372">
        <v>1595258.0644179999</v>
      </c>
      <c r="S16" s="372">
        <v>1393636.1685250001</v>
      </c>
      <c r="T16" s="372">
        <f t="shared" si="6"/>
        <v>201621.89589299983</v>
      </c>
      <c r="U16" s="375" t="e">
        <f>VLOOKUP(B16,#REF!,13,0)</f>
        <v>#REF!</v>
      </c>
      <c r="V16" s="375" t="e">
        <f>VLOOKUP(B16,#REF!,14,0)</f>
        <v>#REF!</v>
      </c>
      <c r="W16" s="375" t="e">
        <f>VLOOKUP(B16,#REF!,15,0)</f>
        <v>#REF!</v>
      </c>
      <c r="X16" s="311">
        <v>11339</v>
      </c>
      <c r="AB16" s="248" t="e">
        <f t="shared" si="2"/>
        <v>#REF!</v>
      </c>
      <c r="AC16" s="248" t="e">
        <f t="shared" si="3"/>
        <v>#REF!</v>
      </c>
      <c r="AD16" s="248" t="e">
        <f t="shared" si="4"/>
        <v>#REF!</v>
      </c>
      <c r="AI16" s="313">
        <v>428271</v>
      </c>
      <c r="AL16" s="35"/>
    </row>
    <row r="17" spans="1:38" s="325" customFormat="1" ht="36.75" x14ac:dyDescent="0.85">
      <c r="A17" s="325">
        <v>200</v>
      </c>
      <c r="B17" s="163">
        <v>11346</v>
      </c>
      <c r="C17" s="159">
        <v>200</v>
      </c>
      <c r="D17" s="161">
        <v>13</v>
      </c>
      <c r="E17" s="360" t="s">
        <v>621</v>
      </c>
      <c r="F17" s="361" t="s">
        <v>252</v>
      </c>
      <c r="G17" s="162" t="s">
        <v>200</v>
      </c>
      <c r="H17" s="362">
        <v>58.266666666666666</v>
      </c>
      <c r="I17" s="363">
        <v>1414590</v>
      </c>
      <c r="J17" s="364">
        <v>2277395</v>
      </c>
      <c r="K17" s="365">
        <v>0.90124599999999999</v>
      </c>
      <c r="L17" s="362">
        <v>200000</v>
      </c>
      <c r="M17" s="362">
        <v>2000000</v>
      </c>
      <c r="N17" s="362">
        <v>11386975</v>
      </c>
      <c r="O17" s="362">
        <v>3991523.1435400001</v>
      </c>
      <c r="P17" s="362">
        <v>4094545.0540410001</v>
      </c>
      <c r="Q17" s="362">
        <f t="shared" si="5"/>
        <v>-103021.91050100001</v>
      </c>
      <c r="R17" s="362">
        <v>1197496.987766</v>
      </c>
      <c r="S17" s="362">
        <v>1094206.1310729999</v>
      </c>
      <c r="T17" s="362">
        <f t="shared" si="6"/>
        <v>103290.85669300007</v>
      </c>
      <c r="U17" s="366" t="e">
        <f>VLOOKUP(B17,#REF!,13,0)</f>
        <v>#REF!</v>
      </c>
      <c r="V17" s="366" t="e">
        <f>VLOOKUP(B17,#REF!,14,0)</f>
        <v>#REF!</v>
      </c>
      <c r="W17" s="366" t="e">
        <f>VLOOKUP(B17,#REF!,15,0)</f>
        <v>#REF!</v>
      </c>
      <c r="X17" s="311">
        <v>11346</v>
      </c>
      <c r="AB17" s="248" t="e">
        <f t="shared" si="2"/>
        <v>#REF!</v>
      </c>
      <c r="AC17" s="248" t="e">
        <f t="shared" si="3"/>
        <v>#REF!</v>
      </c>
      <c r="AD17" s="248" t="e">
        <f t="shared" si="4"/>
        <v>#REF!</v>
      </c>
      <c r="AI17" s="313">
        <v>599620</v>
      </c>
      <c r="AL17" s="35"/>
    </row>
    <row r="18" spans="1:38" s="163" customFormat="1" ht="31.5" customHeight="1" x14ac:dyDescent="0.85">
      <c r="A18" s="325">
        <v>202</v>
      </c>
      <c r="B18" s="163">
        <v>11365</v>
      </c>
      <c r="C18" s="159">
        <v>202</v>
      </c>
      <c r="D18" s="368">
        <v>14</v>
      </c>
      <c r="E18" s="369" t="s">
        <v>622</v>
      </c>
      <c r="F18" s="370" t="s">
        <v>71</v>
      </c>
      <c r="G18" s="371" t="s">
        <v>206</v>
      </c>
      <c r="H18" s="372">
        <v>57.333333333333329</v>
      </c>
      <c r="I18" s="368">
        <v>705451.64483899996</v>
      </c>
      <c r="J18" s="373">
        <v>1330941</v>
      </c>
      <c r="K18" s="374">
        <v>0.85722600000000004</v>
      </c>
      <c r="L18" s="372">
        <v>199758</v>
      </c>
      <c r="M18" s="372">
        <v>700000</v>
      </c>
      <c r="N18" s="372">
        <v>6662767</v>
      </c>
      <c r="O18" s="372">
        <v>407003.46977600001</v>
      </c>
      <c r="P18" s="372">
        <v>486744.96832099999</v>
      </c>
      <c r="Q18" s="372">
        <f t="shared" si="5"/>
        <v>-79741.49854499998</v>
      </c>
      <c r="R18" s="372">
        <v>150233.18015999999</v>
      </c>
      <c r="S18" s="372">
        <v>191143.201477</v>
      </c>
      <c r="T18" s="372">
        <f t="shared" si="6"/>
        <v>-40910.021317000006</v>
      </c>
      <c r="U18" s="375" t="e">
        <f>VLOOKUP(B18,#REF!,13,0)</f>
        <v>#REF!</v>
      </c>
      <c r="V18" s="375" t="e">
        <f>VLOOKUP(B18,#REF!,14,0)</f>
        <v>#REF!</v>
      </c>
      <c r="W18" s="375" t="e">
        <f>VLOOKUP(B18,#REF!,15,0)</f>
        <v>#REF!</v>
      </c>
      <c r="X18" s="311">
        <v>11365</v>
      </c>
      <c r="Y18" s="325"/>
      <c r="Z18" s="325"/>
      <c r="AA18" s="325"/>
      <c r="AB18" s="248" t="e">
        <f t="shared" si="2"/>
        <v>#REF!</v>
      </c>
      <c r="AC18" s="248" t="e">
        <f t="shared" si="3"/>
        <v>#REF!</v>
      </c>
      <c r="AD18" s="248" t="e">
        <f t="shared" si="4"/>
        <v>#REF!</v>
      </c>
      <c r="AE18" s="325"/>
      <c r="AF18" s="325"/>
      <c r="AG18" s="325"/>
      <c r="AH18" s="325"/>
      <c r="AI18" s="313">
        <v>309707</v>
      </c>
      <c r="AJ18" s="325"/>
      <c r="AL18" s="35"/>
    </row>
    <row r="19" spans="1:38" s="325" customFormat="1" ht="36.75" x14ac:dyDescent="0.85">
      <c r="A19" s="163">
        <v>203</v>
      </c>
      <c r="B19" s="163">
        <v>11364</v>
      </c>
      <c r="C19" s="324">
        <v>203</v>
      </c>
      <c r="D19" s="161">
        <v>15</v>
      </c>
      <c r="E19" s="360" t="s">
        <v>623</v>
      </c>
      <c r="F19" s="361" t="s">
        <v>207</v>
      </c>
      <c r="G19" s="162" t="s">
        <v>205</v>
      </c>
      <c r="H19" s="362">
        <v>57.2</v>
      </c>
      <c r="I19" s="363">
        <v>8954677.5744969994</v>
      </c>
      <c r="J19" s="364">
        <v>26222539</v>
      </c>
      <c r="K19" s="365">
        <v>0.92611099999999991</v>
      </c>
      <c r="L19" s="362">
        <v>3272845</v>
      </c>
      <c r="M19" s="362">
        <v>4500000</v>
      </c>
      <c r="N19" s="362">
        <v>8012154</v>
      </c>
      <c r="O19" s="362">
        <v>7157537.3910689997</v>
      </c>
      <c r="P19" s="362">
        <v>6632539.5616290001</v>
      </c>
      <c r="Q19" s="362">
        <f t="shared" si="5"/>
        <v>524997.82943999954</v>
      </c>
      <c r="R19" s="362">
        <v>1571953.989995</v>
      </c>
      <c r="S19" s="362">
        <v>2214142.6563340002</v>
      </c>
      <c r="T19" s="362">
        <f t="shared" si="6"/>
        <v>-642188.66633900022</v>
      </c>
      <c r="U19" s="366">
        <v>0</v>
      </c>
      <c r="V19" s="366">
        <v>0</v>
      </c>
      <c r="W19" s="366">
        <v>0</v>
      </c>
      <c r="X19" s="311">
        <v>11364</v>
      </c>
      <c r="Y19" s="163"/>
      <c r="Z19" s="163"/>
      <c r="AA19" s="163"/>
      <c r="AB19" s="248">
        <f t="shared" si="2"/>
        <v>0</v>
      </c>
      <c r="AC19" s="248">
        <f t="shared" si="3"/>
        <v>0</v>
      </c>
      <c r="AD19" s="248">
        <f t="shared" si="4"/>
        <v>0</v>
      </c>
      <c r="AE19" s="163"/>
      <c r="AF19" s="163"/>
      <c r="AG19" s="163"/>
      <c r="AH19" s="163"/>
      <c r="AI19" s="313">
        <v>6162983</v>
      </c>
      <c r="AJ19" s="163"/>
      <c r="AL19" s="35"/>
    </row>
    <row r="20" spans="1:38" s="163" customFormat="1" ht="31.5" customHeight="1" x14ac:dyDescent="0.85">
      <c r="A20" s="163">
        <v>206</v>
      </c>
      <c r="B20" s="163">
        <v>11359</v>
      </c>
      <c r="C20" s="324">
        <v>206</v>
      </c>
      <c r="D20" s="368">
        <v>16</v>
      </c>
      <c r="E20" s="369" t="s">
        <v>624</v>
      </c>
      <c r="F20" s="370" t="s">
        <v>155</v>
      </c>
      <c r="G20" s="371" t="s">
        <v>205</v>
      </c>
      <c r="H20" s="372">
        <v>57.2</v>
      </c>
      <c r="I20" s="368">
        <v>2063201.4174299999</v>
      </c>
      <c r="J20" s="373">
        <v>3043429</v>
      </c>
      <c r="K20" s="374">
        <v>0.84748900000000005</v>
      </c>
      <c r="L20" s="372">
        <v>723833</v>
      </c>
      <c r="M20" s="372">
        <v>1344000</v>
      </c>
      <c r="N20" s="372">
        <v>4207416</v>
      </c>
      <c r="O20" s="372">
        <v>1734372.5057570001</v>
      </c>
      <c r="P20" s="372">
        <v>2290954.1062739999</v>
      </c>
      <c r="Q20" s="372">
        <f t="shared" si="5"/>
        <v>-556581.60051699984</v>
      </c>
      <c r="R20" s="372">
        <v>324804.53904900001</v>
      </c>
      <c r="S20" s="372">
        <v>616437.14229700004</v>
      </c>
      <c r="T20" s="372">
        <f t="shared" si="6"/>
        <v>-291632.60324800003</v>
      </c>
      <c r="U20" s="375" t="e">
        <f>VLOOKUP(B20,#REF!,13,0)</f>
        <v>#REF!</v>
      </c>
      <c r="V20" s="375" t="e">
        <f>VLOOKUP(B20,#REF!,14,0)</f>
        <v>#REF!</v>
      </c>
      <c r="W20" s="375" t="e">
        <f>VLOOKUP(B20,#REF!,15,0)</f>
        <v>#REF!</v>
      </c>
      <c r="X20" s="311">
        <v>11359</v>
      </c>
      <c r="AB20" s="248" t="e">
        <f t="shared" si="2"/>
        <v>#REF!</v>
      </c>
      <c r="AC20" s="248" t="e">
        <f t="shared" si="3"/>
        <v>#REF!</v>
      </c>
      <c r="AD20" s="248" t="e">
        <f t="shared" si="4"/>
        <v>#REF!</v>
      </c>
      <c r="AI20" s="313">
        <v>1148694</v>
      </c>
      <c r="AL20" s="35"/>
    </row>
    <row r="21" spans="1:38" s="325" customFormat="1" ht="36.75" x14ac:dyDescent="0.85">
      <c r="A21" s="325">
        <v>216</v>
      </c>
      <c r="B21" s="163">
        <v>11386</v>
      </c>
      <c r="C21" s="159">
        <v>216</v>
      </c>
      <c r="D21" s="161">
        <v>17</v>
      </c>
      <c r="E21" s="360" t="s">
        <v>625</v>
      </c>
      <c r="F21" s="361" t="s">
        <v>292</v>
      </c>
      <c r="G21" s="162" t="s">
        <v>224</v>
      </c>
      <c r="H21" s="362">
        <v>54.1</v>
      </c>
      <c r="I21" s="363">
        <v>829173.82858199999</v>
      </c>
      <c r="J21" s="364">
        <v>913105</v>
      </c>
      <c r="K21" s="365">
        <v>7.6885999999999996E-2</v>
      </c>
      <c r="L21" s="362">
        <v>800396</v>
      </c>
      <c r="M21" s="362">
        <v>1000000</v>
      </c>
      <c r="N21" s="362">
        <v>1140817</v>
      </c>
      <c r="O21" s="362">
        <v>77375.369474000006</v>
      </c>
      <c r="P21" s="362">
        <v>830756.85789999994</v>
      </c>
      <c r="Q21" s="362">
        <f t="shared" si="5"/>
        <v>-753381.48842599988</v>
      </c>
      <c r="R21" s="362">
        <v>71404.972573999999</v>
      </c>
      <c r="S21" s="362">
        <v>2413.7424679999999</v>
      </c>
      <c r="T21" s="362">
        <f t="shared" si="6"/>
        <v>68991.230106000003</v>
      </c>
      <c r="U21" s="366" t="e">
        <f>VLOOKUP(B21,#REF!,13,0)</f>
        <v>#REF!</v>
      </c>
      <c r="V21" s="366" t="e">
        <f>VLOOKUP(B21,#REF!,14,0)</f>
        <v>#REF!</v>
      </c>
      <c r="W21" s="366" t="e">
        <f>VLOOKUP(B21,#REF!,15,0)</f>
        <v>#REF!</v>
      </c>
      <c r="X21" s="311">
        <v>11386</v>
      </c>
      <c r="AB21" s="248" t="e">
        <f t="shared" si="2"/>
        <v>#REF!</v>
      </c>
      <c r="AC21" s="248" t="e">
        <f t="shared" si="3"/>
        <v>#REF!</v>
      </c>
      <c r="AD21" s="248" t="e">
        <f t="shared" si="4"/>
        <v>#REF!</v>
      </c>
      <c r="AI21" s="313">
        <v>0</v>
      </c>
      <c r="AL21" s="35"/>
    </row>
    <row r="22" spans="1:38" s="163" customFormat="1" ht="31.5" customHeight="1" x14ac:dyDescent="0.85">
      <c r="A22" s="325">
        <v>221</v>
      </c>
      <c r="B22" s="163">
        <v>11410</v>
      </c>
      <c r="C22" s="159">
        <v>221</v>
      </c>
      <c r="D22" s="368">
        <v>18</v>
      </c>
      <c r="E22" s="369" t="s">
        <v>626</v>
      </c>
      <c r="F22" s="370" t="s">
        <v>21</v>
      </c>
      <c r="G22" s="371" t="s">
        <v>243</v>
      </c>
      <c r="H22" s="372">
        <v>50.6</v>
      </c>
      <c r="I22" s="368">
        <v>13417529</v>
      </c>
      <c r="J22" s="373">
        <v>25432284</v>
      </c>
      <c r="K22" s="374">
        <v>0.95242500000000008</v>
      </c>
      <c r="L22" s="372">
        <v>4862206</v>
      </c>
      <c r="M22" s="372">
        <v>5000000</v>
      </c>
      <c r="N22" s="372">
        <v>5270256</v>
      </c>
      <c r="O22" s="372">
        <v>8140435.7150769997</v>
      </c>
      <c r="P22" s="372">
        <v>4568603.0395280002</v>
      </c>
      <c r="Q22" s="372">
        <f t="shared" si="5"/>
        <v>3571832.6755489996</v>
      </c>
      <c r="R22" s="372">
        <v>2425349.4681150001</v>
      </c>
      <c r="S22" s="372">
        <v>2349781.8808149998</v>
      </c>
      <c r="T22" s="372">
        <f t="shared" si="6"/>
        <v>75567.587300000247</v>
      </c>
      <c r="U22" s="375" t="e">
        <f>VLOOKUP(B22,#REF!,13,0)</f>
        <v>#REF!</v>
      </c>
      <c r="V22" s="375" t="e">
        <f>VLOOKUP(B22,#REF!,14,0)</f>
        <v>#REF!</v>
      </c>
      <c r="W22" s="375" t="e">
        <f>VLOOKUP(B22,#REF!,15,0)</f>
        <v>#REF!</v>
      </c>
      <c r="X22" s="311">
        <v>11410</v>
      </c>
      <c r="Y22" s="325"/>
      <c r="Z22" s="325"/>
      <c r="AA22" s="325"/>
      <c r="AB22" s="248" t="e">
        <f t="shared" si="2"/>
        <v>#REF!</v>
      </c>
      <c r="AC22" s="248" t="e">
        <f t="shared" si="3"/>
        <v>#REF!</v>
      </c>
      <c r="AD22" s="248" t="e">
        <f t="shared" si="4"/>
        <v>#REF!</v>
      </c>
      <c r="AE22" s="325"/>
      <c r="AF22" s="325"/>
      <c r="AG22" s="325"/>
      <c r="AH22" s="325"/>
      <c r="AI22" s="313">
        <v>4107121</v>
      </c>
      <c r="AJ22" s="325"/>
      <c r="AL22" s="35"/>
    </row>
    <row r="23" spans="1:38" s="325" customFormat="1" ht="36.75" x14ac:dyDescent="0.85">
      <c r="A23" s="163">
        <v>222</v>
      </c>
      <c r="B23" s="163">
        <v>11407</v>
      </c>
      <c r="C23" s="324">
        <v>222</v>
      </c>
      <c r="D23" s="161">
        <v>19</v>
      </c>
      <c r="E23" s="360" t="s">
        <v>627</v>
      </c>
      <c r="F23" s="361" t="s">
        <v>334</v>
      </c>
      <c r="G23" s="162" t="s">
        <v>243</v>
      </c>
      <c r="H23" s="362">
        <v>50.6</v>
      </c>
      <c r="I23" s="363">
        <v>97536</v>
      </c>
      <c r="J23" s="364">
        <v>213300</v>
      </c>
      <c r="K23" s="365">
        <v>0.59242300000000003</v>
      </c>
      <c r="L23" s="362">
        <v>70887</v>
      </c>
      <c r="M23" s="362">
        <v>250000</v>
      </c>
      <c r="N23" s="362">
        <v>3009011</v>
      </c>
      <c r="O23" s="362">
        <v>2913896.4590670001</v>
      </c>
      <c r="P23" s="362">
        <v>2901236.1578680002</v>
      </c>
      <c r="Q23" s="362">
        <f t="shared" si="5"/>
        <v>12660.301198999863</v>
      </c>
      <c r="R23" s="362">
        <v>1685901.42823</v>
      </c>
      <c r="S23" s="362">
        <v>1706397.5272369999</v>
      </c>
      <c r="T23" s="362">
        <f t="shared" si="6"/>
        <v>-20496.099006999983</v>
      </c>
      <c r="U23" s="366" t="e">
        <f>VLOOKUP(B23,#REF!,13,0)</f>
        <v>#REF!</v>
      </c>
      <c r="V23" s="366" t="e">
        <f>VLOOKUP(B23,#REF!,14,0)</f>
        <v>#REF!</v>
      </c>
      <c r="W23" s="366" t="e">
        <f>VLOOKUP(B23,#REF!,15,0)</f>
        <v>#REF!</v>
      </c>
      <c r="X23" s="311">
        <v>11407</v>
      </c>
      <c r="Y23" s="163"/>
      <c r="Z23" s="163"/>
      <c r="AA23" s="163"/>
      <c r="AB23" s="248" t="e">
        <f t="shared" si="2"/>
        <v>#REF!</v>
      </c>
      <c r="AC23" s="248" t="e">
        <f t="shared" si="3"/>
        <v>#REF!</v>
      </c>
      <c r="AD23" s="248" t="e">
        <f t="shared" si="4"/>
        <v>#REF!</v>
      </c>
      <c r="AE23" s="163"/>
      <c r="AF23" s="163"/>
      <c r="AG23" s="163"/>
      <c r="AH23" s="163"/>
      <c r="AI23" s="313">
        <v>53575</v>
      </c>
      <c r="AJ23" s="163"/>
      <c r="AL23" s="35"/>
    </row>
    <row r="24" spans="1:38" s="163" customFormat="1" ht="31.5" customHeight="1" x14ac:dyDescent="0.85">
      <c r="A24" s="163">
        <v>228</v>
      </c>
      <c r="B24" s="163">
        <v>11397</v>
      </c>
      <c r="C24" s="324">
        <v>228</v>
      </c>
      <c r="D24" s="368">
        <v>20</v>
      </c>
      <c r="E24" s="369" t="s">
        <v>628</v>
      </c>
      <c r="F24" s="370" t="s">
        <v>213</v>
      </c>
      <c r="G24" s="371" t="s">
        <v>247</v>
      </c>
      <c r="H24" s="372">
        <v>48.966666666666669</v>
      </c>
      <c r="I24" s="368">
        <v>936649.54977000004</v>
      </c>
      <c r="J24" s="373">
        <v>1913067</v>
      </c>
      <c r="K24" s="374">
        <v>0.50924100000000005</v>
      </c>
      <c r="L24" s="372">
        <v>284910</v>
      </c>
      <c r="M24" s="372">
        <v>1000000</v>
      </c>
      <c r="N24" s="372">
        <v>6714634</v>
      </c>
      <c r="O24" s="372">
        <v>596948.82824099995</v>
      </c>
      <c r="P24" s="372">
        <v>890169.01290800003</v>
      </c>
      <c r="Q24" s="372">
        <f t="shared" si="5"/>
        <v>-293220.18466700008</v>
      </c>
      <c r="R24" s="372">
        <v>0</v>
      </c>
      <c r="S24" s="372">
        <v>0</v>
      </c>
      <c r="T24" s="372">
        <f t="shared" si="6"/>
        <v>0</v>
      </c>
      <c r="U24" s="375" t="e">
        <f>VLOOKUP(B24,#REF!,13,0)</f>
        <v>#REF!</v>
      </c>
      <c r="V24" s="375" t="e">
        <f>VLOOKUP(B24,#REF!,14,0)</f>
        <v>#REF!</v>
      </c>
      <c r="W24" s="375" t="e">
        <f>VLOOKUP(B24,#REF!,15,0)</f>
        <v>#REF!</v>
      </c>
      <c r="X24" s="311">
        <v>11397</v>
      </c>
      <c r="AB24" s="248" t="e">
        <f t="shared" si="2"/>
        <v>#REF!</v>
      </c>
      <c r="AC24" s="248" t="e">
        <f t="shared" si="3"/>
        <v>#REF!</v>
      </c>
      <c r="AD24" s="248" t="e">
        <f t="shared" si="4"/>
        <v>#REF!</v>
      </c>
      <c r="AI24" s="313">
        <v>476565</v>
      </c>
      <c r="AL24" s="35"/>
    </row>
    <row r="25" spans="1:38" s="325" customFormat="1" ht="36.75" x14ac:dyDescent="0.85">
      <c r="A25" s="325">
        <v>229</v>
      </c>
      <c r="B25" s="163">
        <v>11435</v>
      </c>
      <c r="C25" s="159">
        <v>229</v>
      </c>
      <c r="D25" s="161">
        <v>21</v>
      </c>
      <c r="E25" s="360" t="s">
        <v>629</v>
      </c>
      <c r="F25" s="361" t="s">
        <v>265</v>
      </c>
      <c r="G25" s="162" t="s">
        <v>260</v>
      </c>
      <c r="H25" s="362">
        <v>47.033333333333331</v>
      </c>
      <c r="I25" s="363">
        <v>2684684.3983860002</v>
      </c>
      <c r="J25" s="364">
        <v>6018954</v>
      </c>
      <c r="K25" s="365">
        <v>0.92349400000000004</v>
      </c>
      <c r="L25" s="362">
        <v>538375</v>
      </c>
      <c r="M25" s="362">
        <v>2500000</v>
      </c>
      <c r="N25" s="362">
        <v>11179854</v>
      </c>
      <c r="O25" s="362">
        <v>1649376.4073620001</v>
      </c>
      <c r="P25" s="362">
        <v>1258813.9459909999</v>
      </c>
      <c r="Q25" s="362">
        <f t="shared" si="5"/>
        <v>390562.46137100016</v>
      </c>
      <c r="R25" s="362">
        <v>861128.86782699998</v>
      </c>
      <c r="S25" s="362">
        <v>643156.15229</v>
      </c>
      <c r="T25" s="362">
        <f t="shared" si="6"/>
        <v>217972.71553699998</v>
      </c>
      <c r="U25" s="366" t="e">
        <f>VLOOKUP(B25,#REF!,13,0)</f>
        <v>#REF!</v>
      </c>
      <c r="V25" s="366" t="e">
        <f>VLOOKUP(B25,#REF!,14,0)</f>
        <v>#REF!</v>
      </c>
      <c r="W25" s="366" t="e">
        <f>VLOOKUP(B25,#REF!,15,0)</f>
        <v>#REF!</v>
      </c>
      <c r="X25" s="311">
        <v>11435</v>
      </c>
      <c r="AB25" s="248" t="e">
        <f t="shared" si="2"/>
        <v>#REF!</v>
      </c>
      <c r="AC25" s="248" t="e">
        <f t="shared" si="3"/>
        <v>#REF!</v>
      </c>
      <c r="AD25" s="248" t="e">
        <f t="shared" si="4"/>
        <v>#REF!</v>
      </c>
      <c r="AI25" s="313">
        <v>990023</v>
      </c>
      <c r="AL25" s="35"/>
    </row>
    <row r="26" spans="1:38" s="163" customFormat="1" ht="31.5" customHeight="1" x14ac:dyDescent="0.85">
      <c r="A26" s="163">
        <v>232</v>
      </c>
      <c r="B26" s="163">
        <v>11443</v>
      </c>
      <c r="C26" s="324">
        <v>232</v>
      </c>
      <c r="D26" s="368">
        <v>22</v>
      </c>
      <c r="E26" s="369" t="s">
        <v>630</v>
      </c>
      <c r="F26" s="370" t="s">
        <v>44</v>
      </c>
      <c r="G26" s="371" t="s">
        <v>264</v>
      </c>
      <c r="H26" s="372">
        <v>45.666666666666671</v>
      </c>
      <c r="I26" s="368">
        <v>120391.12815600001</v>
      </c>
      <c r="J26" s="373">
        <v>265784</v>
      </c>
      <c r="K26" s="374">
        <v>0.9921890000000001</v>
      </c>
      <c r="L26" s="372">
        <v>39292</v>
      </c>
      <c r="M26" s="372">
        <v>500000</v>
      </c>
      <c r="N26" s="372">
        <v>6764325</v>
      </c>
      <c r="O26" s="372">
        <v>277729.31060099998</v>
      </c>
      <c r="P26" s="372">
        <v>196373.514207</v>
      </c>
      <c r="Q26" s="372">
        <f t="shared" si="5"/>
        <v>81355.796393999975</v>
      </c>
      <c r="R26" s="372">
        <v>20781.176985999999</v>
      </c>
      <c r="S26" s="372">
        <v>27724.5</v>
      </c>
      <c r="T26" s="372">
        <f t="shared" si="6"/>
        <v>-6943.3230140000014</v>
      </c>
      <c r="U26" s="375" t="e">
        <f>VLOOKUP(B26,#REF!,13,0)</f>
        <v>#REF!</v>
      </c>
      <c r="V26" s="375" t="e">
        <f>VLOOKUP(B26,#REF!,14,0)</f>
        <v>#REF!</v>
      </c>
      <c r="W26" s="375" t="e">
        <f>VLOOKUP(B26,#REF!,15,0)</f>
        <v>#REF!</v>
      </c>
      <c r="X26" s="311">
        <v>11443</v>
      </c>
      <c r="AB26" s="248" t="e">
        <f t="shared" si="2"/>
        <v>#REF!</v>
      </c>
      <c r="AC26" s="248" t="e">
        <f t="shared" si="3"/>
        <v>#REF!</v>
      </c>
      <c r="AD26" s="248" t="e">
        <f t="shared" si="4"/>
        <v>#REF!</v>
      </c>
      <c r="AI26" s="313">
        <v>15586</v>
      </c>
      <c r="AL26" s="35"/>
    </row>
    <row r="27" spans="1:38" s="325" customFormat="1" ht="36.75" x14ac:dyDescent="0.85">
      <c r="A27" s="163">
        <v>234</v>
      </c>
      <c r="B27" s="163">
        <v>11447</v>
      </c>
      <c r="C27" s="324">
        <v>234</v>
      </c>
      <c r="D27" s="161">
        <v>23</v>
      </c>
      <c r="E27" s="360" t="s">
        <v>631</v>
      </c>
      <c r="F27" s="361" t="s">
        <v>310</v>
      </c>
      <c r="G27" s="162" t="s">
        <v>268</v>
      </c>
      <c r="H27" s="362">
        <v>44.766666666666666</v>
      </c>
      <c r="I27" s="363">
        <v>580076.59637000004</v>
      </c>
      <c r="J27" s="364">
        <v>856116</v>
      </c>
      <c r="K27" s="365">
        <v>0.55612499999999998</v>
      </c>
      <c r="L27" s="362">
        <v>100000</v>
      </c>
      <c r="M27" s="362">
        <v>1000000</v>
      </c>
      <c r="N27" s="362">
        <v>8561160</v>
      </c>
      <c r="O27" s="362">
        <v>1389156.352894</v>
      </c>
      <c r="P27" s="362">
        <v>1537773.2873229999</v>
      </c>
      <c r="Q27" s="362">
        <f t="shared" si="5"/>
        <v>-148616.9344289999</v>
      </c>
      <c r="R27" s="362">
        <v>306791.33102300001</v>
      </c>
      <c r="S27" s="362">
        <v>394316.92142799997</v>
      </c>
      <c r="T27" s="362">
        <f t="shared" si="6"/>
        <v>-87525.590404999966</v>
      </c>
      <c r="U27" s="366" t="e">
        <f>VLOOKUP(B27,#REF!,13,0)</f>
        <v>#REF!</v>
      </c>
      <c r="V27" s="366" t="e">
        <f>VLOOKUP(B27,#REF!,14,0)</f>
        <v>#REF!</v>
      </c>
      <c r="W27" s="366" t="e">
        <f>VLOOKUP(B27,#REF!,15,0)</f>
        <v>#REF!</v>
      </c>
      <c r="X27" s="311">
        <v>11447</v>
      </c>
      <c r="Y27" s="163"/>
      <c r="Z27" s="163"/>
      <c r="AA27" s="163"/>
      <c r="AB27" s="248" t="e">
        <f t="shared" si="2"/>
        <v>#REF!</v>
      </c>
      <c r="AC27" s="248" t="e">
        <f t="shared" si="3"/>
        <v>#REF!</v>
      </c>
      <c r="AD27" s="248" t="e">
        <f t="shared" si="4"/>
        <v>#REF!</v>
      </c>
      <c r="AE27" s="163"/>
      <c r="AF27" s="163"/>
      <c r="AG27" s="163"/>
      <c r="AH27" s="163"/>
      <c r="AI27" s="313">
        <v>150111</v>
      </c>
      <c r="AJ27" s="163"/>
      <c r="AL27" s="35"/>
    </row>
    <row r="28" spans="1:38" s="163" customFormat="1" ht="31.5" customHeight="1" x14ac:dyDescent="0.85">
      <c r="A28" s="325">
        <v>236</v>
      </c>
      <c r="B28" s="163">
        <v>11446</v>
      </c>
      <c r="C28" s="159">
        <v>236</v>
      </c>
      <c r="D28" s="368">
        <v>24</v>
      </c>
      <c r="E28" s="369" t="s">
        <v>632</v>
      </c>
      <c r="F28" s="370" t="s">
        <v>43</v>
      </c>
      <c r="G28" s="371" t="s">
        <v>270</v>
      </c>
      <c r="H28" s="372">
        <v>43.433333333333337</v>
      </c>
      <c r="I28" s="368">
        <v>3958249.0804300001</v>
      </c>
      <c r="J28" s="373">
        <v>7588604</v>
      </c>
      <c r="K28" s="374">
        <v>0.76597399999999993</v>
      </c>
      <c r="L28" s="372">
        <v>424334</v>
      </c>
      <c r="M28" s="372">
        <v>500000</v>
      </c>
      <c r="N28" s="372">
        <v>17883563</v>
      </c>
      <c r="O28" s="372">
        <v>3926650.350755</v>
      </c>
      <c r="P28" s="372">
        <v>4723156.1810290003</v>
      </c>
      <c r="Q28" s="372">
        <f t="shared" si="5"/>
        <v>-796505.8302740003</v>
      </c>
      <c r="R28" s="372">
        <v>2341781.8124150001</v>
      </c>
      <c r="S28" s="372">
        <v>2308899.2078209999</v>
      </c>
      <c r="T28" s="372">
        <f t="shared" si="6"/>
        <v>32882.60459400015</v>
      </c>
      <c r="U28" s="375">
        <v>6.45</v>
      </c>
      <c r="V28" s="375">
        <v>20.079999999999998</v>
      </c>
      <c r="W28" s="375">
        <v>133.28</v>
      </c>
      <c r="X28" s="311">
        <v>11446</v>
      </c>
      <c r="Y28" s="325"/>
      <c r="Z28" s="325"/>
      <c r="AA28" s="325"/>
      <c r="AB28" s="248">
        <f t="shared" si="2"/>
        <v>0.2449268970723581</v>
      </c>
      <c r="AC28" s="248">
        <f t="shared" si="3"/>
        <v>0.762501099722938</v>
      </c>
      <c r="AD28" s="248">
        <f t="shared" si="4"/>
        <v>5.061063076248665</v>
      </c>
      <c r="AE28" s="325"/>
      <c r="AF28" s="325"/>
      <c r="AG28" s="325"/>
      <c r="AH28" s="325"/>
      <c r="AI28" s="313">
        <v>2845307</v>
      </c>
      <c r="AJ28" s="325"/>
      <c r="AL28" s="35"/>
    </row>
    <row r="29" spans="1:38" s="325" customFormat="1" ht="36.75" x14ac:dyDescent="0.85">
      <c r="A29" s="325">
        <v>251</v>
      </c>
      <c r="B29" s="163">
        <v>11512</v>
      </c>
      <c r="C29" s="159">
        <v>251</v>
      </c>
      <c r="D29" s="161">
        <v>25</v>
      </c>
      <c r="E29" s="360" t="s">
        <v>633</v>
      </c>
      <c r="F29" s="361" t="s">
        <v>310</v>
      </c>
      <c r="G29" s="162" t="s">
        <v>300</v>
      </c>
      <c r="H29" s="362">
        <v>35</v>
      </c>
      <c r="I29" s="363">
        <v>1830720.7603490001</v>
      </c>
      <c r="J29" s="364">
        <v>5586428</v>
      </c>
      <c r="K29" s="365">
        <v>0.45203200000000004</v>
      </c>
      <c r="L29" s="362">
        <v>811387</v>
      </c>
      <c r="M29" s="362">
        <v>2150000</v>
      </c>
      <c r="N29" s="362">
        <v>6885035</v>
      </c>
      <c r="O29" s="362">
        <v>7380962.744651</v>
      </c>
      <c r="P29" s="362">
        <v>11052414.316444</v>
      </c>
      <c r="Q29" s="362">
        <f t="shared" si="5"/>
        <v>-3671451.5717930002</v>
      </c>
      <c r="R29" s="362">
        <v>2033153.8367069999</v>
      </c>
      <c r="S29" s="362">
        <v>2257986.9304780001</v>
      </c>
      <c r="T29" s="362">
        <f t="shared" si="6"/>
        <v>-224833.09377100016</v>
      </c>
      <c r="U29" s="366">
        <v>13.44</v>
      </c>
      <c r="V29" s="366">
        <v>20.87</v>
      </c>
      <c r="W29" s="366">
        <v>54.58</v>
      </c>
      <c r="X29" s="311">
        <v>11512</v>
      </c>
      <c r="AB29" s="248">
        <f t="shared" si="2"/>
        <v>0.3757061896592277</v>
      </c>
      <c r="AC29" s="248">
        <f t="shared" si="3"/>
        <v>0.58340685849613705</v>
      </c>
      <c r="AD29" s="248">
        <f t="shared" si="4"/>
        <v>1.5257473088988576</v>
      </c>
      <c r="AI29" s="313">
        <v>2836508</v>
      </c>
      <c r="AL29" s="35"/>
    </row>
    <row r="30" spans="1:38" s="163" customFormat="1" ht="31.5" customHeight="1" x14ac:dyDescent="0.85">
      <c r="A30" s="163">
        <v>252</v>
      </c>
      <c r="B30" s="163">
        <v>11511</v>
      </c>
      <c r="C30" s="324">
        <v>252</v>
      </c>
      <c r="D30" s="368">
        <v>26</v>
      </c>
      <c r="E30" s="369" t="s">
        <v>634</v>
      </c>
      <c r="F30" s="370" t="s">
        <v>38</v>
      </c>
      <c r="G30" s="371" t="s">
        <v>300</v>
      </c>
      <c r="H30" s="372">
        <v>35</v>
      </c>
      <c r="I30" s="368">
        <v>1973269.305065</v>
      </c>
      <c r="J30" s="373">
        <v>2108182</v>
      </c>
      <c r="K30" s="374">
        <v>0.634297</v>
      </c>
      <c r="L30" s="372">
        <v>832014</v>
      </c>
      <c r="M30" s="372">
        <v>1500000</v>
      </c>
      <c r="N30" s="372">
        <v>2991164</v>
      </c>
      <c r="O30" s="372">
        <v>10072166.987005999</v>
      </c>
      <c r="P30" s="372">
        <v>10120725.245007999</v>
      </c>
      <c r="Q30" s="372">
        <f t="shared" si="5"/>
        <v>-48558.25800199993</v>
      </c>
      <c r="R30" s="372">
        <v>2751056.8387730001</v>
      </c>
      <c r="S30" s="372">
        <v>2656832.626071</v>
      </c>
      <c r="T30" s="372">
        <f t="shared" si="6"/>
        <v>94224.212702000048</v>
      </c>
      <c r="U30" s="375" t="e">
        <f>VLOOKUP(B30,#REF!,13,0)</f>
        <v>#REF!</v>
      </c>
      <c r="V30" s="375" t="e">
        <f>VLOOKUP(B30,#REF!,14,0)</f>
        <v>#REF!</v>
      </c>
      <c r="W30" s="375" t="e">
        <f>VLOOKUP(B30,#REF!,15,0)</f>
        <v>#REF!</v>
      </c>
      <c r="X30" s="311">
        <v>11511</v>
      </c>
      <c r="AB30" s="248" t="e">
        <f t="shared" si="2"/>
        <v>#REF!</v>
      </c>
      <c r="AC30" s="248" t="e">
        <f t="shared" si="3"/>
        <v>#REF!</v>
      </c>
      <c r="AD30" s="248" t="e">
        <f t="shared" si="4"/>
        <v>#REF!</v>
      </c>
      <c r="AI30" s="313">
        <v>886340</v>
      </c>
      <c r="AL30" s="35"/>
    </row>
    <row r="31" spans="1:38" s="325" customFormat="1" ht="36.75" x14ac:dyDescent="0.85">
      <c r="A31" s="325">
        <v>256</v>
      </c>
      <c r="B31" s="163">
        <v>11525</v>
      </c>
      <c r="C31" s="159">
        <v>256</v>
      </c>
      <c r="D31" s="161">
        <v>27</v>
      </c>
      <c r="E31" s="360" t="s">
        <v>635</v>
      </c>
      <c r="F31" s="361" t="s">
        <v>310</v>
      </c>
      <c r="G31" s="162" t="s">
        <v>305</v>
      </c>
      <c r="H31" s="362">
        <v>32</v>
      </c>
      <c r="I31" s="363">
        <v>1913221.884901</v>
      </c>
      <c r="J31" s="364">
        <v>2853777</v>
      </c>
      <c r="K31" s="365">
        <v>0.651806</v>
      </c>
      <c r="L31" s="362">
        <v>1034679</v>
      </c>
      <c r="M31" s="362">
        <v>1000000</v>
      </c>
      <c r="N31" s="362">
        <v>2758127</v>
      </c>
      <c r="O31" s="362">
        <v>5635822.5842920002</v>
      </c>
      <c r="P31" s="362">
        <v>6021845.857384</v>
      </c>
      <c r="Q31" s="362">
        <f t="shared" si="5"/>
        <v>-386023.27309199981</v>
      </c>
      <c r="R31" s="362">
        <v>1502598.0628510001</v>
      </c>
      <c r="S31" s="362">
        <v>1822057.7595269999</v>
      </c>
      <c r="T31" s="362">
        <f t="shared" si="6"/>
        <v>-319459.69667599979</v>
      </c>
      <c r="U31" s="366">
        <v>9.25</v>
      </c>
      <c r="V31" s="366">
        <v>14.2</v>
      </c>
      <c r="W31" s="366">
        <v>70.09</v>
      </c>
      <c r="X31" s="311">
        <v>11525</v>
      </c>
      <c r="AB31" s="248">
        <f t="shared" si="2"/>
        <v>0.13209203826813648</v>
      </c>
      <c r="AC31" s="248">
        <f t="shared" si="3"/>
        <v>0.20277912901703113</v>
      </c>
      <c r="AD31" s="248">
        <f t="shared" si="4"/>
        <v>1.0009006445636417</v>
      </c>
      <c r="AI31" s="313">
        <v>585171</v>
      </c>
      <c r="AL31" s="35"/>
    </row>
    <row r="32" spans="1:38" s="163" customFormat="1" ht="31.5" customHeight="1" x14ac:dyDescent="0.85">
      <c r="A32" s="325">
        <v>258</v>
      </c>
      <c r="B32" s="163">
        <v>11538</v>
      </c>
      <c r="C32" s="159">
        <v>258</v>
      </c>
      <c r="D32" s="368">
        <v>28</v>
      </c>
      <c r="E32" s="369" t="s">
        <v>636</v>
      </c>
      <c r="F32" s="370" t="s">
        <v>326</v>
      </c>
      <c r="G32" s="371" t="s">
        <v>311</v>
      </c>
      <c r="H32" s="372">
        <v>31</v>
      </c>
      <c r="I32" s="368">
        <v>1050682.6117750001</v>
      </c>
      <c r="J32" s="373">
        <v>1810397</v>
      </c>
      <c r="K32" s="374">
        <v>0.96142300000000003</v>
      </c>
      <c r="L32" s="372">
        <v>284771</v>
      </c>
      <c r="M32" s="372">
        <v>1000000</v>
      </c>
      <c r="N32" s="372">
        <v>7037063</v>
      </c>
      <c r="O32" s="372">
        <v>6492924.4916599998</v>
      </c>
      <c r="P32" s="372">
        <v>6132666.7961649997</v>
      </c>
      <c r="Q32" s="372">
        <f t="shared" si="5"/>
        <v>360257.69549500011</v>
      </c>
      <c r="R32" s="372">
        <v>4816368.7175279995</v>
      </c>
      <c r="S32" s="372">
        <v>4515027.2129079998</v>
      </c>
      <c r="T32" s="372">
        <f t="shared" si="6"/>
        <v>301341.50461999979</v>
      </c>
      <c r="U32" s="375" t="e">
        <f>VLOOKUP(B32,#REF!,13,0)</f>
        <v>#REF!</v>
      </c>
      <c r="V32" s="375" t="e">
        <f>VLOOKUP(B32,#REF!,14,0)</f>
        <v>#REF!</v>
      </c>
      <c r="W32" s="375" t="e">
        <f>VLOOKUP(B32,#REF!,15,0)</f>
        <v>#REF!</v>
      </c>
      <c r="X32" s="311">
        <v>11538</v>
      </c>
      <c r="Y32" s="325"/>
      <c r="Z32" s="325"/>
      <c r="AA32" s="325"/>
      <c r="AB32" s="248" t="e">
        <f t="shared" si="2"/>
        <v>#REF!</v>
      </c>
      <c r="AC32" s="248" t="e">
        <f t="shared" si="3"/>
        <v>#REF!</v>
      </c>
      <c r="AD32" s="248" t="e">
        <f t="shared" si="4"/>
        <v>#REF!</v>
      </c>
      <c r="AE32" s="325"/>
      <c r="AF32" s="325"/>
      <c r="AG32" s="325"/>
      <c r="AH32" s="325"/>
      <c r="AI32" s="313">
        <v>467806</v>
      </c>
      <c r="AJ32" s="325"/>
      <c r="AL32" s="35"/>
    </row>
    <row r="33" spans="1:38" s="325" customFormat="1" ht="36.75" x14ac:dyDescent="0.85">
      <c r="A33" s="163">
        <v>257</v>
      </c>
      <c r="B33" s="163">
        <v>11534</v>
      </c>
      <c r="C33" s="324">
        <v>257</v>
      </c>
      <c r="D33" s="161">
        <v>29</v>
      </c>
      <c r="E33" s="360" t="s">
        <v>637</v>
      </c>
      <c r="F33" s="361" t="s">
        <v>31</v>
      </c>
      <c r="G33" s="162" t="s">
        <v>311</v>
      </c>
      <c r="H33" s="362">
        <v>31</v>
      </c>
      <c r="I33" s="363">
        <v>1265153.7298079999</v>
      </c>
      <c r="J33" s="364">
        <v>3205115</v>
      </c>
      <c r="K33" s="365">
        <v>0.36433300000000002</v>
      </c>
      <c r="L33" s="362">
        <v>539739</v>
      </c>
      <c r="M33" s="362">
        <v>1000000</v>
      </c>
      <c r="N33" s="362">
        <v>6022605</v>
      </c>
      <c r="O33" s="362">
        <v>1107278.093145</v>
      </c>
      <c r="P33" s="362">
        <v>453034.35735599999</v>
      </c>
      <c r="Q33" s="362">
        <f t="shared" si="5"/>
        <v>654243.73578900006</v>
      </c>
      <c r="R33" s="362">
        <v>0</v>
      </c>
      <c r="S33" s="362">
        <v>0</v>
      </c>
      <c r="T33" s="362">
        <f t="shared" si="6"/>
        <v>0</v>
      </c>
      <c r="U33" s="366" t="e">
        <f>VLOOKUP(B33,#REF!,13,0)</f>
        <v>#REF!</v>
      </c>
      <c r="V33" s="366" t="e">
        <f>VLOOKUP(B33,#REF!,14,0)</f>
        <v>#REF!</v>
      </c>
      <c r="W33" s="366" t="e">
        <f>VLOOKUP(B33,#REF!,15,0)</f>
        <v>#REF!</v>
      </c>
      <c r="X33" s="311">
        <v>11534</v>
      </c>
      <c r="Y33" s="163"/>
      <c r="Z33" s="163"/>
      <c r="AA33" s="163"/>
      <c r="AB33" s="248" t="e">
        <f t="shared" si="2"/>
        <v>#REF!</v>
      </c>
      <c r="AC33" s="248" t="e">
        <f t="shared" si="3"/>
        <v>#REF!</v>
      </c>
      <c r="AD33" s="248" t="e">
        <f t="shared" si="4"/>
        <v>#REF!</v>
      </c>
      <c r="AE33" s="163"/>
      <c r="AF33" s="163"/>
      <c r="AG33" s="163"/>
      <c r="AH33" s="163"/>
      <c r="AI33" s="313">
        <v>1268413</v>
      </c>
      <c r="AJ33" s="163"/>
      <c r="AL33" s="35"/>
    </row>
    <row r="34" spans="1:38" s="163" customFormat="1" ht="31.5" customHeight="1" x14ac:dyDescent="0.85">
      <c r="A34" s="163">
        <v>260</v>
      </c>
      <c r="B34" s="163">
        <v>11553</v>
      </c>
      <c r="C34" s="324">
        <v>260</v>
      </c>
      <c r="D34" s="368">
        <v>30</v>
      </c>
      <c r="E34" s="369" t="s">
        <v>638</v>
      </c>
      <c r="F34" s="370" t="s">
        <v>319</v>
      </c>
      <c r="G34" s="371" t="s">
        <v>320</v>
      </c>
      <c r="H34" s="372">
        <v>28</v>
      </c>
      <c r="I34" s="368">
        <v>1361953.132344</v>
      </c>
      <c r="J34" s="373">
        <v>1940187</v>
      </c>
      <c r="K34" s="374">
        <v>0.79086500000000004</v>
      </c>
      <c r="L34" s="372">
        <v>937097</v>
      </c>
      <c r="M34" s="372">
        <v>1500000</v>
      </c>
      <c r="N34" s="372">
        <v>2070423</v>
      </c>
      <c r="O34" s="372">
        <v>1427537.2844750001</v>
      </c>
      <c r="P34" s="372">
        <v>851556.49249600002</v>
      </c>
      <c r="Q34" s="372">
        <f t="shared" si="5"/>
        <v>575980.79197900009</v>
      </c>
      <c r="R34" s="372">
        <v>330472.175942</v>
      </c>
      <c r="S34" s="372">
        <v>195672.55003799999</v>
      </c>
      <c r="T34" s="372">
        <f t="shared" si="6"/>
        <v>134799.62590400001</v>
      </c>
      <c r="U34" s="375" t="e">
        <f>VLOOKUP(B34,#REF!,13,0)</f>
        <v>#REF!</v>
      </c>
      <c r="V34" s="375" t="e">
        <f>VLOOKUP(B34,#REF!,14,0)</f>
        <v>#REF!</v>
      </c>
      <c r="W34" s="375" t="e">
        <f>VLOOKUP(B34,#REF!,15,0)</f>
        <v>#REF!</v>
      </c>
      <c r="X34" s="311">
        <v>11553</v>
      </c>
      <c r="AB34" s="248" t="e">
        <f t="shared" si="2"/>
        <v>#REF!</v>
      </c>
      <c r="AC34" s="248" t="e">
        <f t="shared" si="3"/>
        <v>#REF!</v>
      </c>
      <c r="AD34" s="248" t="e">
        <f t="shared" si="4"/>
        <v>#REF!</v>
      </c>
      <c r="AI34" s="313">
        <v>707113</v>
      </c>
      <c r="AL34" s="35"/>
    </row>
    <row r="35" spans="1:38" s="325" customFormat="1" ht="36.75" x14ac:dyDescent="0.85">
      <c r="A35" s="325">
        <v>265</v>
      </c>
      <c r="B35" s="163">
        <v>11583</v>
      </c>
      <c r="C35" s="159">
        <v>265</v>
      </c>
      <c r="D35" s="161">
        <v>31</v>
      </c>
      <c r="E35" s="360" t="s">
        <v>639</v>
      </c>
      <c r="F35" s="361" t="s">
        <v>291</v>
      </c>
      <c r="G35" s="162" t="s">
        <v>327</v>
      </c>
      <c r="H35" s="362">
        <v>23</v>
      </c>
      <c r="I35" s="363">
        <v>123094.648321</v>
      </c>
      <c r="J35" s="364">
        <v>142143</v>
      </c>
      <c r="K35" s="365">
        <v>0.57258799999999999</v>
      </c>
      <c r="L35" s="362">
        <v>5001611</v>
      </c>
      <c r="M35" s="362">
        <v>50000000</v>
      </c>
      <c r="N35" s="362">
        <v>28420</v>
      </c>
      <c r="O35" s="362">
        <v>186554.49461299999</v>
      </c>
      <c r="P35" s="362">
        <v>202628.42713699999</v>
      </c>
      <c r="Q35" s="362">
        <f t="shared" si="5"/>
        <v>-16073.932524000003</v>
      </c>
      <c r="R35" s="362">
        <v>52718.871190999998</v>
      </c>
      <c r="S35" s="362">
        <v>45382.678668</v>
      </c>
      <c r="T35" s="362">
        <f t="shared" si="6"/>
        <v>7336.1925229999979</v>
      </c>
      <c r="U35" s="366" t="e">
        <f>VLOOKUP(B35,#REF!,13,0)</f>
        <v>#REF!</v>
      </c>
      <c r="V35" s="366" t="e">
        <f>VLOOKUP(B35,#REF!,14,0)</f>
        <v>#REF!</v>
      </c>
      <c r="W35" s="366" t="e">
        <f>VLOOKUP(B35,#REF!,15,0)</f>
        <v>#REF!</v>
      </c>
      <c r="X35" s="311">
        <v>11583</v>
      </c>
      <c r="AB35" s="248" t="e">
        <f t="shared" si="2"/>
        <v>#REF!</v>
      </c>
      <c r="AC35" s="248" t="e">
        <f t="shared" si="3"/>
        <v>#REF!</v>
      </c>
      <c r="AD35" s="248" t="e">
        <f t="shared" si="4"/>
        <v>#REF!</v>
      </c>
      <c r="AI35" s="313">
        <v>43607</v>
      </c>
      <c r="AL35" s="35"/>
    </row>
    <row r="36" spans="1:38" s="163" customFormat="1" ht="31.5" customHeight="1" x14ac:dyDescent="0.85">
      <c r="A36" s="163">
        <v>266</v>
      </c>
      <c r="B36" s="163">
        <v>11595</v>
      </c>
      <c r="C36" s="324">
        <v>266</v>
      </c>
      <c r="D36" s="368">
        <v>32</v>
      </c>
      <c r="E36" s="369" t="s">
        <v>640</v>
      </c>
      <c r="F36" s="370" t="s">
        <v>71</v>
      </c>
      <c r="G36" s="371" t="s">
        <v>328</v>
      </c>
      <c r="H36" s="372">
        <v>22</v>
      </c>
      <c r="I36" s="368">
        <v>371002.438662</v>
      </c>
      <c r="J36" s="373">
        <v>329571</v>
      </c>
      <c r="K36" s="374">
        <v>0.95685299999999995</v>
      </c>
      <c r="L36" s="372">
        <v>142086</v>
      </c>
      <c r="M36" s="372">
        <v>500000</v>
      </c>
      <c r="N36" s="372">
        <v>2842963</v>
      </c>
      <c r="O36" s="372">
        <v>2578386.1455660001</v>
      </c>
      <c r="P36" s="372">
        <v>2823376.6820809999</v>
      </c>
      <c r="Q36" s="372">
        <f t="shared" si="5"/>
        <v>-244990.53651499981</v>
      </c>
      <c r="R36" s="372">
        <v>599227.79087100003</v>
      </c>
      <c r="S36" s="372">
        <v>515425.10283599998</v>
      </c>
      <c r="T36" s="372">
        <f t="shared" si="6"/>
        <v>83802.688035000057</v>
      </c>
      <c r="U36" s="375">
        <v>0</v>
      </c>
      <c r="V36" s="375">
        <v>0</v>
      </c>
      <c r="W36" s="375">
        <v>0</v>
      </c>
      <c r="X36" s="311">
        <v>11595</v>
      </c>
      <c r="AB36" s="248">
        <f t="shared" si="2"/>
        <v>0</v>
      </c>
      <c r="AC36" s="248">
        <f t="shared" si="3"/>
        <v>0</v>
      </c>
      <c r="AD36" s="248">
        <f t="shared" si="4"/>
        <v>0</v>
      </c>
      <c r="AI36" s="313">
        <v>22557</v>
      </c>
      <c r="AL36" s="35"/>
    </row>
    <row r="37" spans="1:38" s="325" customFormat="1" ht="36.75" x14ac:dyDescent="0.85">
      <c r="A37" s="163">
        <v>274</v>
      </c>
      <c r="B37" s="163">
        <v>0</v>
      </c>
      <c r="C37" s="324">
        <v>274</v>
      </c>
      <c r="D37" s="161">
        <v>33</v>
      </c>
      <c r="E37" s="360" t="s">
        <v>641</v>
      </c>
      <c r="F37" s="361" t="s">
        <v>24</v>
      </c>
      <c r="G37" s="162" t="s">
        <v>387</v>
      </c>
      <c r="H37" s="362">
        <v>20</v>
      </c>
      <c r="I37" s="363">
        <v>0</v>
      </c>
      <c r="J37" s="364">
        <v>0</v>
      </c>
      <c r="K37" s="365">
        <v>0</v>
      </c>
      <c r="L37" s="362">
        <v>0</v>
      </c>
      <c r="M37" s="362">
        <v>0</v>
      </c>
      <c r="N37" s="362">
        <v>0</v>
      </c>
      <c r="O37" s="362">
        <v>0</v>
      </c>
      <c r="P37" s="362">
        <v>0</v>
      </c>
      <c r="Q37" s="362">
        <v>0</v>
      </c>
      <c r="R37" s="362">
        <v>0</v>
      </c>
      <c r="S37" s="362">
        <v>0</v>
      </c>
      <c r="T37" s="362">
        <v>0</v>
      </c>
      <c r="U37" s="366">
        <v>0</v>
      </c>
      <c r="V37" s="366">
        <v>0</v>
      </c>
      <c r="W37" s="366">
        <v>0</v>
      </c>
      <c r="X37" s="311">
        <v>11514</v>
      </c>
      <c r="Y37" s="163"/>
      <c r="Z37" s="163"/>
      <c r="AA37" s="163"/>
      <c r="AB37" s="248">
        <f t="shared" si="2"/>
        <v>0</v>
      </c>
      <c r="AC37" s="248">
        <f t="shared" si="3"/>
        <v>0</v>
      </c>
      <c r="AD37" s="248">
        <f t="shared" si="4"/>
        <v>0</v>
      </c>
      <c r="AE37" s="163"/>
      <c r="AF37" s="163"/>
      <c r="AG37" s="163"/>
      <c r="AH37" s="163"/>
      <c r="AI37" s="313"/>
      <c r="AJ37" s="163"/>
      <c r="AL37" s="35"/>
    </row>
    <row r="38" spans="1:38" s="163" customFormat="1" ht="31.5" customHeight="1" x14ac:dyDescent="0.85">
      <c r="A38" s="325">
        <v>267</v>
      </c>
      <c r="B38" s="163">
        <v>11607</v>
      </c>
      <c r="C38" s="159">
        <v>267</v>
      </c>
      <c r="D38" s="368">
        <v>34</v>
      </c>
      <c r="E38" s="369" t="s">
        <v>642</v>
      </c>
      <c r="F38" s="370" t="s">
        <v>333</v>
      </c>
      <c r="G38" s="371" t="s">
        <v>332</v>
      </c>
      <c r="H38" s="372">
        <v>19</v>
      </c>
      <c r="I38" s="368">
        <v>721544.97583600006</v>
      </c>
      <c r="J38" s="373">
        <v>1027902</v>
      </c>
      <c r="K38" s="374">
        <v>0.68947800000000004</v>
      </c>
      <c r="L38" s="372">
        <v>280376</v>
      </c>
      <c r="M38" s="372">
        <v>500000</v>
      </c>
      <c r="N38" s="372">
        <v>3666154</v>
      </c>
      <c r="O38" s="372">
        <v>1053813.283821</v>
      </c>
      <c r="P38" s="372">
        <v>1250599.5657560001</v>
      </c>
      <c r="Q38" s="372">
        <f t="shared" si="5"/>
        <v>-196786.28193500009</v>
      </c>
      <c r="R38" s="372">
        <v>145394.77430600001</v>
      </c>
      <c r="S38" s="372">
        <v>345548.92149699997</v>
      </c>
      <c r="T38" s="372">
        <f t="shared" si="6"/>
        <v>-200154.14719099997</v>
      </c>
      <c r="U38" s="375" t="e">
        <f>VLOOKUP(B38,#REF!,13,0)</f>
        <v>#REF!</v>
      </c>
      <c r="V38" s="375" t="e">
        <f>VLOOKUP(B38,#REF!,14,0)</f>
        <v>#REF!</v>
      </c>
      <c r="W38" s="375" t="e">
        <f>VLOOKUP(B38,#REF!,15,0)</f>
        <v>#REF!</v>
      </c>
      <c r="X38" s="311">
        <v>11607</v>
      </c>
      <c r="Y38" s="325"/>
      <c r="Z38" s="325"/>
      <c r="AA38" s="325"/>
      <c r="AB38" s="248" t="e">
        <f t="shared" si="2"/>
        <v>#REF!</v>
      </c>
      <c r="AC38" s="248" t="e">
        <f t="shared" si="3"/>
        <v>#REF!</v>
      </c>
      <c r="AD38" s="248" t="e">
        <f t="shared" si="4"/>
        <v>#REF!</v>
      </c>
      <c r="AE38" s="325"/>
      <c r="AF38" s="325"/>
      <c r="AG38" s="325"/>
      <c r="AH38" s="325"/>
      <c r="AI38" s="313">
        <v>289337</v>
      </c>
      <c r="AJ38" s="325"/>
      <c r="AL38" s="35"/>
    </row>
    <row r="39" spans="1:38" s="325" customFormat="1" ht="36.75" x14ac:dyDescent="0.85">
      <c r="A39" s="163">
        <v>269</v>
      </c>
      <c r="B39" s="163">
        <v>11615</v>
      </c>
      <c r="C39" s="324">
        <v>269</v>
      </c>
      <c r="D39" s="161">
        <v>35</v>
      </c>
      <c r="E39" s="360" t="s">
        <v>643</v>
      </c>
      <c r="F39" s="361" t="s">
        <v>215</v>
      </c>
      <c r="G39" s="162" t="s">
        <v>342</v>
      </c>
      <c r="H39" s="362">
        <v>18</v>
      </c>
      <c r="I39" s="363">
        <v>915885.20765400003</v>
      </c>
      <c r="J39" s="364">
        <v>782077</v>
      </c>
      <c r="K39" s="365">
        <v>0.76378100000000004</v>
      </c>
      <c r="L39" s="362">
        <v>696444</v>
      </c>
      <c r="M39" s="362">
        <v>1280000</v>
      </c>
      <c r="N39" s="362">
        <v>1694813</v>
      </c>
      <c r="O39" s="362">
        <v>4371751.3110889997</v>
      </c>
      <c r="P39" s="362">
        <v>4182237.5962080001</v>
      </c>
      <c r="Q39" s="362">
        <f t="shared" si="5"/>
        <v>189513.71488099964</v>
      </c>
      <c r="R39" s="362">
        <v>1135627.4510679999</v>
      </c>
      <c r="S39" s="362">
        <v>1084672.1858989999</v>
      </c>
      <c r="T39" s="362">
        <f t="shared" si="6"/>
        <v>50955.26516900002</v>
      </c>
      <c r="U39" s="366" t="e">
        <f>VLOOKUP(B39,#REF!,13,0)</f>
        <v>#REF!</v>
      </c>
      <c r="V39" s="366" t="e">
        <f>VLOOKUP(B39,#REF!,14,0)</f>
        <v>#REF!</v>
      </c>
      <c r="W39" s="366" t="e">
        <f>VLOOKUP(B39,#REF!,15,0)</f>
        <v>#REF!</v>
      </c>
      <c r="X39" s="311">
        <v>11615</v>
      </c>
      <c r="Y39" s="163"/>
      <c r="Z39" s="163"/>
      <c r="AA39" s="163"/>
      <c r="AB39" s="248" t="e">
        <f t="shared" si="2"/>
        <v>#REF!</v>
      </c>
      <c r="AC39" s="248" t="e">
        <f t="shared" si="3"/>
        <v>#REF!</v>
      </c>
      <c r="AD39" s="248" t="e">
        <f t="shared" si="4"/>
        <v>#REF!</v>
      </c>
      <c r="AE39" s="163"/>
      <c r="AF39" s="163"/>
      <c r="AG39" s="163"/>
      <c r="AH39" s="163"/>
      <c r="AI39" s="313">
        <v>252315</v>
      </c>
      <c r="AJ39" s="163"/>
      <c r="AL39" s="35"/>
    </row>
    <row r="40" spans="1:38" s="163" customFormat="1" ht="31.5" customHeight="1" x14ac:dyDescent="0.85">
      <c r="A40" s="163">
        <v>268</v>
      </c>
      <c r="B40" s="163">
        <v>11618</v>
      </c>
      <c r="C40" s="324">
        <v>268</v>
      </c>
      <c r="D40" s="368">
        <v>36</v>
      </c>
      <c r="E40" s="369" t="s">
        <v>644</v>
      </c>
      <c r="F40" s="370" t="s">
        <v>41</v>
      </c>
      <c r="G40" s="371" t="s">
        <v>341</v>
      </c>
      <c r="H40" s="372">
        <v>17</v>
      </c>
      <c r="I40" s="368">
        <v>583171</v>
      </c>
      <c r="J40" s="373">
        <v>723270</v>
      </c>
      <c r="K40" s="374">
        <v>0.18932300000000002</v>
      </c>
      <c r="L40" s="372">
        <v>398607</v>
      </c>
      <c r="M40" s="372">
        <v>810000</v>
      </c>
      <c r="N40" s="372">
        <v>1814493</v>
      </c>
      <c r="O40" s="372">
        <v>3938180.8898490001</v>
      </c>
      <c r="P40" s="372">
        <v>3443701.3203750001</v>
      </c>
      <c r="Q40" s="372">
        <f t="shared" si="5"/>
        <v>494479.56947400002</v>
      </c>
      <c r="R40" s="372">
        <v>3107331.9515479999</v>
      </c>
      <c r="S40" s="372">
        <v>2713449.1744710002</v>
      </c>
      <c r="T40" s="372">
        <f t="shared" si="6"/>
        <v>393882.77707699966</v>
      </c>
      <c r="U40" s="375" t="e">
        <f>VLOOKUP(B40,#REF!,13,0)</f>
        <v>#REF!</v>
      </c>
      <c r="V40" s="375" t="e">
        <f>VLOOKUP(B40,#REF!,14,0)</f>
        <v>#REF!</v>
      </c>
      <c r="W40" s="375" t="e">
        <f>VLOOKUP(B40,#REF!,15,0)</f>
        <v>#REF!</v>
      </c>
      <c r="X40" s="311">
        <v>11618</v>
      </c>
      <c r="AB40" s="248" t="e">
        <f t="shared" si="2"/>
        <v>#REF!</v>
      </c>
      <c r="AC40" s="248" t="e">
        <f t="shared" si="3"/>
        <v>#REF!</v>
      </c>
      <c r="AD40" s="248" t="e">
        <f t="shared" si="4"/>
        <v>#REF!</v>
      </c>
      <c r="AI40" s="313">
        <v>25711</v>
      </c>
      <c r="AL40" s="35"/>
    </row>
    <row r="41" spans="1:38" s="325" customFormat="1" ht="36.75" x14ac:dyDescent="0.85">
      <c r="A41" s="325">
        <v>270</v>
      </c>
      <c r="B41" s="163">
        <v>11617</v>
      </c>
      <c r="C41" s="159">
        <v>270</v>
      </c>
      <c r="D41" s="161">
        <v>37</v>
      </c>
      <c r="E41" s="360" t="s">
        <v>645</v>
      </c>
      <c r="F41" s="361" t="s">
        <v>291</v>
      </c>
      <c r="G41" s="162" t="s">
        <v>346</v>
      </c>
      <c r="H41" s="362">
        <v>17</v>
      </c>
      <c r="I41" s="363">
        <v>413454.27110399998</v>
      </c>
      <c r="J41" s="364">
        <v>986630</v>
      </c>
      <c r="K41" s="365">
        <v>4.1302000000000005E-2</v>
      </c>
      <c r="L41" s="362">
        <v>50000000</v>
      </c>
      <c r="M41" s="362">
        <v>50000000</v>
      </c>
      <c r="N41" s="362">
        <v>19733</v>
      </c>
      <c r="O41" s="362">
        <v>5717924.2846290004</v>
      </c>
      <c r="P41" s="362">
        <v>5163016.8594089998</v>
      </c>
      <c r="Q41" s="362">
        <f t="shared" si="5"/>
        <v>554907.42522000056</v>
      </c>
      <c r="R41" s="362">
        <v>3142294.8974620001</v>
      </c>
      <c r="S41" s="362">
        <v>2728118.2846840001</v>
      </c>
      <c r="T41" s="362">
        <f t="shared" si="6"/>
        <v>414176.61277800007</v>
      </c>
      <c r="U41" s="366" t="e">
        <f>VLOOKUP(B41,#REF!,13,0)</f>
        <v>#REF!</v>
      </c>
      <c r="V41" s="366" t="e">
        <f>VLOOKUP(B41,#REF!,14,0)</f>
        <v>#REF!</v>
      </c>
      <c r="W41" s="366" t="e">
        <f>VLOOKUP(B41,#REF!,15,0)</f>
        <v>#REF!</v>
      </c>
      <c r="X41" s="311">
        <v>11617</v>
      </c>
      <c r="AB41" s="248" t="e">
        <f t="shared" si="2"/>
        <v>#REF!</v>
      </c>
      <c r="AC41" s="248" t="e">
        <f t="shared" si="3"/>
        <v>#REF!</v>
      </c>
      <c r="AD41" s="248" t="e">
        <f t="shared" si="4"/>
        <v>#REF!</v>
      </c>
      <c r="AI41" s="313">
        <v>0</v>
      </c>
      <c r="AL41" s="35"/>
    </row>
    <row r="42" spans="1:38" s="163" customFormat="1" ht="31.5" customHeight="1" x14ac:dyDescent="0.85">
      <c r="A42" s="325">
        <v>273</v>
      </c>
      <c r="B42" s="163">
        <v>11633</v>
      </c>
      <c r="C42" s="159">
        <v>273</v>
      </c>
      <c r="D42" s="368">
        <v>38</v>
      </c>
      <c r="E42" s="369" t="s">
        <v>646</v>
      </c>
      <c r="F42" s="370" t="s">
        <v>235</v>
      </c>
      <c r="G42" s="371" t="s">
        <v>350</v>
      </c>
      <c r="H42" s="372">
        <v>15</v>
      </c>
      <c r="I42" s="368">
        <v>139251.168278</v>
      </c>
      <c r="J42" s="373">
        <v>154714</v>
      </c>
      <c r="K42" s="374">
        <v>0.47101199999999999</v>
      </c>
      <c r="L42" s="372">
        <v>48142</v>
      </c>
      <c r="M42" s="372">
        <v>250000</v>
      </c>
      <c r="N42" s="372">
        <v>3213699</v>
      </c>
      <c r="O42" s="372">
        <v>377109.47563300002</v>
      </c>
      <c r="P42" s="372">
        <v>418070.87757399998</v>
      </c>
      <c r="Q42" s="372">
        <f t="shared" si="5"/>
        <v>-40961.40194099996</v>
      </c>
      <c r="R42" s="372">
        <v>82287.957660999993</v>
      </c>
      <c r="S42" s="372">
        <v>88254.539682000002</v>
      </c>
      <c r="T42" s="372">
        <f t="shared" si="6"/>
        <v>-5966.5820210000093</v>
      </c>
      <c r="U42" s="375" t="e">
        <f>VLOOKUP(B42,#REF!,13,0)</f>
        <v>#REF!</v>
      </c>
      <c r="V42" s="375" t="e">
        <f>VLOOKUP(B42,#REF!,14,0)</f>
        <v>#REF!</v>
      </c>
      <c r="W42" s="375" t="e">
        <f>VLOOKUP(B42,#REF!,15,0)</f>
        <v>#REF!</v>
      </c>
      <c r="X42" s="311">
        <v>11633</v>
      </c>
      <c r="Y42" s="325"/>
      <c r="Z42" s="325"/>
      <c r="AA42" s="325"/>
      <c r="AB42" s="248" t="e">
        <f t="shared" si="2"/>
        <v>#REF!</v>
      </c>
      <c r="AC42" s="248" t="e">
        <f t="shared" si="3"/>
        <v>#REF!</v>
      </c>
      <c r="AD42" s="248" t="e">
        <f t="shared" si="4"/>
        <v>#REF!</v>
      </c>
      <c r="AE42" s="325"/>
      <c r="AF42" s="325"/>
      <c r="AG42" s="325"/>
      <c r="AH42" s="325"/>
      <c r="AI42" s="313">
        <v>37734</v>
      </c>
      <c r="AJ42" s="325"/>
      <c r="AL42" s="35"/>
    </row>
    <row r="43" spans="1:38" s="325" customFormat="1" ht="36.75" x14ac:dyDescent="0.85">
      <c r="A43" s="163">
        <v>276</v>
      </c>
      <c r="B43" s="163">
        <v>11655</v>
      </c>
      <c r="C43" s="324">
        <v>276</v>
      </c>
      <c r="D43" s="161">
        <v>39</v>
      </c>
      <c r="E43" s="360" t="s">
        <v>647</v>
      </c>
      <c r="F43" s="361" t="s">
        <v>225</v>
      </c>
      <c r="G43" s="162" t="s">
        <v>395</v>
      </c>
      <c r="H43" s="362">
        <v>10</v>
      </c>
      <c r="I43" s="363">
        <v>2634720.2915159999</v>
      </c>
      <c r="J43" s="364">
        <v>5366404</v>
      </c>
      <c r="K43" s="365">
        <v>0.91203299999999998</v>
      </c>
      <c r="L43" s="362">
        <v>6552722</v>
      </c>
      <c r="M43" s="362">
        <v>500000</v>
      </c>
      <c r="N43" s="362">
        <v>818958</v>
      </c>
      <c r="O43" s="362">
        <v>4331011.4412540002</v>
      </c>
      <c r="P43" s="362">
        <v>2410225.1749169999</v>
      </c>
      <c r="Q43" s="362">
        <f t="shared" si="5"/>
        <v>1920786.2663370003</v>
      </c>
      <c r="R43" s="362">
        <v>709517.23916600004</v>
      </c>
      <c r="S43" s="362">
        <v>1415843.4892750001</v>
      </c>
      <c r="T43" s="362">
        <f t="shared" si="6"/>
        <v>-706326.25010900002</v>
      </c>
      <c r="U43" s="366" t="e">
        <f>VLOOKUP(B43,#REF!,13,0)</f>
        <v>#REF!</v>
      </c>
      <c r="V43" s="366" t="e">
        <f>VLOOKUP(B43,#REF!,14,0)</f>
        <v>#REF!</v>
      </c>
      <c r="W43" s="366" t="e">
        <f>VLOOKUP(B43,#REF!,15,0)</f>
        <v>#REF!</v>
      </c>
      <c r="X43" s="311">
        <v>11655</v>
      </c>
      <c r="Y43" s="163"/>
      <c r="Z43" s="163"/>
      <c r="AA43" s="163"/>
      <c r="AB43" s="248" t="e">
        <f t="shared" si="2"/>
        <v>#REF!</v>
      </c>
      <c r="AC43" s="248" t="e">
        <f t="shared" si="3"/>
        <v>#REF!</v>
      </c>
      <c r="AD43" s="248" t="e">
        <f t="shared" si="4"/>
        <v>#REF!</v>
      </c>
      <c r="AE43" s="163"/>
      <c r="AF43" s="163"/>
      <c r="AG43" s="163"/>
      <c r="AH43" s="163"/>
      <c r="AI43" s="313">
        <v>23113</v>
      </c>
      <c r="AJ43" s="163"/>
      <c r="AL43" s="35"/>
    </row>
    <row r="44" spans="1:38" s="163" customFormat="1" ht="31.5" customHeight="1" x14ac:dyDescent="0.85">
      <c r="A44" s="163">
        <v>281</v>
      </c>
      <c r="B44" s="163">
        <v>11668</v>
      </c>
      <c r="C44" s="324">
        <v>281</v>
      </c>
      <c r="D44" s="368">
        <v>40</v>
      </c>
      <c r="E44" s="369" t="s">
        <v>648</v>
      </c>
      <c r="F44" s="370" t="s">
        <v>413</v>
      </c>
      <c r="G44" s="371" t="s">
        <v>411</v>
      </c>
      <c r="H44" s="372">
        <v>8</v>
      </c>
      <c r="I44" s="368">
        <v>913777</v>
      </c>
      <c r="J44" s="373">
        <v>729858</v>
      </c>
      <c r="K44" s="374">
        <v>0.505745</v>
      </c>
      <c r="L44" s="372">
        <v>363002</v>
      </c>
      <c r="M44" s="372">
        <v>1240000</v>
      </c>
      <c r="N44" s="372">
        <v>2010616</v>
      </c>
      <c r="O44" s="372">
        <v>276299.28687399998</v>
      </c>
      <c r="P44" s="372">
        <v>164320.541103</v>
      </c>
      <c r="Q44" s="372">
        <f t="shared" si="5"/>
        <v>111978.74577099999</v>
      </c>
      <c r="R44" s="372">
        <v>15065.014635</v>
      </c>
      <c r="S44" s="372">
        <v>34686</v>
      </c>
      <c r="T44" s="372">
        <f t="shared" si="6"/>
        <v>-19620.985365</v>
      </c>
      <c r="U44" s="375" t="e">
        <f>VLOOKUP(B44,#REF!,13,0)</f>
        <v>#REF!</v>
      </c>
      <c r="V44" s="375" t="e">
        <f>VLOOKUP(B44,#REF!,14,0)</f>
        <v>#REF!</v>
      </c>
      <c r="W44" s="375" t="e">
        <f>VLOOKUP(B44,#REF!,15,0)</f>
        <v>#REF!</v>
      </c>
      <c r="X44" s="311">
        <v>11668</v>
      </c>
      <c r="AB44" s="248" t="e">
        <f t="shared" si="2"/>
        <v>#REF!</v>
      </c>
      <c r="AC44" s="248" t="e">
        <f t="shared" si="3"/>
        <v>#REF!</v>
      </c>
      <c r="AD44" s="248" t="e">
        <f t="shared" si="4"/>
        <v>#REF!</v>
      </c>
      <c r="AI44" s="313"/>
      <c r="AL44" s="35"/>
    </row>
    <row r="45" spans="1:38" s="325" customFormat="1" ht="36.75" x14ac:dyDescent="0.85">
      <c r="A45" s="325">
        <v>282</v>
      </c>
      <c r="B45" s="163">
        <v>11674</v>
      </c>
      <c r="C45" s="159">
        <v>282</v>
      </c>
      <c r="D45" s="161">
        <v>41</v>
      </c>
      <c r="E45" s="360" t="s">
        <v>649</v>
      </c>
      <c r="F45" s="361" t="s">
        <v>414</v>
      </c>
      <c r="G45" s="162" t="s">
        <v>412</v>
      </c>
      <c r="H45" s="362">
        <v>8</v>
      </c>
      <c r="I45" s="363">
        <v>49432</v>
      </c>
      <c r="J45" s="364">
        <v>736583</v>
      </c>
      <c r="K45" s="365">
        <v>0.68890699999999994</v>
      </c>
      <c r="L45" s="362">
        <v>429013</v>
      </c>
      <c r="M45" s="362">
        <v>500000</v>
      </c>
      <c r="N45" s="362">
        <v>1716923</v>
      </c>
      <c r="O45" s="362">
        <v>704630.39587200002</v>
      </c>
      <c r="P45" s="362">
        <v>419062.93539699999</v>
      </c>
      <c r="Q45" s="362">
        <f t="shared" si="5"/>
        <v>285567.46047500003</v>
      </c>
      <c r="R45" s="362">
        <v>144875.10552799999</v>
      </c>
      <c r="S45" s="362">
        <v>236000.5</v>
      </c>
      <c r="T45" s="362">
        <f t="shared" si="6"/>
        <v>-91125.394472000015</v>
      </c>
      <c r="U45" s="366">
        <v>0</v>
      </c>
      <c r="V45" s="366">
        <v>0</v>
      </c>
      <c r="W45" s="366">
        <v>0</v>
      </c>
      <c r="X45" s="311">
        <v>11674</v>
      </c>
      <c r="AB45" s="248">
        <f t="shared" si="2"/>
        <v>0</v>
      </c>
      <c r="AC45" s="248">
        <f t="shared" si="3"/>
        <v>0</v>
      </c>
      <c r="AD45" s="248">
        <f t="shared" si="4"/>
        <v>0</v>
      </c>
      <c r="AI45" s="313"/>
      <c r="AL45" s="35"/>
    </row>
    <row r="46" spans="1:38" s="163" customFormat="1" ht="31.5" customHeight="1" x14ac:dyDescent="0.85">
      <c r="A46" s="325">
        <v>278</v>
      </c>
      <c r="B46" s="163">
        <v>11664</v>
      </c>
      <c r="C46" s="159">
        <v>278</v>
      </c>
      <c r="D46" s="368">
        <v>42</v>
      </c>
      <c r="E46" s="369" t="s">
        <v>650</v>
      </c>
      <c r="F46" s="370" t="s">
        <v>401</v>
      </c>
      <c r="G46" s="371" t="s">
        <v>402</v>
      </c>
      <c r="H46" s="372">
        <v>8</v>
      </c>
      <c r="I46" s="368">
        <v>6159248.3571659997</v>
      </c>
      <c r="J46" s="373">
        <v>14485868</v>
      </c>
      <c r="K46" s="374">
        <v>0.91337000000000002</v>
      </c>
      <c r="L46" s="372">
        <v>5457352</v>
      </c>
      <c r="M46" s="372">
        <v>7500000</v>
      </c>
      <c r="N46" s="372">
        <v>2654377</v>
      </c>
      <c r="O46" s="372">
        <v>11477594.384237999</v>
      </c>
      <c r="P46" s="372">
        <v>2881559.9720239998</v>
      </c>
      <c r="Q46" s="372">
        <f t="shared" si="5"/>
        <v>8596034.4122139998</v>
      </c>
      <c r="R46" s="372">
        <v>6422569.4492650004</v>
      </c>
      <c r="S46" s="372">
        <v>1111370.9666619999</v>
      </c>
      <c r="T46" s="372">
        <f t="shared" si="6"/>
        <v>5311198.4826030005</v>
      </c>
      <c r="U46" s="375" t="e">
        <f>VLOOKUP(B46,#REF!,13,0)</f>
        <v>#REF!</v>
      </c>
      <c r="V46" s="375" t="e">
        <f>VLOOKUP(B46,#REF!,14,0)</f>
        <v>#REF!</v>
      </c>
      <c r="W46" s="375" t="e">
        <f>VLOOKUP(B46,#REF!,15,0)</f>
        <v>#REF!</v>
      </c>
      <c r="X46" s="311">
        <v>11664</v>
      </c>
      <c r="Y46" s="325"/>
      <c r="Z46" s="325"/>
      <c r="AA46" s="325"/>
      <c r="AB46" s="248" t="e">
        <f t="shared" si="2"/>
        <v>#REF!</v>
      </c>
      <c r="AC46" s="248" t="e">
        <f t="shared" si="3"/>
        <v>#REF!</v>
      </c>
      <c r="AD46" s="248" t="e">
        <f t="shared" si="4"/>
        <v>#REF!</v>
      </c>
      <c r="AE46" s="325"/>
      <c r="AF46" s="325"/>
      <c r="AG46" s="325"/>
      <c r="AH46" s="325"/>
      <c r="AI46" s="313">
        <v>82891</v>
      </c>
      <c r="AJ46" s="325"/>
      <c r="AL46" s="35"/>
    </row>
    <row r="47" spans="1:38" s="325" customFormat="1" ht="36.75" x14ac:dyDescent="0.85">
      <c r="A47" s="325">
        <v>299</v>
      </c>
      <c r="B47" s="163">
        <v>11687</v>
      </c>
      <c r="C47" s="159">
        <v>299</v>
      </c>
      <c r="D47" s="161">
        <v>43</v>
      </c>
      <c r="E47" s="360" t="s">
        <v>651</v>
      </c>
      <c r="F47" s="361" t="s">
        <v>596</v>
      </c>
      <c r="G47" s="162" t="s">
        <v>585</v>
      </c>
      <c r="H47" s="362">
        <v>3</v>
      </c>
      <c r="I47" s="363">
        <v>59501</v>
      </c>
      <c r="J47" s="364">
        <v>214963</v>
      </c>
      <c r="K47" s="365">
        <v>0.99619400000000002</v>
      </c>
      <c r="L47" s="362">
        <v>105035</v>
      </c>
      <c r="M47" s="362">
        <v>500000</v>
      </c>
      <c r="N47" s="362">
        <v>2046587</v>
      </c>
      <c r="O47" s="362">
        <v>115752.562553</v>
      </c>
      <c r="P47" s="362">
        <v>45382.616832</v>
      </c>
      <c r="Q47" s="362">
        <f t="shared" si="5"/>
        <v>70369.945720999996</v>
      </c>
      <c r="R47" s="362">
        <v>0</v>
      </c>
      <c r="S47" s="362">
        <v>0</v>
      </c>
      <c r="T47" s="362">
        <f t="shared" si="6"/>
        <v>0</v>
      </c>
      <c r="U47" s="366">
        <v>0</v>
      </c>
      <c r="V47" s="366">
        <v>0</v>
      </c>
      <c r="W47" s="366">
        <v>0</v>
      </c>
      <c r="X47" s="311"/>
      <c r="AB47" s="248">
        <f t="shared" si="2"/>
        <v>0</v>
      </c>
      <c r="AC47" s="248">
        <f t="shared" si="3"/>
        <v>0</v>
      </c>
      <c r="AD47" s="248">
        <f t="shared" si="4"/>
        <v>0</v>
      </c>
      <c r="AI47" s="313"/>
      <c r="AL47" s="35"/>
    </row>
    <row r="48" spans="1:38" s="163" customFormat="1" ht="31.5" customHeight="1" x14ac:dyDescent="0.85">
      <c r="A48" s="163">
        <v>298</v>
      </c>
      <c r="B48" s="163">
        <v>10986</v>
      </c>
      <c r="C48" s="324">
        <v>298</v>
      </c>
      <c r="D48" s="368">
        <v>44</v>
      </c>
      <c r="E48" s="369" t="s">
        <v>652</v>
      </c>
      <c r="F48" s="370" t="s">
        <v>595</v>
      </c>
      <c r="G48" s="371" t="s">
        <v>585</v>
      </c>
      <c r="H48" s="372">
        <v>3</v>
      </c>
      <c r="I48" s="368">
        <v>78325</v>
      </c>
      <c r="J48" s="373">
        <v>97200</v>
      </c>
      <c r="K48" s="374">
        <v>0.51507199999999997</v>
      </c>
      <c r="L48" s="372">
        <v>85040</v>
      </c>
      <c r="M48" s="372">
        <v>250000</v>
      </c>
      <c r="N48" s="372">
        <v>1143006</v>
      </c>
      <c r="O48" s="372">
        <v>197241</v>
      </c>
      <c r="P48" s="372">
        <v>210719</v>
      </c>
      <c r="Q48" s="372">
        <f t="shared" si="5"/>
        <v>-13478</v>
      </c>
      <c r="R48" s="372">
        <v>102952</v>
      </c>
      <c r="S48" s="372">
        <v>123310</v>
      </c>
      <c r="T48" s="372">
        <f t="shared" si="6"/>
        <v>-20358</v>
      </c>
      <c r="U48" s="375">
        <v>0</v>
      </c>
      <c r="V48" s="375">
        <v>0</v>
      </c>
      <c r="W48" s="375">
        <v>0</v>
      </c>
      <c r="X48" s="311"/>
      <c r="AB48" s="248">
        <f t="shared" si="2"/>
        <v>0</v>
      </c>
      <c r="AC48" s="248">
        <f t="shared" si="3"/>
        <v>0</v>
      </c>
      <c r="AD48" s="248">
        <f t="shared" si="4"/>
        <v>0</v>
      </c>
      <c r="AI48" s="313"/>
      <c r="AL48" s="35"/>
    </row>
    <row r="49" spans="1:38" s="325" customFormat="1" ht="36.75" x14ac:dyDescent="0.85">
      <c r="A49" s="325">
        <v>297</v>
      </c>
      <c r="B49" s="163">
        <v>11679</v>
      </c>
      <c r="C49" s="159">
        <v>297</v>
      </c>
      <c r="D49" s="161">
        <v>45</v>
      </c>
      <c r="E49" s="360" t="s">
        <v>653</v>
      </c>
      <c r="F49" s="361" t="s">
        <v>153</v>
      </c>
      <c r="G49" s="162" t="s">
        <v>584</v>
      </c>
      <c r="H49" s="362">
        <v>3</v>
      </c>
      <c r="I49" s="363">
        <v>24989</v>
      </c>
      <c r="J49" s="364">
        <v>24174</v>
      </c>
      <c r="K49" s="365">
        <v>0.53048299999999993</v>
      </c>
      <c r="L49" s="362">
        <v>25000</v>
      </c>
      <c r="M49" s="362">
        <v>250000</v>
      </c>
      <c r="N49" s="362">
        <v>966968</v>
      </c>
      <c r="O49" s="362">
        <v>82060.998286000002</v>
      </c>
      <c r="P49" s="362">
        <v>68280.951350000003</v>
      </c>
      <c r="Q49" s="362">
        <f t="shared" si="5"/>
        <v>13780.046935999999</v>
      </c>
      <c r="R49" s="362">
        <v>48820.556973999999</v>
      </c>
      <c r="S49" s="362">
        <v>40194.453806999998</v>
      </c>
      <c r="T49" s="362">
        <f t="shared" si="6"/>
        <v>8626.1031670000011</v>
      </c>
      <c r="U49" s="366">
        <v>0</v>
      </c>
      <c r="V49" s="366">
        <v>0</v>
      </c>
      <c r="W49" s="366">
        <v>0</v>
      </c>
      <c r="X49" s="311"/>
      <c r="AB49" s="248">
        <f t="shared" si="2"/>
        <v>0</v>
      </c>
      <c r="AC49" s="248">
        <f t="shared" si="3"/>
        <v>0</v>
      </c>
      <c r="AD49" s="248">
        <f t="shared" si="4"/>
        <v>0</v>
      </c>
      <c r="AI49" s="313"/>
      <c r="AL49" s="35"/>
    </row>
    <row r="50" spans="1:38" s="163" customFormat="1" ht="31.5" customHeight="1" x14ac:dyDescent="0.85">
      <c r="A50" s="325">
        <v>296</v>
      </c>
      <c r="B50" s="163">
        <v>11688</v>
      </c>
      <c r="C50" s="159">
        <v>294</v>
      </c>
      <c r="D50" s="368">
        <v>46</v>
      </c>
      <c r="E50" s="369" t="s">
        <v>654</v>
      </c>
      <c r="F50" s="370" t="s">
        <v>202</v>
      </c>
      <c r="G50" s="371" t="s">
        <v>599</v>
      </c>
      <c r="H50" s="372">
        <v>1</v>
      </c>
      <c r="I50" s="368">
        <v>0</v>
      </c>
      <c r="J50" s="373">
        <v>152547</v>
      </c>
      <c r="K50" s="374">
        <v>0.260934</v>
      </c>
      <c r="L50" s="372">
        <v>143400</v>
      </c>
      <c r="M50" s="372">
        <v>600000</v>
      </c>
      <c r="N50" s="372">
        <v>1063788</v>
      </c>
      <c r="O50" s="372">
        <v>72642.559397999998</v>
      </c>
      <c r="P50" s="372">
        <v>30422.286370999998</v>
      </c>
      <c r="Q50" s="372">
        <f t="shared" si="5"/>
        <v>42220.273027000003</v>
      </c>
      <c r="R50" s="372">
        <v>72642.559397999998</v>
      </c>
      <c r="S50" s="372">
        <v>30422.286370999998</v>
      </c>
      <c r="T50" s="372">
        <f t="shared" si="6"/>
        <v>42220.273027000003</v>
      </c>
      <c r="U50" s="375"/>
      <c r="V50" s="375"/>
      <c r="W50" s="375"/>
      <c r="X50" s="311"/>
      <c r="Y50" s="325"/>
      <c r="Z50" s="325"/>
      <c r="AA50" s="325"/>
      <c r="AB50" s="248"/>
      <c r="AC50" s="248"/>
      <c r="AD50" s="248"/>
      <c r="AE50" s="325"/>
      <c r="AF50" s="325"/>
      <c r="AG50" s="325"/>
      <c r="AH50" s="325"/>
      <c r="AI50" s="313"/>
      <c r="AJ50" s="325"/>
      <c r="AL50" s="35"/>
    </row>
    <row r="51" spans="1:38" ht="36" x14ac:dyDescent="0.75">
      <c r="C51" s="54"/>
      <c r="D51" s="160"/>
      <c r="E51" s="263"/>
      <c r="F51" s="120"/>
      <c r="G51" s="121"/>
      <c r="H51" s="121"/>
      <c r="I51" s="260">
        <f>SUM(I5:I50)</f>
        <v>110245619.94178101</v>
      </c>
      <c r="J51" s="260">
        <f>SUM(J5:J50)</f>
        <v>199841244</v>
      </c>
      <c r="K51" s="260" t="s">
        <v>24</v>
      </c>
      <c r="L51" s="122">
        <f>SUM(L5:L50)</f>
        <v>105419575</v>
      </c>
      <c r="M51" s="121" t="s">
        <v>24</v>
      </c>
      <c r="N51" s="89" t="s">
        <v>24</v>
      </c>
      <c r="O51" s="123">
        <f>SUM(O5:O50)</f>
        <v>187101982.07628495</v>
      </c>
      <c r="P51" s="123">
        <f>SUM(P5:P50)</f>
        <v>190764618.36154801</v>
      </c>
      <c r="Q51" s="123">
        <f t="shared" ref="Q51:T51" si="7">SUM(Q5:Q50)</f>
        <v>-3662636.2852629973</v>
      </c>
      <c r="R51" s="123">
        <f t="shared" si="7"/>
        <v>57545528.835161008</v>
      </c>
      <c r="S51" s="123">
        <f t="shared" si="7"/>
        <v>53236643.753472999</v>
      </c>
      <c r="T51" s="123">
        <f t="shared" si="7"/>
        <v>4308885.0816880008</v>
      </c>
      <c r="U51" s="367" t="e">
        <f>AB51</f>
        <v>#REF!</v>
      </c>
      <c r="V51" s="367" t="e">
        <f>AC51</f>
        <v>#REF!</v>
      </c>
      <c r="W51" s="367" t="e">
        <f>AD51</f>
        <v>#REF!</v>
      </c>
      <c r="X51" s="123">
        <f t="shared" ref="X51:AA51" si="8">SUM(X5:X46)</f>
        <v>480723</v>
      </c>
      <c r="Y51" s="123">
        <f t="shared" si="8"/>
        <v>0</v>
      </c>
      <c r="Z51" s="123">
        <f t="shared" si="8"/>
        <v>0</v>
      </c>
      <c r="AA51" s="123">
        <f t="shared" si="8"/>
        <v>0</v>
      </c>
      <c r="AB51" s="123" t="e">
        <f t="shared" ref="AB51:AK51" si="9">SUM(AB5:AB49)</f>
        <v>#REF!</v>
      </c>
      <c r="AC51" s="123" t="e">
        <f t="shared" si="9"/>
        <v>#REF!</v>
      </c>
      <c r="AD51" s="123" t="e">
        <f t="shared" si="9"/>
        <v>#REF!</v>
      </c>
      <c r="AE51" s="123">
        <f t="shared" si="9"/>
        <v>0</v>
      </c>
      <c r="AF51" s="123">
        <f t="shared" si="9"/>
        <v>0</v>
      </c>
      <c r="AG51" s="123">
        <f t="shared" si="9"/>
        <v>0</v>
      </c>
      <c r="AH51" s="123">
        <f t="shared" si="9"/>
        <v>0</v>
      </c>
      <c r="AI51" s="123">
        <f t="shared" si="9"/>
        <v>44288934</v>
      </c>
      <c r="AJ51" s="123">
        <f t="shared" si="9"/>
        <v>0</v>
      </c>
      <c r="AK51" s="123">
        <f t="shared" si="9"/>
        <v>0</v>
      </c>
      <c r="AL51" s="35"/>
    </row>
    <row r="52" spans="1:38" ht="33.75" customHeight="1" x14ac:dyDescent="0.75">
      <c r="D52" s="326"/>
      <c r="E52" s="249" t="s">
        <v>323</v>
      </c>
      <c r="F52" s="249"/>
      <c r="G52" s="250"/>
      <c r="H52" s="250"/>
      <c r="I52" s="251"/>
      <c r="J52" s="327"/>
      <c r="K52" s="431"/>
      <c r="L52" s="432"/>
      <c r="M52" s="432"/>
      <c r="N52" s="432"/>
      <c r="O52" s="432"/>
      <c r="P52" s="432"/>
      <c r="Q52" s="432"/>
      <c r="R52" s="432"/>
      <c r="S52" s="432"/>
      <c r="T52" s="432"/>
      <c r="U52" s="432"/>
      <c r="V52" s="432"/>
      <c r="W52" s="432"/>
      <c r="X52" s="311" t="e">
        <v>#N/A</v>
      </c>
    </row>
    <row r="53" spans="1:38" x14ac:dyDescent="0.75">
      <c r="E53" s="30" t="s">
        <v>594</v>
      </c>
      <c r="I53" s="62"/>
      <c r="K53" s="377">
        <f>SUMPRODUCT(K5:K49,J5:J49)</f>
        <v>141020700.14250597</v>
      </c>
      <c r="L53" s="378">
        <f>K53/J51</f>
        <v>0.70566364239859303</v>
      </c>
      <c r="X53" s="311" t="e">
        <v>#N/A</v>
      </c>
    </row>
    <row r="54" spans="1:38" x14ac:dyDescent="0.25">
      <c r="J54" s="330"/>
    </row>
    <row r="55" spans="1:38" x14ac:dyDescent="0.25">
      <c r="I55" s="257"/>
    </row>
  </sheetData>
  <sheetProtection algorithmName="SHA-512" hashValue="JvFOpH1MHRcuvPYo1tt/86etjSEW1BScMLkIA01URo8HjK1FRrfFb+ELEVdbamcX6CuifGn8C+wO4kKEB7vFww==" saltValue="PidI/7cTSLNlbu0W2o8k2A==" spinCount="100000" sheet="1" objects="1" scenarios="1"/>
  <autoFilter ref="AI4:AI46"/>
  <sortState ref="A5:AJ49">
    <sortCondition descending="1" ref="H5:H49"/>
  </sortState>
  <mergeCells count="28">
    <mergeCell ref="C1:J1"/>
    <mergeCell ref="R1:S1"/>
    <mergeCell ref="O1:P1"/>
    <mergeCell ref="D3:D4"/>
    <mergeCell ref="M3:M4"/>
    <mergeCell ref="N3:N4"/>
    <mergeCell ref="O3:O4"/>
    <mergeCell ref="P3:P4"/>
    <mergeCell ref="E3:E4"/>
    <mergeCell ref="F3:F4"/>
    <mergeCell ref="K3:K4"/>
    <mergeCell ref="L3:L4"/>
    <mergeCell ref="U1:W2"/>
    <mergeCell ref="U3:U4"/>
    <mergeCell ref="W3:W4"/>
    <mergeCell ref="Q3:Q4"/>
    <mergeCell ref="R3:R4"/>
    <mergeCell ref="S3:S4"/>
    <mergeCell ref="T3:T4"/>
    <mergeCell ref="K52:W52"/>
    <mergeCell ref="AB3:AB4"/>
    <mergeCell ref="AD3:AD4"/>
    <mergeCell ref="C3:C4"/>
    <mergeCell ref="G3:G4"/>
    <mergeCell ref="H3:H4"/>
    <mergeCell ref="V3:V4"/>
    <mergeCell ref="AC3:AC4"/>
    <mergeCell ref="X3:X4"/>
  </mergeCells>
  <printOptions horizontalCentered="1" verticalCentered="1"/>
  <pageMargins left="0.25" right="0.25" top="0.75" bottom="0.75" header="0.3" footer="0.3"/>
  <pageSetup scale="24"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8"/>
  <sheetViews>
    <sheetView rightToLeft="1" view="pageBreakPreview" zoomScale="55" zoomScaleNormal="51" zoomScaleSheetLayoutView="55" workbookViewId="0">
      <pane ySplit="4" topLeftCell="A5" activePane="bottomLeft" state="frozen"/>
      <selection activeCell="B1" sqref="B1"/>
      <selection pane="bottomLeft" activeCell="C18" sqref="C18"/>
    </sheetView>
  </sheetViews>
  <sheetFormatPr defaultColWidth="9" defaultRowHeight="27.75" x14ac:dyDescent="0.25"/>
  <cols>
    <col min="1" max="1" width="10.5703125" style="299" customWidth="1"/>
    <col min="2" max="2" width="64.5703125" style="29" bestFit="1" customWidth="1"/>
    <col min="3" max="3" width="69.28515625" style="30" bestFit="1" customWidth="1"/>
    <col min="4" max="4" width="49.42578125" style="30" bestFit="1" customWidth="1"/>
    <col min="5" max="5" width="30.85546875" style="23" bestFit="1" customWidth="1"/>
    <col min="6" max="6" width="28.42578125" style="268" customWidth="1"/>
    <col min="7" max="7" width="58" style="29" bestFit="1" customWidth="1"/>
    <col min="8" max="8" width="59.140625" style="131" bestFit="1" customWidth="1"/>
    <col min="9" max="16384" width="9" style="290"/>
  </cols>
  <sheetData>
    <row r="1" spans="1:8" s="287" customFormat="1" ht="45" customHeight="1" x14ac:dyDescent="0.25">
      <c r="A1" s="448" t="s">
        <v>352</v>
      </c>
      <c r="B1" s="449"/>
      <c r="C1" s="449"/>
      <c r="D1" s="449"/>
      <c r="E1" s="449"/>
      <c r="F1" s="449"/>
      <c r="G1" s="449"/>
      <c r="H1" s="449"/>
    </row>
    <row r="2" spans="1:8" s="287" customFormat="1" ht="45" x14ac:dyDescent="0.25">
      <c r="A2" s="297"/>
      <c r="B2" s="144"/>
      <c r="C2" s="144"/>
      <c r="D2" s="144"/>
      <c r="E2" s="144"/>
      <c r="F2" s="266"/>
      <c r="G2" s="148"/>
      <c r="H2" s="148"/>
    </row>
    <row r="3" spans="1:8" s="287" customFormat="1" ht="42.75" x14ac:dyDescent="0.85">
      <c r="A3" s="450" t="s">
        <v>0</v>
      </c>
      <c r="B3" s="437" t="s">
        <v>1</v>
      </c>
      <c r="C3" s="437" t="s">
        <v>2</v>
      </c>
      <c r="D3" s="264" t="s">
        <v>3</v>
      </c>
      <c r="E3" s="436" t="s">
        <v>4</v>
      </c>
      <c r="F3" s="451" t="s">
        <v>5</v>
      </c>
      <c r="G3" s="269" t="s">
        <v>258</v>
      </c>
      <c r="H3" s="291" t="s">
        <v>258</v>
      </c>
    </row>
    <row r="4" spans="1:8" s="288" customFormat="1" ht="33.75" customHeight="1" x14ac:dyDescent="0.25">
      <c r="A4" s="450"/>
      <c r="B4" s="438"/>
      <c r="C4" s="438"/>
      <c r="D4" s="262"/>
      <c r="E4" s="436"/>
      <c r="F4" s="452"/>
      <c r="G4" s="294" t="s">
        <v>353</v>
      </c>
      <c r="H4" s="292" t="s">
        <v>604</v>
      </c>
    </row>
    <row r="5" spans="1:8" s="289" customFormat="1" ht="31.5" customHeight="1" x14ac:dyDescent="0.75">
      <c r="A5" s="218">
        <v>1</v>
      </c>
      <c r="B5" s="303" t="s">
        <v>354</v>
      </c>
      <c r="C5" s="304" t="s">
        <v>364</v>
      </c>
      <c r="D5" s="305" t="s">
        <v>359</v>
      </c>
      <c r="E5" s="306" t="s">
        <v>360</v>
      </c>
      <c r="F5" s="307"/>
      <c r="G5" s="161"/>
      <c r="H5" s="129"/>
    </row>
    <row r="6" spans="1:8" s="288" customFormat="1" ht="33.75" customHeight="1" x14ac:dyDescent="0.25">
      <c r="A6" s="298">
        <v>2</v>
      </c>
      <c r="B6" s="308" t="s">
        <v>355</v>
      </c>
      <c r="C6" s="308" t="s">
        <v>365</v>
      </c>
      <c r="D6" s="308" t="s">
        <v>359</v>
      </c>
      <c r="E6" s="309" t="s">
        <v>361</v>
      </c>
      <c r="F6" s="310"/>
      <c r="G6" s="295"/>
      <c r="H6" s="293"/>
    </row>
    <row r="7" spans="1:8" s="289" customFormat="1" ht="31.5" customHeight="1" x14ac:dyDescent="0.75">
      <c r="A7" s="218">
        <v>3</v>
      </c>
      <c r="B7" s="303" t="s">
        <v>356</v>
      </c>
      <c r="C7" s="304" t="s">
        <v>364</v>
      </c>
      <c r="D7" s="305" t="s">
        <v>359</v>
      </c>
      <c r="E7" s="306" t="s">
        <v>362</v>
      </c>
      <c r="F7" s="307"/>
      <c r="G7" s="161"/>
      <c r="H7" s="129"/>
    </row>
    <row r="8" spans="1:8" s="288" customFormat="1" ht="33.75" customHeight="1" x14ac:dyDescent="0.25">
      <c r="A8" s="298">
        <v>4</v>
      </c>
      <c r="B8" s="308" t="s">
        <v>357</v>
      </c>
      <c r="C8" s="308" t="s">
        <v>364</v>
      </c>
      <c r="D8" s="308" t="s">
        <v>359</v>
      </c>
      <c r="E8" s="309" t="s">
        <v>363</v>
      </c>
      <c r="F8" s="310"/>
      <c r="G8" s="265"/>
      <c r="H8" s="293"/>
    </row>
    <row r="9" spans="1:8" s="289" customFormat="1" ht="31.5" customHeight="1" x14ac:dyDescent="0.75">
      <c r="A9" s="218">
        <v>5</v>
      </c>
      <c r="B9" s="303" t="s">
        <v>358</v>
      </c>
      <c r="C9" s="304" t="s">
        <v>40</v>
      </c>
      <c r="D9" s="305" t="s">
        <v>371</v>
      </c>
      <c r="E9" s="306" t="s">
        <v>311</v>
      </c>
      <c r="F9" s="307"/>
      <c r="G9" s="161"/>
      <c r="H9" s="129"/>
    </row>
    <row r="10" spans="1:8" s="288" customFormat="1" ht="33.75" customHeight="1" x14ac:dyDescent="0.25">
      <c r="A10" s="298">
        <v>6</v>
      </c>
      <c r="B10" s="308" t="s">
        <v>366</v>
      </c>
      <c r="C10" s="308" t="s">
        <v>39</v>
      </c>
      <c r="D10" s="308" t="s">
        <v>372</v>
      </c>
      <c r="E10" s="309" t="s">
        <v>367</v>
      </c>
      <c r="F10" s="310"/>
      <c r="G10" s="265"/>
      <c r="H10" s="293"/>
    </row>
    <row r="11" spans="1:8" s="289" customFormat="1" ht="31.5" customHeight="1" x14ac:dyDescent="0.75">
      <c r="A11" s="218">
        <v>7</v>
      </c>
      <c r="B11" s="303" t="s">
        <v>368</v>
      </c>
      <c r="C11" s="304" t="s">
        <v>190</v>
      </c>
      <c r="D11" s="305" t="s">
        <v>372</v>
      </c>
      <c r="E11" s="306" t="s">
        <v>373</v>
      </c>
      <c r="F11" s="307"/>
      <c r="G11" s="161"/>
      <c r="H11" s="129"/>
    </row>
    <row r="12" spans="1:8" s="288" customFormat="1" ht="33.75" customHeight="1" x14ac:dyDescent="0.25">
      <c r="A12" s="298">
        <v>8</v>
      </c>
      <c r="B12" s="308" t="s">
        <v>369</v>
      </c>
      <c r="C12" s="308" t="s">
        <v>343</v>
      </c>
      <c r="D12" s="308" t="s">
        <v>372</v>
      </c>
      <c r="E12" s="309" t="s">
        <v>374</v>
      </c>
      <c r="F12" s="310"/>
      <c r="G12" s="265"/>
      <c r="H12" s="293"/>
    </row>
    <row r="13" spans="1:8" s="289" customFormat="1" ht="31.5" customHeight="1" x14ac:dyDescent="0.75">
      <c r="A13" s="218">
        <v>9</v>
      </c>
      <c r="B13" s="303" t="s">
        <v>370</v>
      </c>
      <c r="C13" s="304" t="s">
        <v>291</v>
      </c>
      <c r="D13" s="305" t="s">
        <v>372</v>
      </c>
      <c r="E13" s="306" t="s">
        <v>375</v>
      </c>
      <c r="F13" s="307"/>
      <c r="G13" s="161"/>
      <c r="H13" s="129"/>
    </row>
    <row r="14" spans="1:8" s="288" customFormat="1" ht="33.75" customHeight="1" x14ac:dyDescent="0.25">
      <c r="A14" s="298">
        <v>10</v>
      </c>
      <c r="B14" s="308" t="s">
        <v>376</v>
      </c>
      <c r="C14" s="308" t="s">
        <v>39</v>
      </c>
      <c r="D14" s="308" t="s">
        <v>381</v>
      </c>
      <c r="E14" s="309" t="s">
        <v>382</v>
      </c>
      <c r="F14" s="310"/>
      <c r="G14" s="265"/>
      <c r="H14" s="293"/>
    </row>
    <row r="15" spans="1:8" s="289" customFormat="1" ht="31.5" customHeight="1" x14ac:dyDescent="0.75">
      <c r="A15" s="218">
        <v>11</v>
      </c>
      <c r="B15" s="303" t="s">
        <v>377</v>
      </c>
      <c r="C15" s="304" t="s">
        <v>40</v>
      </c>
      <c r="D15" s="305" t="s">
        <v>381</v>
      </c>
      <c r="E15" s="306" t="s">
        <v>382</v>
      </c>
      <c r="F15" s="307"/>
      <c r="G15" s="161"/>
      <c r="H15" s="129"/>
    </row>
    <row r="16" spans="1:8" s="288" customFormat="1" ht="33.75" customHeight="1" x14ac:dyDescent="0.25">
      <c r="A16" s="298">
        <v>12</v>
      </c>
      <c r="B16" s="308" t="s">
        <v>378</v>
      </c>
      <c r="C16" s="308" t="s">
        <v>310</v>
      </c>
      <c r="D16" s="308" t="s">
        <v>381</v>
      </c>
      <c r="E16" s="309" t="s">
        <v>383</v>
      </c>
      <c r="F16" s="310"/>
      <c r="G16" s="265"/>
      <c r="H16" s="293"/>
    </row>
    <row r="17" spans="1:8" s="289" customFormat="1" ht="31.15" customHeight="1" x14ac:dyDescent="0.75">
      <c r="A17" s="218">
        <v>13</v>
      </c>
      <c r="B17" s="303" t="s">
        <v>379</v>
      </c>
      <c r="C17" s="304" t="s">
        <v>326</v>
      </c>
      <c r="D17" s="305" t="s">
        <v>381</v>
      </c>
      <c r="E17" s="306" t="s">
        <v>384</v>
      </c>
      <c r="F17" s="307"/>
      <c r="G17" s="161"/>
      <c r="H17" s="129"/>
    </row>
    <row r="18" spans="1:8" s="288" customFormat="1" ht="33.75" customHeight="1" x14ac:dyDescent="0.25">
      <c r="A18" s="298">
        <v>14</v>
      </c>
      <c r="B18" s="308" t="s">
        <v>380</v>
      </c>
      <c r="C18" s="308" t="s">
        <v>386</v>
      </c>
      <c r="D18" s="308" t="s">
        <v>381</v>
      </c>
      <c r="E18" s="309" t="s">
        <v>385</v>
      </c>
      <c r="F18" s="310"/>
      <c r="G18" s="265"/>
      <c r="H18" s="293"/>
    </row>
    <row r="19" spans="1:8" s="289" customFormat="1" ht="31.5" customHeight="1" x14ac:dyDescent="0.75">
      <c r="A19" s="218">
        <v>15</v>
      </c>
      <c r="B19" s="303" t="s">
        <v>389</v>
      </c>
      <c r="C19" s="304" t="s">
        <v>390</v>
      </c>
      <c r="D19" s="305" t="s">
        <v>381</v>
      </c>
      <c r="E19" s="306" t="s">
        <v>391</v>
      </c>
      <c r="F19" s="307"/>
      <c r="G19" s="161"/>
      <c r="H19" s="129"/>
    </row>
    <row r="20" spans="1:8" s="288" customFormat="1" ht="33.75" customHeight="1" x14ac:dyDescent="0.25">
      <c r="A20" s="298">
        <v>16</v>
      </c>
      <c r="B20" s="308" t="s">
        <v>587</v>
      </c>
      <c r="C20" s="308" t="s">
        <v>588</v>
      </c>
      <c r="D20" s="308" t="s">
        <v>590</v>
      </c>
      <c r="E20" s="309" t="s">
        <v>589</v>
      </c>
      <c r="F20" s="310"/>
      <c r="G20" s="265"/>
      <c r="H20" s="293"/>
    </row>
    <row r="21" spans="1:8" ht="45" customHeight="1" x14ac:dyDescent="0.75">
      <c r="A21" s="296"/>
      <c r="B21" s="263"/>
      <c r="C21" s="120"/>
      <c r="D21" s="120"/>
      <c r="E21" s="121"/>
      <c r="F21" s="267"/>
      <c r="G21" s="130">
        <f>SUM(G5:G18)</f>
        <v>0</v>
      </c>
      <c r="H21" s="130">
        <f>SUM(H5:H18)</f>
        <v>0</v>
      </c>
    </row>
    <row r="22" spans="1:8" x14ac:dyDescent="0.25">
      <c r="G22" s="62"/>
    </row>
    <row r="23" spans="1:8" x14ac:dyDescent="0.25">
      <c r="E23" s="131"/>
      <c r="F23" s="131"/>
      <c r="G23" s="131"/>
    </row>
    <row r="24" spans="1:8" x14ac:dyDescent="0.25">
      <c r="E24" s="131"/>
      <c r="F24" s="131"/>
      <c r="G24" s="131"/>
    </row>
    <row r="25" spans="1:8" x14ac:dyDescent="0.25">
      <c r="E25" s="131"/>
      <c r="F25" s="131"/>
      <c r="G25" s="131"/>
    </row>
    <row r="26" spans="1:8" x14ac:dyDescent="0.25">
      <c r="E26" s="131"/>
      <c r="F26" s="131"/>
      <c r="G26" s="131"/>
    </row>
    <row r="27" spans="1:8" x14ac:dyDescent="0.25">
      <c r="E27" s="131"/>
      <c r="F27" s="131"/>
      <c r="G27" s="131"/>
    </row>
    <row r="28" spans="1:8" x14ac:dyDescent="0.25">
      <c r="E28" s="131"/>
      <c r="F28" s="131"/>
      <c r="G28" s="131"/>
    </row>
  </sheetData>
  <sheetProtection algorithmName="SHA-512" hashValue="+C9GmAZRq656IvLCVvxLzHkhzQo7e5SZTcsupVV2bJzq9pyxksO9IFigHNb+MEM+8u+miQiI0pgj6wiLw/wDQA==" saltValue="whJMHGotYzx6oApwcSGJzg==" spinCount="100000" sheet="1" objects="1" scenarios="1"/>
  <mergeCells count="6">
    <mergeCell ref="A1:H1"/>
    <mergeCell ref="A3:A4"/>
    <mergeCell ref="B3:B4"/>
    <mergeCell ref="C3:C4"/>
    <mergeCell ref="E3:E4"/>
    <mergeCell ref="F3:F4"/>
  </mergeCells>
  <printOptions horizontalCentered="1" verticalCentered="1"/>
  <pageMargins left="0" right="0" top="0" bottom="0" header="0" footer="0"/>
  <pageSetup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پیوست1</vt:lpstr>
      <vt:lpstr>پیوست2</vt:lpstr>
      <vt:lpstr>پیوست3</vt:lpstr>
      <vt:lpstr>پیوست 4</vt:lpstr>
      <vt:lpstr>پیوست 5</vt:lpstr>
      <vt:lpstr>سایر صندوقهای سرمایه گذاری</vt:lpstr>
      <vt:lpstr>'پیوست 4'!Print_Area</vt:lpstr>
      <vt:lpstr>'پیوست 5'!Print_Area</vt:lpstr>
      <vt:lpstr>پیوست1!Print_Area</vt:lpstr>
      <vt:lpstr>پیوست2!Print_Area</vt:lpstr>
      <vt:lpstr>پیوست3!Print_Area</vt:lpstr>
      <vt:lpstr>'سایر صندوقهای سرمایه گذاری'!Print_Area</vt:lpstr>
      <vt:lpstr>'پیوست 4'!Print_Titles</vt:lpstr>
      <vt:lpstr>'پیوست 5'!Print_Titles</vt:lpstr>
      <vt:lpstr>پیوست1!Print_Titles</vt:lpstr>
      <vt:lpstr>پیوست2!Print_Titles</vt:lpstr>
      <vt:lpstr>پیوست3!Print_Titles</vt:lpstr>
      <vt:lpstr>'سایر صندوقهای سرمایه گذاری'!Print_Titles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2020-06-29T08:25:30Z</dcterms:modified>
</cp:coreProperties>
</file>