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455" tabRatio="524"/>
  </bookViews>
  <sheets>
    <sheet name="پیوست1" sheetId="8" r:id="rId1"/>
    <sheet name="پیوست2" sheetId="4" r:id="rId2"/>
    <sheet name="پیوست3" sheetId="9" r:id="rId3"/>
    <sheet name="پیوست 4" sheetId="12" r:id="rId4"/>
    <sheet name="پیوست 5" sheetId="13" r:id="rId5"/>
    <sheet name="سایر صندوقهای سرمایه گذاری" sheetId="14" r:id="rId6"/>
  </sheets>
  <definedNames>
    <definedName name="_xlnm._FilterDatabase" localSheetId="3" hidden="1">'پیوست 4'!$C$1:$T$177</definedName>
    <definedName name="_xlnm._FilterDatabase" localSheetId="4" hidden="1">'پیوست 5'!$AI$4:$AI$45</definedName>
    <definedName name="_xlnm._FilterDatabase" localSheetId="0" hidden="1">پیوست1!$C$3:$AH$178</definedName>
    <definedName name="_xlnm._FilterDatabase" localSheetId="1" hidden="1">پیوست2!$A$1:$V$179</definedName>
    <definedName name="_xlnm._FilterDatabase" localSheetId="2" hidden="1">پیوست3!$C$72:$Q$83</definedName>
    <definedName name="_xlnm._FilterDatabase" localSheetId="5" hidden="1">'سایر صندوقهای سرمایه گذاری'!$A$4:$H$4</definedName>
    <definedName name="_xlnm.Print_Area" localSheetId="3">'پیوست 4'!$D$1:$M$177</definedName>
    <definedName name="_xlnm.Print_Area" localSheetId="4">'پیوست 5'!$C$1:$W$57</definedName>
    <definedName name="_xlnm.Print_Area" localSheetId="0">پیوست1!$D$1:$W$180</definedName>
    <definedName name="_xlnm.Print_Area" localSheetId="1">پیوست2!$C$1:$J$177</definedName>
    <definedName name="_xlnm.Print_Area" localSheetId="2">پیوست3!$B$1:$Q$178</definedName>
    <definedName name="_xlnm.Print_Area" localSheetId="5">'سایر صندوقهای سرمایه گذاری'!$A$1:$H$22</definedName>
    <definedName name="_xlnm.Print_Titles" localSheetId="3">'پیوست 4'!$1:$3</definedName>
    <definedName name="_xlnm.Print_Titles" localSheetId="4">'پیوست 5'!$1:$4</definedName>
    <definedName name="_xlnm.Print_Titles" localSheetId="0">پیوست1!$1:$4</definedName>
    <definedName name="_xlnm.Print_Titles" localSheetId="1">پیوست2!$1:$3</definedName>
    <definedName name="_xlnm.Print_Titles" localSheetId="2">پیوست3!$1:$4</definedName>
    <definedName name="_xlnm.Print_Titles" localSheetId="5">'سایر صندوقهای سرمایه گذاری'!$1:$4</definedName>
  </definedNames>
  <calcPr calcId="162913"/>
</workbook>
</file>

<file path=xl/calcChain.xml><?xml version="1.0" encoding="utf-8"?>
<calcChain xmlns="http://schemas.openxmlformats.org/spreadsheetml/2006/main">
  <c r="W177" i="8" l="1"/>
  <c r="U177" i="8"/>
  <c r="S177" i="8"/>
  <c r="U108" i="8"/>
  <c r="M108" i="8"/>
  <c r="Q141" i="9" l="1"/>
  <c r="N141" i="9"/>
  <c r="K141" i="9"/>
  <c r="J141" i="9"/>
  <c r="G141" i="9"/>
  <c r="K116" i="9"/>
  <c r="J116" i="9"/>
  <c r="G116" i="9"/>
  <c r="F176" i="9"/>
  <c r="F141" i="9"/>
  <c r="F116" i="9"/>
  <c r="P173" i="4" l="1"/>
  <c r="P108" i="4"/>
  <c r="W176" i="8"/>
  <c r="I177" i="8" l="1"/>
  <c r="I86" i="8"/>
  <c r="R55" i="13" l="1"/>
  <c r="P55" i="13"/>
  <c r="O55" i="13"/>
  <c r="F175" i="9"/>
  <c r="M108" i="9"/>
  <c r="L108" i="9"/>
  <c r="I108" i="9"/>
  <c r="I86" i="9"/>
  <c r="D108" i="9" l="1"/>
  <c r="H177" i="9"/>
  <c r="O177" i="9"/>
  <c r="H108" i="9"/>
  <c r="E177" i="9"/>
  <c r="L86" i="9"/>
  <c r="O86" i="9"/>
  <c r="O108" i="9"/>
  <c r="E86" i="9"/>
  <c r="E108" i="9"/>
  <c r="I177" i="9"/>
  <c r="P177" i="9"/>
  <c r="H86" i="9"/>
  <c r="M177" i="9"/>
  <c r="S55" i="13"/>
  <c r="J177" i="8"/>
  <c r="M86" i="9"/>
  <c r="P86" i="9"/>
  <c r="P108" i="9"/>
  <c r="D177" i="9"/>
  <c r="L177" i="9"/>
  <c r="I176" i="12"/>
  <c r="J176" i="12"/>
  <c r="M177" i="8"/>
  <c r="P116" i="4"/>
  <c r="P142" i="4"/>
  <c r="P134" i="4"/>
  <c r="P168" i="4"/>
  <c r="P118" i="4"/>
  <c r="P110" i="4"/>
  <c r="P146" i="4"/>
  <c r="P143" i="4"/>
  <c r="P162" i="4"/>
  <c r="P124" i="4"/>
  <c r="P144" i="4"/>
  <c r="P163" i="4"/>
  <c r="P137" i="4"/>
  <c r="P150" i="4"/>
  <c r="P159" i="4"/>
  <c r="P115" i="4"/>
  <c r="P148" i="4"/>
  <c r="P130" i="4"/>
  <c r="P112" i="4"/>
  <c r="P166" i="4"/>
  <c r="P133" i="4"/>
  <c r="P151" i="4"/>
  <c r="P125" i="4"/>
  <c r="P152" i="4"/>
  <c r="P161" i="4"/>
  <c r="P140" i="4"/>
  <c r="P169" i="4"/>
  <c r="P139" i="4"/>
  <c r="P157" i="4"/>
  <c r="P153" i="4"/>
  <c r="P170" i="4"/>
  <c r="P165" i="4"/>
  <c r="P171" i="4"/>
  <c r="P145" i="4"/>
  <c r="P131" i="4"/>
  <c r="P155" i="4"/>
  <c r="P127" i="4"/>
  <c r="P129" i="4"/>
  <c r="P147" i="4"/>
  <c r="P126" i="4"/>
  <c r="P109" i="4"/>
  <c r="P122" i="4"/>
  <c r="P141" i="4"/>
  <c r="P135" i="4"/>
  <c r="P156" i="4"/>
  <c r="P121" i="4"/>
  <c r="P138" i="4"/>
  <c r="P164" i="4"/>
  <c r="P117" i="4"/>
  <c r="P154" i="4"/>
  <c r="P149" i="4"/>
  <c r="P113" i="4"/>
  <c r="P119" i="4"/>
  <c r="P111" i="4"/>
  <c r="P120" i="4"/>
  <c r="P160" i="4"/>
  <c r="P167" i="4"/>
  <c r="P132" i="4"/>
  <c r="P128" i="4"/>
  <c r="P114" i="4"/>
  <c r="P123" i="4"/>
  <c r="P175" i="4"/>
  <c r="P136" i="4"/>
  <c r="P174" i="4"/>
  <c r="P158" i="4"/>
  <c r="P172" i="4"/>
  <c r="E176" i="4"/>
  <c r="E107" i="4"/>
  <c r="N106" i="4" s="1"/>
  <c r="S108" i="8"/>
  <c r="J108" i="8"/>
  <c r="J55" i="13" l="1"/>
  <c r="L55" i="13"/>
  <c r="L108" i="4"/>
  <c r="M108" i="4"/>
  <c r="N108" i="4"/>
  <c r="K108" i="4"/>
  <c r="O108" i="4"/>
  <c r="AG107" i="8"/>
  <c r="AH107" i="8"/>
  <c r="AF107" i="8"/>
  <c r="L106" i="4"/>
  <c r="K106" i="4"/>
  <c r="O106" i="4"/>
  <c r="M106" i="4"/>
  <c r="I55" i="13"/>
  <c r="W162" i="8"/>
  <c r="W107" i="8" l="1"/>
  <c r="AB107" i="8" s="1"/>
  <c r="I108" i="8"/>
  <c r="T50" i="13" l="1"/>
  <c r="Q50" i="13" l="1"/>
  <c r="Q173" i="4"/>
  <c r="W175" i="8"/>
  <c r="Q34" i="9"/>
  <c r="N34" i="9"/>
  <c r="Q65" i="4"/>
  <c r="Q6" i="4"/>
  <c r="Q82" i="4"/>
  <c r="P82" i="4"/>
  <c r="W84" i="8" l="1"/>
  <c r="I85" i="12" l="1"/>
  <c r="W94" i="8" l="1"/>
  <c r="W17" i="8" l="1"/>
  <c r="W54" i="8"/>
  <c r="W68" i="8"/>
  <c r="W18" i="13" l="1"/>
  <c r="V6" i="13"/>
  <c r="U6" i="13"/>
  <c r="W6" i="13"/>
  <c r="V10" i="13"/>
  <c r="U10" i="13"/>
  <c r="W10" i="13"/>
  <c r="V14" i="13"/>
  <c r="U14" i="13"/>
  <c r="W14" i="13"/>
  <c r="U22" i="13"/>
  <c r="W22" i="13"/>
  <c r="V22" i="13"/>
  <c r="W30" i="13"/>
  <c r="V30" i="13"/>
  <c r="U30" i="13"/>
  <c r="V18" i="13"/>
  <c r="U18" i="13"/>
  <c r="U26" i="13"/>
  <c r="W26" i="13"/>
  <c r="V26" i="13"/>
  <c r="V34" i="13"/>
  <c r="U34" i="13"/>
  <c r="W34" i="13"/>
  <c r="W41" i="13"/>
  <c r="V41" i="13"/>
  <c r="U41" i="13"/>
  <c r="U5" i="13"/>
  <c r="W5" i="13"/>
  <c r="V5" i="13"/>
  <c r="U9" i="13"/>
  <c r="W9" i="13"/>
  <c r="V9" i="13"/>
  <c r="U13" i="13"/>
  <c r="W13" i="13"/>
  <c r="U17" i="13"/>
  <c r="W17" i="13"/>
  <c r="V17" i="13"/>
  <c r="W21" i="13"/>
  <c r="V21" i="13"/>
  <c r="U21" i="13"/>
  <c r="W25" i="13"/>
  <c r="V25" i="13"/>
  <c r="U33" i="13"/>
  <c r="W33" i="13"/>
  <c r="V40" i="13"/>
  <c r="U40" i="13"/>
  <c r="V44" i="13"/>
  <c r="U44" i="13"/>
  <c r="W44" i="13"/>
  <c r="U25" i="13"/>
  <c r="W8" i="13"/>
  <c r="V8" i="13"/>
  <c r="W12" i="13"/>
  <c r="V12" i="13"/>
  <c r="U12" i="13"/>
  <c r="W16" i="13"/>
  <c r="V16" i="13"/>
  <c r="U16" i="13"/>
  <c r="W20" i="13"/>
  <c r="V20" i="13"/>
  <c r="U20" i="13"/>
  <c r="W24" i="13"/>
  <c r="V24" i="13"/>
  <c r="U24" i="13"/>
  <c r="W32" i="13"/>
  <c r="V32" i="13"/>
  <c r="U32" i="13"/>
  <c r="U39" i="13"/>
  <c r="W39" i="13"/>
  <c r="V39" i="13"/>
  <c r="U43" i="13"/>
  <c r="W43" i="13"/>
  <c r="V43" i="13"/>
  <c r="U8" i="13"/>
  <c r="V33" i="13"/>
  <c r="W7" i="13"/>
  <c r="V7" i="13"/>
  <c r="U7" i="13"/>
  <c r="W11" i="13"/>
  <c r="V11" i="13"/>
  <c r="U11" i="13"/>
  <c r="W15" i="13"/>
  <c r="V15" i="13"/>
  <c r="U15" i="13"/>
  <c r="V23" i="13"/>
  <c r="U23" i="13"/>
  <c r="W23" i="13"/>
  <c r="V27" i="13"/>
  <c r="U27" i="13"/>
  <c r="W27" i="13"/>
  <c r="W35" i="13"/>
  <c r="V35" i="13"/>
  <c r="U35" i="13"/>
  <c r="W38" i="13"/>
  <c r="V38" i="13"/>
  <c r="U38" i="13"/>
  <c r="W42" i="13"/>
  <c r="V42" i="13"/>
  <c r="U42" i="13"/>
  <c r="W46" i="13"/>
  <c r="V46" i="13"/>
  <c r="U46" i="13"/>
  <c r="V13" i="13"/>
  <c r="W40" i="13"/>
  <c r="T43" i="13"/>
  <c r="T39" i="13"/>
  <c r="T20" i="13" l="1"/>
  <c r="T36" i="13"/>
  <c r="Q32" i="13"/>
  <c r="Q36" i="13"/>
  <c r="Q31" i="13"/>
  <c r="Q39" i="13"/>
  <c r="Q43" i="13"/>
  <c r="Q20" i="13"/>
  <c r="Q30" i="13"/>
  <c r="T31" i="13"/>
  <c r="Q49" i="13"/>
  <c r="T30" i="13"/>
  <c r="T32" i="13"/>
  <c r="T49" i="13"/>
  <c r="AK55" i="13" l="1"/>
  <c r="AJ55" i="13"/>
  <c r="AI55" i="13"/>
  <c r="AH55" i="13"/>
  <c r="AG55" i="13"/>
  <c r="AF55" i="13"/>
  <c r="AE55" i="13"/>
  <c r="P61" i="4"/>
  <c r="I107" i="12" l="1"/>
  <c r="X55" i="13"/>
  <c r="Y55" i="13"/>
  <c r="Z55" i="13"/>
  <c r="AA55" i="13"/>
  <c r="P77" i="4" l="1"/>
  <c r="U58" i="4" l="1"/>
  <c r="U42" i="4"/>
  <c r="U77" i="4"/>
  <c r="G8" i="9" l="1"/>
  <c r="K8" i="9"/>
  <c r="N8" i="9"/>
  <c r="Q8" i="9"/>
  <c r="F8" i="9"/>
  <c r="J8" i="9"/>
  <c r="V179" i="4" l="1"/>
  <c r="V178" i="4"/>
  <c r="P42" i="4"/>
  <c r="P58" i="4"/>
  <c r="P55" i="4" l="1"/>
  <c r="U70" i="4" l="1"/>
  <c r="Q85" i="4" l="1"/>
  <c r="Q107" i="4"/>
  <c r="U109" i="4" l="1"/>
  <c r="U50" i="4" l="1"/>
  <c r="U49" i="4"/>
  <c r="U59" i="4"/>
  <c r="U55" i="4"/>
  <c r="U76" i="4"/>
  <c r="U33" i="4"/>
  <c r="U36" i="4"/>
  <c r="U16" i="4"/>
  <c r="U75" i="4"/>
  <c r="U32" i="4"/>
  <c r="U68" i="4"/>
  <c r="U62" i="4"/>
  <c r="U37" i="4"/>
  <c r="U52" i="4"/>
  <c r="U25" i="4"/>
  <c r="U38" i="4"/>
  <c r="U65" i="4"/>
  <c r="U23" i="4"/>
  <c r="U57" i="4"/>
  <c r="U5" i="4"/>
  <c r="U45" i="4"/>
  <c r="U31" i="4"/>
  <c r="U81" i="4"/>
  <c r="U78" i="4"/>
  <c r="U56" i="4"/>
  <c r="U13" i="4"/>
  <c r="U60" i="4"/>
  <c r="U71" i="4"/>
  <c r="U19" i="4"/>
  <c r="U74" i="4"/>
  <c r="U15" i="4"/>
  <c r="U40" i="4"/>
  <c r="U72" i="4"/>
  <c r="U28" i="4"/>
  <c r="U79" i="4"/>
  <c r="U44" i="4"/>
  <c r="U7" i="4"/>
  <c r="U119" i="4"/>
  <c r="U92" i="4"/>
  <c r="U93" i="4"/>
  <c r="U89" i="4"/>
  <c r="U95" i="4"/>
  <c r="U91" i="4"/>
  <c r="U103" i="4"/>
  <c r="U101" i="4"/>
  <c r="U104" i="4"/>
  <c r="U87" i="4"/>
  <c r="U112" i="4"/>
  <c r="U111" i="4"/>
  <c r="U132" i="4"/>
  <c r="U176" i="4"/>
  <c r="U178" i="4"/>
  <c r="U107" i="4"/>
  <c r="U177" i="4"/>
  <c r="U85" i="4"/>
  <c r="U179" i="4"/>
  <c r="U18" i="4"/>
  <c r="U84" i="4"/>
  <c r="U27" i="4"/>
  <c r="U12" i="4"/>
  <c r="U17" i="4"/>
  <c r="U4" i="4"/>
  <c r="U29" i="4"/>
  <c r="U8" i="4"/>
  <c r="U26" i="4"/>
  <c r="U63" i="4"/>
  <c r="U47" i="4"/>
  <c r="U20" i="4"/>
  <c r="U67" i="4"/>
  <c r="U51" i="4"/>
  <c r="U35" i="4"/>
  <c r="U41" i="4"/>
  <c r="U9" i="4"/>
  <c r="U11" i="4"/>
  <c r="U48" i="4"/>
  <c r="U54" i="4"/>
  <c r="U22" i="4"/>
  <c r="U39" i="4"/>
  <c r="U80" i="4"/>
  <c r="U14" i="4"/>
  <c r="U53" i="4"/>
  <c r="U64" i="4"/>
  <c r="U34" i="4"/>
  <c r="U46" i="4"/>
  <c r="U30" i="4"/>
  <c r="U21" i="4"/>
  <c r="U83" i="4"/>
  <c r="U43" i="4"/>
  <c r="U66" i="4"/>
  <c r="U10" i="4"/>
  <c r="U24" i="4"/>
  <c r="U69" i="4"/>
  <c r="U99" i="4"/>
  <c r="U88" i="4"/>
  <c r="U96" i="4"/>
  <c r="U100" i="4"/>
  <c r="U102" i="4"/>
  <c r="U86" i="4"/>
  <c r="U94" i="4"/>
  <c r="U97" i="4"/>
  <c r="U90" i="4"/>
  <c r="U98" i="4"/>
  <c r="U105" i="4"/>
  <c r="U168" i="4"/>
  <c r="U130" i="4"/>
  <c r="U158" i="4"/>
  <c r="U139" i="4"/>
  <c r="U175" i="4"/>
  <c r="U128" i="4"/>
  <c r="U138" i="4"/>
  <c r="U167" i="4"/>
  <c r="U115" i="4"/>
  <c r="U110" i="4"/>
  <c r="U146" i="4"/>
  <c r="U150" i="4"/>
  <c r="U136" i="4"/>
  <c r="U134" i="4"/>
  <c r="U156" i="4"/>
  <c r="U170" i="4"/>
  <c r="U164" i="4"/>
  <c r="U148" i="4"/>
  <c r="U166" i="4"/>
  <c r="U154" i="4"/>
  <c r="U151" i="4"/>
  <c r="U171" i="4"/>
  <c r="U165" i="4"/>
  <c r="U6" i="4"/>
  <c r="U140" i="4"/>
  <c r="U125" i="4"/>
  <c r="U160" i="4"/>
  <c r="U142" i="4"/>
  <c r="U114" i="4"/>
  <c r="U135" i="4"/>
  <c r="U172" i="4"/>
  <c r="U144" i="4"/>
  <c r="U155" i="4"/>
  <c r="U137" i="4"/>
  <c r="U122" i="4"/>
  <c r="U162" i="4"/>
  <c r="U129" i="4"/>
  <c r="U147" i="4"/>
  <c r="U159" i="4"/>
  <c r="U157" i="4"/>
  <c r="U149" i="4"/>
  <c r="U124" i="4"/>
  <c r="U127" i="4"/>
  <c r="U121" i="4"/>
  <c r="U153" i="4"/>
  <c r="U133" i="4"/>
  <c r="U113" i="4"/>
  <c r="U126" i="4"/>
  <c r="U163" i="4"/>
  <c r="U116" i="4"/>
  <c r="U120" i="4"/>
  <c r="U161" i="4"/>
  <c r="U152" i="4"/>
  <c r="U145" i="4"/>
  <c r="U174" i="4"/>
  <c r="U169" i="4"/>
  <c r="U123" i="4"/>
  <c r="U141" i="4"/>
  <c r="U131" i="4"/>
  <c r="U118" i="4"/>
  <c r="U117" i="4"/>
  <c r="U143" i="4"/>
  <c r="H22" i="14" l="1"/>
  <c r="G22" i="14"/>
  <c r="F20" i="9" l="1"/>
  <c r="F7" i="9"/>
  <c r="P13" i="4" l="1"/>
  <c r="R178" i="4" l="1"/>
  <c r="S178" i="4" s="1"/>
  <c r="T178" i="4" s="1"/>
  <c r="R179" i="4"/>
  <c r="S179" i="4" s="1"/>
  <c r="T179" i="4" s="1"/>
  <c r="P36" i="4" l="1"/>
  <c r="I178" i="8" l="1"/>
  <c r="P28" i="4" l="1"/>
  <c r="G20" i="9" l="1"/>
  <c r="P44" i="4"/>
  <c r="P97" i="4"/>
  <c r="P75" i="4"/>
  <c r="P70" i="4"/>
  <c r="P24" i="4"/>
  <c r="P54" i="4"/>
  <c r="P22" i="4"/>
  <c r="P21" i="4"/>
  <c r="P101" i="4"/>
  <c r="P92" i="4"/>
  <c r="P95" i="4"/>
  <c r="P104" i="4"/>
  <c r="P47" i="4"/>
  <c r="P72" i="4"/>
  <c r="P57" i="4"/>
  <c r="P60" i="4"/>
  <c r="P43" i="4"/>
  <c r="P105" i="4"/>
  <c r="P84" i="4"/>
  <c r="P81" i="4"/>
  <c r="P8" i="4"/>
  <c r="P38" i="4"/>
  <c r="P40" i="4"/>
  <c r="P14" i="4"/>
  <c r="P63" i="4"/>
  <c r="P83" i="4"/>
  <c r="P74" i="4"/>
  <c r="P79" i="4"/>
  <c r="P9" i="4"/>
  <c r="P32" i="4"/>
  <c r="P17" i="4"/>
  <c r="P16" i="4"/>
  <c r="P12" i="4"/>
  <c r="P49" i="4"/>
  <c r="P51" i="4"/>
  <c r="Q20" i="9"/>
  <c r="J7" i="9"/>
  <c r="N7" i="9"/>
  <c r="J20" i="9"/>
  <c r="N20" i="9"/>
  <c r="P59" i="4"/>
  <c r="P76" i="4"/>
  <c r="P39" i="4"/>
  <c r="P27" i="4"/>
  <c r="P26" i="4"/>
  <c r="P62" i="4"/>
  <c r="P37" i="4"/>
  <c r="P29" i="4"/>
  <c r="P64" i="4"/>
  <c r="P4" i="4"/>
  <c r="P30" i="4"/>
  <c r="P20" i="4"/>
  <c r="P52" i="4"/>
  <c r="P25" i="4"/>
  <c r="P15" i="4"/>
  <c r="P71" i="4"/>
  <c r="P66" i="4"/>
  <c r="P68" i="4"/>
  <c r="P23" i="4"/>
  <c r="P80" i="4"/>
  <c r="P10" i="4"/>
  <c r="P31" i="4"/>
  <c r="P41" i="4"/>
  <c r="P45" i="4"/>
  <c r="P65" i="4"/>
  <c r="P35" i="4"/>
  <c r="P33" i="4"/>
  <c r="P18" i="4"/>
  <c r="P34" i="4"/>
  <c r="P48" i="4"/>
  <c r="P46" i="4"/>
  <c r="P67" i="4"/>
  <c r="P50" i="4"/>
  <c r="P56" i="4"/>
  <c r="P5" i="4"/>
  <c r="P78" i="4"/>
  <c r="P7" i="4"/>
  <c r="P53" i="4"/>
  <c r="P19" i="4"/>
  <c r="P99" i="4"/>
  <c r="P96" i="4"/>
  <c r="P103" i="4"/>
  <c r="P88" i="4"/>
  <c r="P90" i="4"/>
  <c r="P93" i="4"/>
  <c r="P91" i="4"/>
  <c r="P94" i="4"/>
  <c r="P98" i="4"/>
  <c r="P100" i="4"/>
  <c r="P86" i="4"/>
  <c r="K20" i="9"/>
  <c r="P73" i="4"/>
  <c r="P6" i="4"/>
  <c r="P87" i="4"/>
  <c r="G7" i="9"/>
  <c r="K7" i="9"/>
  <c r="Q7" i="9"/>
  <c r="P69" i="4"/>
  <c r="P102" i="4"/>
  <c r="P89" i="4"/>
  <c r="V71" i="4" l="1"/>
  <c r="V42" i="4"/>
  <c r="V43" i="4"/>
  <c r="V117" i="4"/>
  <c r="V83" i="4"/>
  <c r="V24" i="4"/>
  <c r="V13" i="4"/>
  <c r="V81" i="4"/>
  <c r="V80" i="4"/>
  <c r="V20" i="4"/>
  <c r="V76" i="4"/>
  <c r="V73" i="4"/>
  <c r="V8" i="4"/>
  <c r="V21" i="4"/>
  <c r="V39" i="4"/>
  <c r="V66" i="4"/>
  <c r="V19" i="4"/>
  <c r="V44" i="4"/>
  <c r="AB94" i="8" l="1"/>
  <c r="AB68" i="8"/>
  <c r="AB54" i="8"/>
  <c r="AD54" i="8" l="1"/>
  <c r="AD68" i="8"/>
  <c r="AD146" i="8"/>
  <c r="AD17" i="8"/>
  <c r="AD94" i="8"/>
  <c r="AB17" i="8"/>
  <c r="AC54" i="8"/>
  <c r="AD75" i="8"/>
  <c r="AA17" i="8"/>
  <c r="AE17" i="8"/>
  <c r="AA54" i="8"/>
  <c r="AE54" i="8"/>
  <c r="AA68" i="8"/>
  <c r="AE68" i="8"/>
  <c r="AA75" i="8"/>
  <c r="AE75" i="8"/>
  <c r="AA94" i="8"/>
  <c r="AE94" i="8"/>
  <c r="AA146" i="8"/>
  <c r="AE146" i="8"/>
  <c r="AC17" i="8"/>
  <c r="AC68" i="8"/>
  <c r="AC94" i="8"/>
  <c r="P11" i="4" l="1"/>
  <c r="Q74" i="4" l="1"/>
  <c r="Q37" i="4" l="1"/>
  <c r="Q16" i="4"/>
  <c r="I177" i="12" l="1"/>
  <c r="Q105" i="4" l="1"/>
  <c r="R105" i="4" s="1"/>
  <c r="S105" i="4" s="1"/>
  <c r="T105" i="4" s="1"/>
  <c r="Q55" i="4"/>
  <c r="Q148" i="4"/>
  <c r="Q67" i="4"/>
  <c r="Q36" i="4"/>
  <c r="Q29" i="4"/>
  <c r="R29" i="4" s="1"/>
  <c r="S29" i="4" s="1"/>
  <c r="T29" i="4" s="1"/>
  <c r="Q20" i="4"/>
  <c r="R20" i="4" s="1"/>
  <c r="S20" i="4" s="1"/>
  <c r="T20" i="4" s="1"/>
  <c r="Q51" i="4"/>
  <c r="R51" i="4" s="1"/>
  <c r="S51" i="4" s="1"/>
  <c r="T51" i="4" s="1"/>
  <c r="Q27" i="4" l="1"/>
  <c r="W146" i="8" l="1"/>
  <c r="AB146" i="8" s="1"/>
  <c r="AC146" i="8"/>
  <c r="K57" i="13" l="1"/>
  <c r="Q118" i="4" l="1"/>
  <c r="W156" i="8"/>
  <c r="AB156" i="8" s="1"/>
  <c r="Q88" i="4"/>
  <c r="Q78" i="4"/>
  <c r="Q97" i="4"/>
  <c r="Q4" i="4"/>
  <c r="Q146" i="4"/>
  <c r="Q44" i="4"/>
  <c r="Q19" i="4"/>
  <c r="Q76" i="4"/>
  <c r="Q34" i="4"/>
  <c r="Q69" i="4"/>
  <c r="Q109" i="4"/>
  <c r="Q130" i="4"/>
  <c r="Q10" i="4"/>
  <c r="R10" i="4" s="1"/>
  <c r="S10" i="4" s="1"/>
  <c r="T10" i="4" s="1"/>
  <c r="Q75" i="4"/>
  <c r="Q73" i="4"/>
  <c r="Q26" i="4"/>
  <c r="Q169" i="4"/>
  <c r="Q64" i="4"/>
  <c r="Q144" i="4"/>
  <c r="Q134" i="4"/>
  <c r="Q68" i="4"/>
  <c r="Q84" i="4"/>
  <c r="R84" i="4" s="1"/>
  <c r="S84" i="4" s="1"/>
  <c r="T84" i="4" s="1"/>
  <c r="Q54" i="4"/>
  <c r="Q5" i="4"/>
  <c r="Q32" i="4"/>
  <c r="Q93" i="4"/>
  <c r="Q125" i="4"/>
  <c r="Q98" i="4"/>
  <c r="Q90" i="4"/>
  <c r="Q21" i="4"/>
  <c r="Q52" i="4"/>
  <c r="Q167" i="4"/>
  <c r="Q161" i="4"/>
  <c r="Q112" i="4"/>
  <c r="Q91" i="4"/>
  <c r="Q28" i="4"/>
  <c r="Q139" i="4"/>
  <c r="Q115" i="4"/>
  <c r="Q156" i="4"/>
  <c r="Q129" i="4"/>
  <c r="Q14" i="4"/>
  <c r="Q145" i="4"/>
  <c r="R145" i="4" s="1"/>
  <c r="S145" i="4" s="1"/>
  <c r="T145" i="4" s="1"/>
  <c r="Q143" i="4"/>
  <c r="Q30" i="4"/>
  <c r="Q24" i="4"/>
  <c r="Q72" i="4"/>
  <c r="Q46" i="4"/>
  <c r="Q122" i="4"/>
  <c r="Q23" i="4"/>
  <c r="Q92" i="4"/>
  <c r="Q53" i="4"/>
  <c r="Q50" i="4"/>
  <c r="Q7" i="4"/>
  <c r="Q56" i="4"/>
  <c r="Q133" i="4"/>
  <c r="Q104" i="4"/>
  <c r="Q17" i="4"/>
  <c r="Q174" i="4"/>
  <c r="Q160" i="4"/>
  <c r="Q110" i="4"/>
  <c r="Q41" i="4"/>
  <c r="Q168" i="4"/>
  <c r="Q114" i="4"/>
  <c r="Q151" i="4"/>
  <c r="Q25" i="4"/>
  <c r="Q153" i="4"/>
  <c r="Q45" i="4"/>
  <c r="Q87" i="4"/>
  <c r="Q175" i="4"/>
  <c r="Q111" i="4"/>
  <c r="Q126" i="4"/>
  <c r="Q150" i="4"/>
  <c r="Q96" i="4"/>
  <c r="Q128" i="4"/>
  <c r="Q152" i="4"/>
  <c r="Q38" i="4"/>
  <c r="Q83" i="4"/>
  <c r="Q140" i="4"/>
  <c r="Q127" i="4"/>
  <c r="Q95" i="4"/>
  <c r="Q170" i="4"/>
  <c r="Q101" i="4"/>
  <c r="Q121" i="4"/>
  <c r="Q35" i="4"/>
  <c r="Q172" i="4"/>
  <c r="Q47" i="4"/>
  <c r="Q11" i="4"/>
  <c r="Q142" i="4"/>
  <c r="Q60" i="4"/>
  <c r="Q80" i="4"/>
  <c r="Q94" i="4"/>
  <c r="Q171" i="4"/>
  <c r="Q162" i="4"/>
  <c r="Q99" i="4"/>
  <c r="Q163" i="4"/>
  <c r="Q49" i="4"/>
  <c r="Q12" i="4"/>
  <c r="Q113" i="4"/>
  <c r="Q9" i="4"/>
  <c r="Q18" i="4"/>
  <c r="Q22" i="4"/>
  <c r="Q119" i="4"/>
  <c r="Q141" i="4"/>
  <c r="Q102" i="4"/>
  <c r="Q8" i="4"/>
  <c r="Q120" i="4"/>
  <c r="Q39" i="4"/>
  <c r="Q57" i="4"/>
  <c r="Q116" i="4"/>
  <c r="Q149" i="4"/>
  <c r="Q158" i="4"/>
  <c r="AA82" i="8"/>
  <c r="W167" i="8" l="1"/>
  <c r="AB167" i="8" s="1"/>
  <c r="W42" i="8"/>
  <c r="AB42" i="8" s="1"/>
  <c r="Q25" i="13"/>
  <c r="W173" i="8"/>
  <c r="AB173" i="8" s="1"/>
  <c r="T8" i="13"/>
  <c r="Q19" i="13"/>
  <c r="T27" i="13"/>
  <c r="Q22" i="13"/>
  <c r="T9" i="13"/>
  <c r="T19" i="13"/>
  <c r="Q25" i="9"/>
  <c r="K38" i="9"/>
  <c r="J14" i="9"/>
  <c r="T16" i="13"/>
  <c r="J169" i="9"/>
  <c r="K165" i="9"/>
  <c r="K34" i="9"/>
  <c r="K154" i="9"/>
  <c r="Q124" i="4"/>
  <c r="R124" i="4" s="1"/>
  <c r="S124" i="4" s="1"/>
  <c r="T124" i="4" s="1"/>
  <c r="Q48" i="4"/>
  <c r="R48" i="4" s="1"/>
  <c r="S48" i="4" s="1"/>
  <c r="T48" i="4" s="1"/>
  <c r="Q33" i="4"/>
  <c r="R33" i="4" s="1"/>
  <c r="S33" i="4" s="1"/>
  <c r="T33" i="4" s="1"/>
  <c r="Q166" i="4"/>
  <c r="R166" i="4" s="1"/>
  <c r="S166" i="4" s="1"/>
  <c r="T166" i="4" s="1"/>
  <c r="Q159" i="4"/>
  <c r="R159" i="4" s="1"/>
  <c r="S159" i="4" s="1"/>
  <c r="T159" i="4" s="1"/>
  <c r="Q40" i="4"/>
  <c r="R40" i="4" s="1"/>
  <c r="S40" i="4" s="1"/>
  <c r="T40" i="4" s="1"/>
  <c r="Q136" i="4"/>
  <c r="R136" i="4" s="1"/>
  <c r="S136" i="4" s="1"/>
  <c r="T136" i="4" s="1"/>
  <c r="Q89" i="4"/>
  <c r="R89" i="4" s="1"/>
  <c r="S89" i="4" s="1"/>
  <c r="T89" i="4" s="1"/>
  <c r="Q15" i="4"/>
  <c r="R15" i="4" s="1"/>
  <c r="S15" i="4" s="1"/>
  <c r="T15" i="4" s="1"/>
  <c r="Q100" i="4"/>
  <c r="R100" i="4" s="1"/>
  <c r="S100" i="4" s="1"/>
  <c r="T100" i="4" s="1"/>
  <c r="Q43" i="4"/>
  <c r="R43" i="4" s="1"/>
  <c r="S43" i="4" s="1"/>
  <c r="T43" i="4" s="1"/>
  <c r="Q157" i="4"/>
  <c r="R157" i="4" s="1"/>
  <c r="S157" i="4" s="1"/>
  <c r="T157" i="4" s="1"/>
  <c r="Q103" i="4"/>
  <c r="R103" i="4" s="1"/>
  <c r="S103" i="4" s="1"/>
  <c r="T103" i="4" s="1"/>
  <c r="Q81" i="4"/>
  <c r="R81" i="4" s="1"/>
  <c r="S81" i="4" s="1"/>
  <c r="T81" i="4" s="1"/>
  <c r="Q117" i="4"/>
  <c r="Q79" i="4"/>
  <c r="Q131" i="4"/>
  <c r="Q62" i="4"/>
  <c r="Q110" i="9"/>
  <c r="F61" i="9"/>
  <c r="F152" i="9"/>
  <c r="F158" i="9"/>
  <c r="F122" i="9"/>
  <c r="F5" i="9"/>
  <c r="F112" i="9"/>
  <c r="Q29" i="13"/>
  <c r="F40" i="9"/>
  <c r="R90" i="4"/>
  <c r="S90" i="4" s="1"/>
  <c r="T90" i="4" s="1"/>
  <c r="R32" i="4"/>
  <c r="S32" i="4" s="1"/>
  <c r="T32" i="4" s="1"/>
  <c r="R74" i="4"/>
  <c r="S74" i="4" s="1"/>
  <c r="T74" i="4" s="1"/>
  <c r="Q111" i="9"/>
  <c r="Q124" i="9"/>
  <c r="Q70" i="9"/>
  <c r="Q114" i="9"/>
  <c r="G9" i="9"/>
  <c r="F103" i="9"/>
  <c r="F68" i="9"/>
  <c r="R45" i="4"/>
  <c r="S45" i="4" s="1"/>
  <c r="T45" i="4" s="1"/>
  <c r="R41" i="4"/>
  <c r="S41" i="4" s="1"/>
  <c r="T41" i="4" s="1"/>
  <c r="R7" i="4"/>
  <c r="S7" i="4" s="1"/>
  <c r="T7" i="4" s="1"/>
  <c r="N169" i="9"/>
  <c r="N69" i="9"/>
  <c r="N118" i="9"/>
  <c r="N72" i="9"/>
  <c r="N115" i="9"/>
  <c r="N164" i="9"/>
  <c r="N45" i="9"/>
  <c r="N137" i="9"/>
  <c r="N74" i="9"/>
  <c r="J137" i="9"/>
  <c r="J105" i="9"/>
  <c r="K89" i="9"/>
  <c r="J133" i="9"/>
  <c r="Q77" i="9"/>
  <c r="Q97" i="9"/>
  <c r="Q82" i="9"/>
  <c r="Q44" i="9"/>
  <c r="T22" i="13"/>
  <c r="Q47" i="13"/>
  <c r="T48" i="13"/>
  <c r="Q99" i="9"/>
  <c r="Q175" i="9"/>
  <c r="Q73" i="9"/>
  <c r="Q103" i="9"/>
  <c r="Q45" i="9"/>
  <c r="Q18" i="9"/>
  <c r="Q68" i="9"/>
  <c r="Q63" i="9"/>
  <c r="Q35" i="9"/>
  <c r="Q79" i="9"/>
  <c r="Q47" i="9"/>
  <c r="N146" i="9"/>
  <c r="N61" i="9"/>
  <c r="N58" i="9"/>
  <c r="N19" i="9"/>
  <c r="N143" i="9"/>
  <c r="N94" i="9"/>
  <c r="Q120" i="9"/>
  <c r="Q9" i="13"/>
  <c r="T26" i="13"/>
  <c r="Q9" i="9"/>
  <c r="W83" i="8"/>
  <c r="Q8" i="13"/>
  <c r="T44" i="13"/>
  <c r="Q16" i="13"/>
  <c r="T38" i="13"/>
  <c r="T40" i="13"/>
  <c r="T41" i="13"/>
  <c r="T42" i="13"/>
  <c r="Q28" i="13"/>
  <c r="Q26" i="9"/>
  <c r="Q152" i="9"/>
  <c r="Q48" i="9"/>
  <c r="Q53" i="9"/>
  <c r="Q117" i="9"/>
  <c r="Q13" i="9"/>
  <c r="T6" i="13"/>
  <c r="Q42" i="13"/>
  <c r="Q46" i="13"/>
  <c r="Q28" i="9"/>
  <c r="Q57" i="9"/>
  <c r="Q37" i="9"/>
  <c r="Q145" i="9"/>
  <c r="Q126" i="9"/>
  <c r="Q38" i="9"/>
  <c r="Q56" i="9"/>
  <c r="Q84" i="9"/>
  <c r="Q11" i="9"/>
  <c r="Q146" i="9"/>
  <c r="Q61" i="9"/>
  <c r="Q58" i="9"/>
  <c r="Q90" i="9"/>
  <c r="Q19" i="9"/>
  <c r="Q143" i="9"/>
  <c r="Q94" i="9"/>
  <c r="T23" i="13"/>
  <c r="T28" i="13"/>
  <c r="Q87" i="9"/>
  <c r="Q122" i="9"/>
  <c r="Q132" i="9"/>
  <c r="Q38" i="13"/>
  <c r="Q153" i="9"/>
  <c r="Q127" i="9"/>
  <c r="Q75" i="9"/>
  <c r="Q112" i="9"/>
  <c r="Q98" i="9"/>
  <c r="G11" i="9"/>
  <c r="F11" i="9"/>
  <c r="G33" i="9"/>
  <c r="F33" i="9"/>
  <c r="F58" i="9"/>
  <c r="G58" i="9"/>
  <c r="F19" i="9"/>
  <c r="G19" i="9"/>
  <c r="J56" i="9"/>
  <c r="K56" i="9"/>
  <c r="J84" i="9"/>
  <c r="K84" i="9"/>
  <c r="K163" i="9"/>
  <c r="J163" i="9"/>
  <c r="K146" i="9"/>
  <c r="J146" i="9"/>
  <c r="K58" i="9"/>
  <c r="J58" i="9"/>
  <c r="K19" i="9"/>
  <c r="J19" i="9"/>
  <c r="G26" i="9"/>
  <c r="F26" i="9"/>
  <c r="G99" i="9"/>
  <c r="F99" i="9"/>
  <c r="G123" i="9"/>
  <c r="F123" i="9"/>
  <c r="G22" i="9"/>
  <c r="F22" i="9"/>
  <c r="G127" i="9"/>
  <c r="F127" i="9"/>
  <c r="G91" i="9"/>
  <c r="F91" i="9"/>
  <c r="G65" i="9"/>
  <c r="F65" i="9"/>
  <c r="G147" i="9"/>
  <c r="F147" i="9"/>
  <c r="G5" i="9"/>
  <c r="G42" i="9"/>
  <c r="F42" i="9"/>
  <c r="G128" i="9"/>
  <c r="F128" i="9"/>
  <c r="Q12" i="13"/>
  <c r="F96" i="9"/>
  <c r="G96" i="9"/>
  <c r="F79" i="9"/>
  <c r="G79" i="9"/>
  <c r="Q27" i="13"/>
  <c r="G149" i="9"/>
  <c r="F149" i="9"/>
  <c r="G27" i="9"/>
  <c r="F27" i="9"/>
  <c r="K129" i="9"/>
  <c r="J129" i="9"/>
  <c r="J115" i="9"/>
  <c r="K115" i="9"/>
  <c r="K101" i="9"/>
  <c r="J101" i="9"/>
  <c r="J53" i="9"/>
  <c r="K53" i="9"/>
  <c r="K156" i="9"/>
  <c r="J156" i="9"/>
  <c r="J158" i="9"/>
  <c r="K158" i="9"/>
  <c r="K153" i="9"/>
  <c r="J153" i="9"/>
  <c r="J122" i="9"/>
  <c r="K122" i="9"/>
  <c r="K73" i="9"/>
  <c r="J73" i="9"/>
  <c r="J45" i="9"/>
  <c r="K45" i="9"/>
  <c r="J5" i="9"/>
  <c r="K5" i="9"/>
  <c r="K173" i="9"/>
  <c r="J173" i="9"/>
  <c r="J93" i="9"/>
  <c r="K93" i="9"/>
  <c r="K112" i="9"/>
  <c r="J112" i="9"/>
  <c r="K98" i="9"/>
  <c r="J98" i="9"/>
  <c r="T12" i="13"/>
  <c r="J18" i="9"/>
  <c r="K18" i="9"/>
  <c r="T24" i="13"/>
  <c r="J124" i="9"/>
  <c r="K124" i="9"/>
  <c r="J44" i="9"/>
  <c r="K44" i="9"/>
  <c r="J111" i="9"/>
  <c r="K175" i="9"/>
  <c r="K132" i="9"/>
  <c r="K47" i="9"/>
  <c r="R91" i="4"/>
  <c r="S91" i="4" s="1"/>
  <c r="T91" i="4" s="1"/>
  <c r="K135" i="9"/>
  <c r="J6" i="9"/>
  <c r="K6" i="9"/>
  <c r="T5" i="13"/>
  <c r="K23" i="9"/>
  <c r="J23" i="9"/>
  <c r="K100" i="9"/>
  <c r="J100" i="9"/>
  <c r="K170" i="9"/>
  <c r="J170" i="9"/>
  <c r="G17" i="9"/>
  <c r="F17" i="9"/>
  <c r="K136" i="9"/>
  <c r="K92" i="9"/>
  <c r="J92" i="9"/>
  <c r="J119" i="9"/>
  <c r="K119" i="9"/>
  <c r="J21" i="9"/>
  <c r="K21" i="9"/>
  <c r="G105" i="9"/>
  <c r="F105" i="9"/>
  <c r="F157" i="9"/>
  <c r="G157" i="9"/>
  <c r="J144" i="9"/>
  <c r="K144" i="9"/>
  <c r="K50" i="9"/>
  <c r="J50" i="9"/>
  <c r="Q40" i="13"/>
  <c r="Q41" i="13"/>
  <c r="AA97" i="8"/>
  <c r="AE97" i="8"/>
  <c r="R149" i="4"/>
  <c r="S149" i="4" s="1"/>
  <c r="T149" i="4" s="1"/>
  <c r="AD149" i="8"/>
  <c r="AA47" i="8"/>
  <c r="AE47" i="8"/>
  <c r="R39" i="4"/>
  <c r="S39" i="4" s="1"/>
  <c r="T39" i="4" s="1"/>
  <c r="AD64" i="8"/>
  <c r="AA78" i="8"/>
  <c r="AE78" i="8"/>
  <c r="AE96" i="8"/>
  <c r="AA96" i="8"/>
  <c r="AD137" i="8"/>
  <c r="AD143" i="8"/>
  <c r="AE24" i="8"/>
  <c r="AA24" i="8"/>
  <c r="AE41" i="8"/>
  <c r="AA41" i="8"/>
  <c r="AA89" i="8"/>
  <c r="AE89" i="8"/>
  <c r="R162" i="4"/>
  <c r="S162" i="4" s="1"/>
  <c r="T162" i="4" s="1"/>
  <c r="AD141" i="8"/>
  <c r="AD88" i="8"/>
  <c r="AE26" i="8"/>
  <c r="AA26" i="8"/>
  <c r="R142" i="4"/>
  <c r="S142" i="4" s="1"/>
  <c r="T142" i="4" s="1"/>
  <c r="AD163" i="8"/>
  <c r="AA7" i="8"/>
  <c r="AE7" i="8"/>
  <c r="R172" i="4"/>
  <c r="S172" i="4" s="1"/>
  <c r="T172" i="4" s="1"/>
  <c r="AD123" i="8"/>
  <c r="AE100" i="8"/>
  <c r="AA100" i="8"/>
  <c r="R170" i="4"/>
  <c r="S170" i="4" s="1"/>
  <c r="T170" i="4" s="1"/>
  <c r="AD165" i="8"/>
  <c r="AE161" i="8"/>
  <c r="AA161" i="8"/>
  <c r="R95" i="4"/>
  <c r="S95" i="4" s="1"/>
  <c r="T95" i="4" s="1"/>
  <c r="AD95" i="8"/>
  <c r="AE55" i="8"/>
  <c r="AA55" i="8"/>
  <c r="AA171" i="8"/>
  <c r="AE171" i="8"/>
  <c r="Q55" i="9"/>
  <c r="Q130" i="9"/>
  <c r="Q129" i="9"/>
  <c r="Q101" i="9"/>
  <c r="Q166" i="9"/>
  <c r="Q156" i="9"/>
  <c r="Q142" i="9"/>
  <c r="Q158" i="9"/>
  <c r="Q113" i="9"/>
  <c r="Q91" i="9"/>
  <c r="Q10" i="9"/>
  <c r="Q12" i="9"/>
  <c r="Q5" i="9"/>
  <c r="Q42" i="9"/>
  <c r="Q102" i="9"/>
  <c r="Q64" i="9"/>
  <c r="Q149" i="9"/>
  <c r="Q167" i="9"/>
  <c r="F120" i="9"/>
  <c r="G120" i="9"/>
  <c r="F28" i="9"/>
  <c r="G28" i="9"/>
  <c r="F37" i="9"/>
  <c r="G37" i="9"/>
  <c r="F126" i="9"/>
  <c r="G126" i="9"/>
  <c r="F56" i="9"/>
  <c r="G56" i="9"/>
  <c r="F84" i="9"/>
  <c r="G84" i="9"/>
  <c r="G61" i="9"/>
  <c r="F94" i="9"/>
  <c r="G94" i="9"/>
  <c r="J76" i="9"/>
  <c r="K76" i="9"/>
  <c r="J145" i="9"/>
  <c r="K145" i="9"/>
  <c r="J38" i="9"/>
  <c r="K94" i="9"/>
  <c r="J94" i="9"/>
  <c r="J29" i="9"/>
  <c r="K29" i="9"/>
  <c r="N120" i="9"/>
  <c r="N76" i="9"/>
  <c r="N28" i="9"/>
  <c r="N57" i="9"/>
  <c r="N37" i="9"/>
  <c r="N145" i="9"/>
  <c r="N126" i="9"/>
  <c r="N38" i="9"/>
  <c r="N56" i="9"/>
  <c r="N84" i="9"/>
  <c r="N11" i="9"/>
  <c r="N163" i="9"/>
  <c r="N33" i="9"/>
  <c r="G152" i="9"/>
  <c r="F131" i="9"/>
  <c r="G131" i="9"/>
  <c r="F111" i="9"/>
  <c r="G111" i="9"/>
  <c r="F164" i="9"/>
  <c r="G164" i="9"/>
  <c r="G175" i="9"/>
  <c r="G49" i="9"/>
  <c r="F49" i="9"/>
  <c r="F9" i="9"/>
  <c r="G75" i="9"/>
  <c r="F75" i="9"/>
  <c r="F132" i="9"/>
  <c r="G132" i="9"/>
  <c r="Q15" i="13"/>
  <c r="Q18" i="13"/>
  <c r="G18" i="9"/>
  <c r="F18" i="9"/>
  <c r="F97" i="9"/>
  <c r="G97" i="9"/>
  <c r="G40" i="9"/>
  <c r="G113" i="9"/>
  <c r="J26" i="9"/>
  <c r="K26" i="9"/>
  <c r="K123" i="9"/>
  <c r="J123" i="9"/>
  <c r="J142" i="9"/>
  <c r="K142" i="9"/>
  <c r="J22" i="9"/>
  <c r="K22" i="9"/>
  <c r="J91" i="9"/>
  <c r="K91" i="9"/>
  <c r="K65" i="9"/>
  <c r="J65" i="9"/>
  <c r="K147" i="9"/>
  <c r="J147" i="9"/>
  <c r="K75" i="9"/>
  <c r="J75" i="9"/>
  <c r="J174" i="9"/>
  <c r="K174" i="9"/>
  <c r="K128" i="9"/>
  <c r="J128" i="9"/>
  <c r="J80" i="9"/>
  <c r="K80" i="9"/>
  <c r="J150" i="9"/>
  <c r="K150" i="9"/>
  <c r="K81" i="9"/>
  <c r="J81" i="9"/>
  <c r="T15" i="13"/>
  <c r="T18" i="13"/>
  <c r="J68" i="9"/>
  <c r="K68" i="9"/>
  <c r="K35" i="9"/>
  <c r="J35" i="9"/>
  <c r="T25" i="13"/>
  <c r="J149" i="9"/>
  <c r="K149" i="9"/>
  <c r="J114" i="9"/>
  <c r="K114" i="9"/>
  <c r="T29" i="13"/>
  <c r="J40" i="9"/>
  <c r="K40" i="9"/>
  <c r="T47" i="13"/>
  <c r="K36" i="9"/>
  <c r="G159" i="9"/>
  <c r="F159" i="9"/>
  <c r="F138" i="9"/>
  <c r="G138" i="9"/>
  <c r="F140" i="9"/>
  <c r="G140" i="9"/>
  <c r="G6" i="9"/>
  <c r="F6" i="9"/>
  <c r="T10" i="13"/>
  <c r="K109" i="9"/>
  <c r="J109" i="9"/>
  <c r="J160" i="9"/>
  <c r="K160" i="9"/>
  <c r="K62" i="9"/>
  <c r="J62" i="9"/>
  <c r="G59" i="9"/>
  <c r="F95" i="9"/>
  <c r="G95" i="9"/>
  <c r="G165" i="9"/>
  <c r="F165" i="9"/>
  <c r="F151" i="9"/>
  <c r="G151" i="9"/>
  <c r="Q6" i="13"/>
  <c r="J121" i="9"/>
  <c r="K121" i="9"/>
  <c r="J154" i="9"/>
  <c r="T14" i="13"/>
  <c r="T17" i="13"/>
  <c r="T21" i="13"/>
  <c r="K32" i="9"/>
  <c r="J32" i="9"/>
  <c r="K69" i="9"/>
  <c r="J69" i="9"/>
  <c r="F134" i="9"/>
  <c r="F118" i="9"/>
  <c r="G118" i="9"/>
  <c r="G144" i="9"/>
  <c r="F144" i="9"/>
  <c r="J66" i="9"/>
  <c r="K66" i="9"/>
  <c r="T34" i="13"/>
  <c r="J72" i="9"/>
  <c r="K72" i="9"/>
  <c r="T35" i="13"/>
  <c r="Q7" i="13"/>
  <c r="AE149" i="8"/>
  <c r="AA149" i="8"/>
  <c r="R116" i="4"/>
  <c r="S116" i="4" s="1"/>
  <c r="T116" i="4" s="1"/>
  <c r="AD162" i="8"/>
  <c r="AA64" i="8"/>
  <c r="AE64" i="8"/>
  <c r="R8" i="4"/>
  <c r="S8" i="4" s="1"/>
  <c r="T8" i="4" s="1"/>
  <c r="AD16" i="8"/>
  <c r="AA137" i="8"/>
  <c r="AE137" i="8"/>
  <c r="AE143" i="8"/>
  <c r="AA143" i="8"/>
  <c r="R22" i="4"/>
  <c r="S22" i="4" s="1"/>
  <c r="T22" i="4" s="1"/>
  <c r="AD33" i="8"/>
  <c r="R113" i="4"/>
  <c r="S113" i="4" s="1"/>
  <c r="T113" i="4" s="1"/>
  <c r="AD118" i="8"/>
  <c r="AD114" i="8"/>
  <c r="AA141" i="8"/>
  <c r="AE141" i="8"/>
  <c r="R171" i="4"/>
  <c r="S171" i="4" s="1"/>
  <c r="T171" i="4" s="1"/>
  <c r="AD112" i="8"/>
  <c r="AE88" i="8"/>
  <c r="AA88" i="8"/>
  <c r="R80" i="4"/>
  <c r="S80" i="4" s="1"/>
  <c r="T80" i="4" s="1"/>
  <c r="AD38" i="8"/>
  <c r="AA163" i="8"/>
  <c r="AE163" i="8"/>
  <c r="AD120" i="8"/>
  <c r="R11" i="4"/>
  <c r="S11" i="4" s="1"/>
  <c r="T11" i="4" s="1"/>
  <c r="AD50" i="8"/>
  <c r="AE123" i="8"/>
  <c r="AA123" i="8"/>
  <c r="R35" i="4"/>
  <c r="S35" i="4" s="1"/>
  <c r="T35" i="4" s="1"/>
  <c r="AD44" i="8"/>
  <c r="AE165" i="8"/>
  <c r="AA165" i="8"/>
  <c r="AD124" i="8"/>
  <c r="AA95" i="8"/>
  <c r="AE95" i="8"/>
  <c r="R127" i="4"/>
  <c r="S127" i="4" s="1"/>
  <c r="T127" i="4" s="1"/>
  <c r="AD159" i="8"/>
  <c r="AD74" i="8"/>
  <c r="R36" i="4"/>
  <c r="S36" i="4" s="1"/>
  <c r="T36" i="4" s="1"/>
  <c r="AD77" i="8"/>
  <c r="Q29" i="9"/>
  <c r="Q115" i="9"/>
  <c r="Q164" i="9"/>
  <c r="Q49" i="9"/>
  <c r="Q22" i="9"/>
  <c r="Q168" i="9"/>
  <c r="Q39" i="9"/>
  <c r="Q147" i="9"/>
  <c r="Q30" i="9"/>
  <c r="Q137" i="9"/>
  <c r="Q93" i="9"/>
  <c r="Q139" i="9"/>
  <c r="Q81" i="9"/>
  <c r="Q104" i="9"/>
  <c r="Q67" i="9"/>
  <c r="Q54" i="9"/>
  <c r="G90" i="9"/>
  <c r="F90" i="9"/>
  <c r="G143" i="9"/>
  <c r="F143" i="9"/>
  <c r="J57" i="9"/>
  <c r="K15" i="9"/>
  <c r="J15" i="9"/>
  <c r="K11" i="9"/>
  <c r="J11" i="9"/>
  <c r="J33" i="9"/>
  <c r="K33" i="9"/>
  <c r="J61" i="9"/>
  <c r="K61" i="9"/>
  <c r="N15" i="9"/>
  <c r="Q15" i="9"/>
  <c r="Q163" i="9"/>
  <c r="G43" i="9"/>
  <c r="F43" i="9"/>
  <c r="G172" i="9"/>
  <c r="F172" i="9"/>
  <c r="G168" i="9"/>
  <c r="F168" i="9"/>
  <c r="F25" i="9"/>
  <c r="G25" i="9"/>
  <c r="F137" i="9"/>
  <c r="G137" i="9"/>
  <c r="G74" i="9"/>
  <c r="F74" i="9"/>
  <c r="G117" i="9"/>
  <c r="F117" i="9"/>
  <c r="F102" i="9"/>
  <c r="G102" i="9"/>
  <c r="Q11" i="13"/>
  <c r="G161" i="9"/>
  <c r="F161" i="9"/>
  <c r="G67" i="9"/>
  <c r="F67" i="9"/>
  <c r="G68" i="9"/>
  <c r="G35" i="9"/>
  <c r="F35" i="9"/>
  <c r="Q24" i="13"/>
  <c r="F124" i="9"/>
  <c r="G124" i="9"/>
  <c r="G54" i="9"/>
  <c r="F54" i="9"/>
  <c r="F52" i="9"/>
  <c r="G52" i="9"/>
  <c r="Q48" i="13"/>
  <c r="Q44" i="13"/>
  <c r="J152" i="9"/>
  <c r="K152" i="9"/>
  <c r="J131" i="9"/>
  <c r="K131" i="9"/>
  <c r="K164" i="9"/>
  <c r="J164" i="9"/>
  <c r="K166" i="9"/>
  <c r="J166" i="9"/>
  <c r="J113" i="9"/>
  <c r="K113" i="9"/>
  <c r="J9" i="9"/>
  <c r="K9" i="9"/>
  <c r="K39" i="9"/>
  <c r="J39" i="9"/>
  <c r="J103" i="9"/>
  <c r="K103" i="9"/>
  <c r="J25" i="9"/>
  <c r="K25" i="9"/>
  <c r="K78" i="9"/>
  <c r="J78" i="9"/>
  <c r="K102" i="9"/>
  <c r="J110" i="9"/>
  <c r="K110" i="9"/>
  <c r="K161" i="9"/>
  <c r="J161" i="9"/>
  <c r="K67" i="9"/>
  <c r="J67" i="9"/>
  <c r="K79" i="9"/>
  <c r="J79" i="9"/>
  <c r="J167" i="9"/>
  <c r="K167" i="9"/>
  <c r="J54" i="9"/>
  <c r="K54" i="9"/>
  <c r="K52" i="9"/>
  <c r="J52" i="9"/>
  <c r="J77" i="9"/>
  <c r="J24" i="9"/>
  <c r="F23" i="9"/>
  <c r="G23" i="9"/>
  <c r="G100" i="9"/>
  <c r="F100" i="9"/>
  <c r="F170" i="9"/>
  <c r="G170" i="9"/>
  <c r="Q10" i="13"/>
  <c r="J51" i="9"/>
  <c r="K51" i="9"/>
  <c r="K148" i="9"/>
  <c r="J148" i="9"/>
  <c r="K59" i="9"/>
  <c r="J59" i="9"/>
  <c r="J17" i="9"/>
  <c r="K17" i="9"/>
  <c r="F136" i="9"/>
  <c r="G34" i="9"/>
  <c r="F34" i="9"/>
  <c r="F121" i="9"/>
  <c r="G121" i="9"/>
  <c r="J46" i="9"/>
  <c r="K46" i="9"/>
  <c r="J171" i="9"/>
  <c r="K171" i="9"/>
  <c r="J16" i="9"/>
  <c r="K16" i="9"/>
  <c r="Q23" i="13"/>
  <c r="F66" i="9"/>
  <c r="G66" i="9"/>
  <c r="K41" i="9"/>
  <c r="J41" i="9"/>
  <c r="R158" i="4"/>
  <c r="S158" i="4" s="1"/>
  <c r="T158" i="4" s="1"/>
  <c r="AD148" i="8"/>
  <c r="AA162" i="8"/>
  <c r="AE162" i="8"/>
  <c r="AD160" i="8"/>
  <c r="R120" i="4"/>
  <c r="S120" i="4" s="1"/>
  <c r="T120" i="4" s="1"/>
  <c r="AD173" i="8"/>
  <c r="AA16" i="8"/>
  <c r="AE16" i="8"/>
  <c r="R141" i="4"/>
  <c r="S141" i="4" s="1"/>
  <c r="T141" i="4" s="1"/>
  <c r="AD140" i="8"/>
  <c r="AA33" i="8"/>
  <c r="AE33" i="8"/>
  <c r="R18" i="4"/>
  <c r="S18" i="4" s="1"/>
  <c r="T18" i="4" s="1"/>
  <c r="AD11" i="8"/>
  <c r="AA118" i="8"/>
  <c r="AE118" i="8"/>
  <c r="R12" i="4"/>
  <c r="S12" i="4" s="1"/>
  <c r="T12" i="4" s="1"/>
  <c r="AD48" i="8"/>
  <c r="AA114" i="8"/>
  <c r="AE114" i="8"/>
  <c r="AD136" i="8"/>
  <c r="AA112" i="8"/>
  <c r="AE112" i="8"/>
  <c r="AD130" i="8"/>
  <c r="AA38" i="8"/>
  <c r="AE38" i="8"/>
  <c r="AD142" i="8"/>
  <c r="AE120" i="8"/>
  <c r="AA120" i="8"/>
  <c r="AA50" i="8"/>
  <c r="AE50" i="8"/>
  <c r="AD52" i="8"/>
  <c r="AA44" i="8"/>
  <c r="AE44" i="8"/>
  <c r="R121" i="4"/>
  <c r="S121" i="4" s="1"/>
  <c r="T121" i="4" s="1"/>
  <c r="AD122" i="8"/>
  <c r="AE124" i="8"/>
  <c r="AA124" i="8"/>
  <c r="AD27" i="8"/>
  <c r="AE159" i="8"/>
  <c r="AA159" i="8"/>
  <c r="AD168" i="8"/>
  <c r="R65" i="4"/>
  <c r="S65" i="4" s="1"/>
  <c r="T65" i="4" s="1"/>
  <c r="AD67" i="8"/>
  <c r="AE74" i="8"/>
  <c r="AA74" i="8"/>
  <c r="AE77" i="8"/>
  <c r="AA77" i="8"/>
  <c r="R119" i="4"/>
  <c r="S119" i="4" s="1"/>
  <c r="T119" i="4" s="1"/>
  <c r="R83" i="4"/>
  <c r="S83" i="4" s="1"/>
  <c r="T83" i="4" s="1"/>
  <c r="Q131" i="9"/>
  <c r="Q43" i="9"/>
  <c r="Q123" i="9"/>
  <c r="Q172" i="9"/>
  <c r="Q65" i="9"/>
  <c r="Q36" i="9"/>
  <c r="Q173" i="9"/>
  <c r="Q150" i="9"/>
  <c r="Q161" i="9"/>
  <c r="Q96" i="9"/>
  <c r="Q24" i="9"/>
  <c r="Q27" i="9"/>
  <c r="Q40" i="9"/>
  <c r="Q52" i="9"/>
  <c r="G76" i="9"/>
  <c r="F76" i="9"/>
  <c r="G57" i="9"/>
  <c r="F57" i="9"/>
  <c r="G145" i="9"/>
  <c r="F145" i="9"/>
  <c r="G15" i="9"/>
  <c r="F15" i="9"/>
  <c r="F163" i="9"/>
  <c r="F146" i="9"/>
  <c r="J120" i="9"/>
  <c r="K120" i="9"/>
  <c r="K28" i="9"/>
  <c r="J28" i="9"/>
  <c r="K37" i="9"/>
  <c r="J37" i="9"/>
  <c r="J126" i="9"/>
  <c r="K126" i="9"/>
  <c r="J143" i="9"/>
  <c r="K143" i="9"/>
  <c r="J55" i="9"/>
  <c r="K55" i="9"/>
  <c r="G55" i="9"/>
  <c r="N90" i="9"/>
  <c r="Q76" i="9"/>
  <c r="Q33" i="9"/>
  <c r="F129" i="9"/>
  <c r="G129" i="9"/>
  <c r="F101" i="9"/>
  <c r="G101" i="9"/>
  <c r="F53" i="9"/>
  <c r="G53" i="9"/>
  <c r="G156" i="9"/>
  <c r="F156" i="9"/>
  <c r="F153" i="9"/>
  <c r="G153" i="9"/>
  <c r="F73" i="9"/>
  <c r="G73" i="9"/>
  <c r="G12" i="9"/>
  <c r="F12" i="9"/>
  <c r="F30" i="9"/>
  <c r="G30" i="9"/>
  <c r="G174" i="9"/>
  <c r="F174" i="9"/>
  <c r="F173" i="9"/>
  <c r="G173" i="9"/>
  <c r="F93" i="9"/>
  <c r="G93" i="9"/>
  <c r="G139" i="9"/>
  <c r="F139" i="9"/>
  <c r="F64" i="9"/>
  <c r="G64" i="9"/>
  <c r="Q13" i="13"/>
  <c r="F77" i="9"/>
  <c r="G77" i="9"/>
  <c r="G82" i="9"/>
  <c r="F82" i="9"/>
  <c r="F24" i="9"/>
  <c r="G24" i="9"/>
  <c r="Q45" i="13"/>
  <c r="F115" i="9"/>
  <c r="F45" i="9"/>
  <c r="F63" i="9"/>
  <c r="Q26" i="13"/>
  <c r="K130" i="9"/>
  <c r="J130" i="9"/>
  <c r="J43" i="9"/>
  <c r="K43" i="9"/>
  <c r="J71" i="9"/>
  <c r="K71" i="9"/>
  <c r="J172" i="9"/>
  <c r="K172" i="9"/>
  <c r="J49" i="9"/>
  <c r="K49" i="9"/>
  <c r="K168" i="9"/>
  <c r="J168" i="9"/>
  <c r="K10" i="9"/>
  <c r="J10" i="9"/>
  <c r="K12" i="9"/>
  <c r="J12" i="9"/>
  <c r="K74" i="9"/>
  <c r="J74" i="9"/>
  <c r="K117" i="9"/>
  <c r="J117" i="9"/>
  <c r="K139" i="9"/>
  <c r="J139" i="9"/>
  <c r="J104" i="9"/>
  <c r="K104" i="9"/>
  <c r="T13" i="13"/>
  <c r="J13" i="9"/>
  <c r="K13" i="9"/>
  <c r="K63" i="9"/>
  <c r="J63" i="9"/>
  <c r="T45" i="13"/>
  <c r="K88" i="9"/>
  <c r="J88" i="9"/>
  <c r="K159" i="9"/>
  <c r="J159" i="9"/>
  <c r="J138" i="9"/>
  <c r="K138" i="9"/>
  <c r="J155" i="9"/>
  <c r="K155" i="9"/>
  <c r="K83" i="9"/>
  <c r="J83" i="9"/>
  <c r="J60" i="9"/>
  <c r="K60" i="9"/>
  <c r="J140" i="9"/>
  <c r="K140" i="9"/>
  <c r="G51" i="9"/>
  <c r="F51" i="9"/>
  <c r="K169" i="9"/>
  <c r="K125" i="9"/>
  <c r="J125" i="9"/>
  <c r="J95" i="9"/>
  <c r="K95" i="9"/>
  <c r="J151" i="9"/>
  <c r="K151" i="9"/>
  <c r="G21" i="9"/>
  <c r="G154" i="9"/>
  <c r="F154" i="9"/>
  <c r="Q14" i="13"/>
  <c r="Q17" i="13"/>
  <c r="Q21" i="13"/>
  <c r="F69" i="9"/>
  <c r="G69" i="9"/>
  <c r="G46" i="9"/>
  <c r="F46" i="9"/>
  <c r="J134" i="9"/>
  <c r="J157" i="9"/>
  <c r="K157" i="9"/>
  <c r="K31" i="9"/>
  <c r="J31" i="9"/>
  <c r="J162" i="9"/>
  <c r="K162" i="9"/>
  <c r="J118" i="9"/>
  <c r="K118" i="9"/>
  <c r="G133" i="9"/>
  <c r="F133" i="9"/>
  <c r="Q34" i="13"/>
  <c r="Q35" i="13"/>
  <c r="T46" i="13"/>
  <c r="T7" i="13"/>
  <c r="AA148" i="8"/>
  <c r="AE148" i="8"/>
  <c r="AD97" i="8"/>
  <c r="AE160" i="8"/>
  <c r="AA160" i="8"/>
  <c r="R57" i="4"/>
  <c r="S57" i="4" s="1"/>
  <c r="T57" i="4" s="1"/>
  <c r="AD47" i="8"/>
  <c r="AA173" i="8"/>
  <c r="AE173" i="8"/>
  <c r="AD78" i="8"/>
  <c r="R102" i="4"/>
  <c r="S102" i="4" s="1"/>
  <c r="T102" i="4" s="1"/>
  <c r="AD96" i="8"/>
  <c r="AE140" i="8"/>
  <c r="AA140" i="8"/>
  <c r="AE11" i="8"/>
  <c r="AA11" i="8"/>
  <c r="R9" i="4"/>
  <c r="S9" i="4" s="1"/>
  <c r="T9" i="4" s="1"/>
  <c r="AD24" i="8"/>
  <c r="AE48" i="8"/>
  <c r="AA48" i="8"/>
  <c r="R49" i="4"/>
  <c r="S49" i="4" s="1"/>
  <c r="T49" i="4" s="1"/>
  <c r="AD41" i="8"/>
  <c r="AA136" i="8"/>
  <c r="AE136" i="8"/>
  <c r="R99" i="4"/>
  <c r="S99" i="4" s="1"/>
  <c r="T99" i="4" s="1"/>
  <c r="AD89" i="8"/>
  <c r="AA130" i="8"/>
  <c r="AE130" i="8"/>
  <c r="AA142" i="8"/>
  <c r="AE142" i="8"/>
  <c r="R60" i="4"/>
  <c r="S60" i="4" s="1"/>
  <c r="T60" i="4" s="1"/>
  <c r="AD26" i="8"/>
  <c r="AE52" i="8"/>
  <c r="AA52" i="8"/>
  <c r="R47" i="4"/>
  <c r="S47" i="4" s="1"/>
  <c r="T47" i="4" s="1"/>
  <c r="AD7" i="8"/>
  <c r="AA122" i="8"/>
  <c r="AE122" i="8"/>
  <c r="R101" i="4"/>
  <c r="S101" i="4" s="1"/>
  <c r="T101" i="4" s="1"/>
  <c r="AD100" i="8"/>
  <c r="AA27" i="8"/>
  <c r="AE27" i="8"/>
  <c r="R148" i="4"/>
  <c r="S148" i="4" s="1"/>
  <c r="T148" i="4" s="1"/>
  <c r="AD161" i="8"/>
  <c r="AE168" i="8"/>
  <c r="AA168" i="8"/>
  <c r="R67" i="4"/>
  <c r="S67" i="4" s="1"/>
  <c r="T67" i="4" s="1"/>
  <c r="AD55" i="8"/>
  <c r="AE67" i="8"/>
  <c r="AA67" i="8"/>
  <c r="R140" i="4"/>
  <c r="S140" i="4" s="1"/>
  <c r="T140" i="4" s="1"/>
  <c r="AD171" i="8"/>
  <c r="R163" i="4"/>
  <c r="S163" i="4" s="1"/>
  <c r="T163" i="4" s="1"/>
  <c r="R94" i="4"/>
  <c r="S94" i="4" s="1"/>
  <c r="T94" i="4" s="1"/>
  <c r="W75" i="8"/>
  <c r="AB75" i="8" s="1"/>
  <c r="Q31" i="4"/>
  <c r="R31" i="4" s="1"/>
  <c r="S31" i="4" s="1"/>
  <c r="T31" i="4" s="1"/>
  <c r="Q71" i="4"/>
  <c r="R71" i="4" s="1"/>
  <c r="S71" i="4" s="1"/>
  <c r="T71" i="4" s="1"/>
  <c r="Q59" i="4"/>
  <c r="R59" i="4" s="1"/>
  <c r="S59" i="4" s="1"/>
  <c r="T59" i="4" s="1"/>
  <c r="Q137" i="4"/>
  <c r="R137" i="4" s="1"/>
  <c r="S137" i="4" s="1"/>
  <c r="T137" i="4" s="1"/>
  <c r="Q70" i="4"/>
  <c r="R70" i="4" s="1"/>
  <c r="S70" i="4" s="1"/>
  <c r="T70" i="4" s="1"/>
  <c r="Q135" i="4"/>
  <c r="R135" i="4" s="1"/>
  <c r="S135" i="4" s="1"/>
  <c r="T135" i="4" s="1"/>
  <c r="N152" i="9"/>
  <c r="N130" i="9"/>
  <c r="N99" i="9"/>
  <c r="N131" i="9"/>
  <c r="N161" i="9"/>
  <c r="N13" i="9"/>
  <c r="N96" i="9"/>
  <c r="N47" i="9"/>
  <c r="N124" i="9"/>
  <c r="N149" i="9"/>
  <c r="N44" i="9"/>
  <c r="N54" i="9"/>
  <c r="N52" i="9"/>
  <c r="N147" i="9"/>
  <c r="N5" i="9"/>
  <c r="N125" i="9"/>
  <c r="N95" i="9"/>
  <c r="N165" i="9"/>
  <c r="W174" i="8"/>
  <c r="AB174" i="8" s="1"/>
  <c r="N66" i="9"/>
  <c r="N41" i="9"/>
  <c r="N75" i="9"/>
  <c r="N30" i="9"/>
  <c r="N42" i="9"/>
  <c r="N128" i="9"/>
  <c r="N132" i="9"/>
  <c r="N117" i="9"/>
  <c r="N93" i="9"/>
  <c r="N150" i="9"/>
  <c r="N110" i="9"/>
  <c r="N81" i="9"/>
  <c r="N25" i="9"/>
  <c r="N173" i="9"/>
  <c r="N64" i="9"/>
  <c r="N104" i="9"/>
  <c r="N98" i="9"/>
  <c r="W116" i="8"/>
  <c r="AB116" i="8" s="1"/>
  <c r="W117" i="8"/>
  <c r="AB117" i="8" s="1"/>
  <c r="W8" i="8"/>
  <c r="AB8" i="8" s="1"/>
  <c r="W90" i="8"/>
  <c r="AB90" i="8" s="1"/>
  <c r="W10" i="8"/>
  <c r="AB10" i="8" s="1"/>
  <c r="W121" i="8"/>
  <c r="AB121" i="8" s="1"/>
  <c r="W119" i="8"/>
  <c r="AB119" i="8" s="1"/>
  <c r="W12" i="8"/>
  <c r="AB12" i="8" s="1"/>
  <c r="W125" i="8"/>
  <c r="AB125" i="8" s="1"/>
  <c r="W126" i="8"/>
  <c r="AB126" i="8" s="1"/>
  <c r="W127" i="8"/>
  <c r="AB127" i="8" s="1"/>
  <c r="W128" i="8"/>
  <c r="AB128" i="8" s="1"/>
  <c r="W13" i="8"/>
  <c r="AB13" i="8" s="1"/>
  <c r="W129" i="8"/>
  <c r="AB129" i="8" s="1"/>
  <c r="W14" i="8"/>
  <c r="AB14" i="8" s="1"/>
  <c r="W131" i="8"/>
  <c r="AB131" i="8" s="1"/>
  <c r="W132" i="8"/>
  <c r="AB132" i="8" s="1"/>
  <c r="W134" i="8"/>
  <c r="AB134" i="8" s="1"/>
  <c r="W133" i="8"/>
  <c r="AB133" i="8" s="1"/>
  <c r="W15" i="8"/>
  <c r="AB15" i="8" s="1"/>
  <c r="W91" i="8"/>
  <c r="AB91" i="8" s="1"/>
  <c r="W135" i="8"/>
  <c r="AB135" i="8" s="1"/>
  <c r="W92" i="8"/>
  <c r="AB92" i="8" s="1"/>
  <c r="W21" i="8"/>
  <c r="AB21" i="8" s="1"/>
  <c r="W18" i="8"/>
  <c r="AB18" i="8" s="1"/>
  <c r="W22" i="8"/>
  <c r="AB22" i="8" s="1"/>
  <c r="W20" i="8"/>
  <c r="AB20" i="8" s="1"/>
  <c r="W93" i="8"/>
  <c r="AB93" i="8" s="1"/>
  <c r="W23" i="8"/>
  <c r="AB23" i="8" s="1"/>
  <c r="W25" i="8"/>
  <c r="AB25" i="8" s="1"/>
  <c r="W138" i="8"/>
  <c r="AB138" i="8" s="1"/>
  <c r="W28" i="8"/>
  <c r="AB28" i="8" s="1"/>
  <c r="W29" i="8"/>
  <c r="AB29" i="8" s="1"/>
  <c r="W30" i="8"/>
  <c r="AB30" i="8" s="1"/>
  <c r="W31" i="8"/>
  <c r="AB31" i="8" s="1"/>
  <c r="W32" i="8"/>
  <c r="AB32" i="8" s="1"/>
  <c r="W34" i="8"/>
  <c r="AB34" i="8" s="1"/>
  <c r="W144" i="8"/>
  <c r="AB144" i="8" s="1"/>
  <c r="AB35" i="8"/>
  <c r="W36" i="8"/>
  <c r="AB36" i="8" s="1"/>
  <c r="W150" i="8"/>
  <c r="AB150" i="8" s="1"/>
  <c r="W153" i="8"/>
  <c r="AB153" i="8" s="1"/>
  <c r="W152" i="8"/>
  <c r="AB152" i="8" s="1"/>
  <c r="W151" i="8"/>
  <c r="AB151" i="8" s="1"/>
  <c r="W104" i="8"/>
  <c r="AB104" i="8" s="1"/>
  <c r="W37" i="8"/>
  <c r="AB37" i="8" s="1"/>
  <c r="W101" i="8"/>
  <c r="AB101" i="8" s="1"/>
  <c r="W154" i="8"/>
  <c r="AB154" i="8" s="1"/>
  <c r="W155" i="8"/>
  <c r="AB155" i="8" s="1"/>
  <c r="W157" i="8"/>
  <c r="AB157" i="8" s="1"/>
  <c r="W158" i="8"/>
  <c r="AB158" i="8" s="1"/>
  <c r="W39" i="8"/>
  <c r="AB39" i="8" s="1"/>
  <c r="W40" i="8"/>
  <c r="AB40" i="8" s="1"/>
  <c r="W102" i="8"/>
  <c r="AB102" i="8" s="1"/>
  <c r="W103" i="8"/>
  <c r="AB103" i="8" s="1"/>
  <c r="W164" i="8"/>
  <c r="AB164" i="8" s="1"/>
  <c r="W43" i="8"/>
  <c r="AB43" i="8" s="1"/>
  <c r="W51" i="8"/>
  <c r="AB51" i="8" s="1"/>
  <c r="W106" i="8"/>
  <c r="AB106" i="8" s="1"/>
  <c r="W49" i="8"/>
  <c r="AB49" i="8" s="1"/>
  <c r="W53" i="8"/>
  <c r="AB53" i="8" s="1"/>
  <c r="W57" i="8"/>
  <c r="AB57" i="8" s="1"/>
  <c r="W58" i="8"/>
  <c r="AB58" i="8" s="1"/>
  <c r="W59" i="8"/>
  <c r="AB59" i="8" s="1"/>
  <c r="W60" i="8"/>
  <c r="AB60" i="8" s="1"/>
  <c r="W169" i="8"/>
  <c r="AB169" i="8" s="1"/>
  <c r="W170" i="8"/>
  <c r="AB170" i="8" s="1"/>
  <c r="W172" i="8"/>
  <c r="AB172" i="8" s="1"/>
  <c r="W62" i="8"/>
  <c r="AB62" i="8" s="1"/>
  <c r="W65" i="8"/>
  <c r="AB65" i="8" s="1"/>
  <c r="W139" i="8"/>
  <c r="AB139" i="8" s="1"/>
  <c r="W98" i="8"/>
  <c r="AB98" i="8" s="1"/>
  <c r="W66" i="8"/>
  <c r="AB66" i="8" s="1"/>
  <c r="W69" i="8"/>
  <c r="AB69" i="8" s="1"/>
  <c r="W71" i="8"/>
  <c r="AB71" i="8" s="1"/>
  <c r="W9" i="8"/>
  <c r="AB9" i="8" s="1"/>
  <c r="W73" i="8"/>
  <c r="AB73" i="8" s="1"/>
  <c r="W79" i="8"/>
  <c r="AB79" i="8" s="1"/>
  <c r="W81" i="8"/>
  <c r="AB81" i="8" s="1"/>
  <c r="N59" i="9"/>
  <c r="W5" i="8"/>
  <c r="AB5" i="8" s="1"/>
  <c r="W109" i="8"/>
  <c r="W110" i="8"/>
  <c r="AB110" i="8" s="1"/>
  <c r="W111" i="8"/>
  <c r="AB111" i="8" s="1"/>
  <c r="W87" i="8"/>
  <c r="W113" i="8"/>
  <c r="AB113" i="8" s="1"/>
  <c r="W6" i="8"/>
  <c r="AB6" i="8" s="1"/>
  <c r="W115" i="8"/>
  <c r="AB115" i="8" s="1"/>
  <c r="AC5" i="8"/>
  <c r="AC109" i="8"/>
  <c r="AC110" i="8"/>
  <c r="AC111" i="8"/>
  <c r="AC87" i="8"/>
  <c r="AC113" i="8"/>
  <c r="AC6" i="8"/>
  <c r="AC115" i="8"/>
  <c r="AC116" i="8"/>
  <c r="AC117" i="8"/>
  <c r="AC8" i="8"/>
  <c r="AC90" i="8"/>
  <c r="AC10" i="8"/>
  <c r="AC121" i="8"/>
  <c r="AC119" i="8"/>
  <c r="AC12" i="8"/>
  <c r="AC125" i="8"/>
  <c r="AC126" i="8"/>
  <c r="AC127" i="8"/>
  <c r="AC128" i="8"/>
  <c r="AC13" i="8"/>
  <c r="AC129" i="8"/>
  <c r="AC14" i="8"/>
  <c r="AC131" i="8"/>
  <c r="AC132" i="8"/>
  <c r="AC134" i="8"/>
  <c r="AC133" i="8"/>
  <c r="AC15" i="8"/>
  <c r="AC91" i="8"/>
  <c r="AC135" i="8"/>
  <c r="AC92" i="8"/>
  <c r="AC21" i="8"/>
  <c r="AC18" i="8"/>
  <c r="AC22" i="8"/>
  <c r="AC20" i="8"/>
  <c r="AC93" i="8"/>
  <c r="AC23" i="8"/>
  <c r="AC25" i="8"/>
  <c r="AC138" i="8"/>
  <c r="AC28" i="8"/>
  <c r="AC29" i="8"/>
  <c r="AC30" i="8"/>
  <c r="AC31" i="8"/>
  <c r="AC32" i="8"/>
  <c r="AC34" i="8"/>
  <c r="AC144" i="8"/>
  <c r="AC35" i="8"/>
  <c r="AC36" i="8"/>
  <c r="AC150" i="8"/>
  <c r="AC153" i="8"/>
  <c r="AC152" i="8"/>
  <c r="AC151" i="8"/>
  <c r="AC104" i="8"/>
  <c r="AC37" i="8"/>
  <c r="AC101" i="8"/>
  <c r="AC154" i="8"/>
  <c r="AC155" i="8"/>
  <c r="AC157" i="8"/>
  <c r="AC158" i="8"/>
  <c r="AC39" i="8"/>
  <c r="AC40" i="8"/>
  <c r="AC102" i="8"/>
  <c r="AC103" i="8"/>
  <c r="AC164" i="8"/>
  <c r="AC43" i="8"/>
  <c r="AC51" i="8"/>
  <c r="AC106" i="8"/>
  <c r="AC49" i="8"/>
  <c r="AC53" i="8"/>
  <c r="AC57" i="8"/>
  <c r="AC59" i="8"/>
  <c r="AC60" i="8"/>
  <c r="AC169" i="8"/>
  <c r="AC170" i="8"/>
  <c r="AC172" i="8"/>
  <c r="AC62" i="8"/>
  <c r="AC65" i="8"/>
  <c r="AC139" i="8"/>
  <c r="AC98" i="8"/>
  <c r="AC66" i="8"/>
  <c r="AC69" i="8"/>
  <c r="AC71" i="8"/>
  <c r="AC9" i="8"/>
  <c r="AC73" i="8"/>
  <c r="AC79" i="8"/>
  <c r="AC81" i="8"/>
  <c r="Q86" i="4"/>
  <c r="Q63" i="4"/>
  <c r="R63" i="4" s="1"/>
  <c r="S63" i="4" s="1"/>
  <c r="T63" i="4" s="1"/>
  <c r="Q155" i="4"/>
  <c r="Q138" i="4"/>
  <c r="R138" i="4" s="1"/>
  <c r="S138" i="4" s="1"/>
  <c r="T138" i="4" s="1"/>
  <c r="Q165" i="4"/>
  <c r="Q132" i="4"/>
  <c r="R132" i="4" s="1"/>
  <c r="S132" i="4" s="1"/>
  <c r="T132" i="4" s="1"/>
  <c r="Q123" i="4"/>
  <c r="Q147" i="4"/>
  <c r="Q13" i="4"/>
  <c r="R13" i="4" s="1"/>
  <c r="S13" i="4" s="1"/>
  <c r="T13" i="4" s="1"/>
  <c r="Q164" i="4"/>
  <c r="R164" i="4" s="1"/>
  <c r="S164" i="4" s="1"/>
  <c r="T164" i="4" s="1"/>
  <c r="Q66" i="4"/>
  <c r="Q154" i="4"/>
  <c r="R154" i="4" s="1"/>
  <c r="S154" i="4" s="1"/>
  <c r="T154" i="4" s="1"/>
  <c r="AE110" i="8"/>
  <c r="AA110" i="8"/>
  <c r="R128" i="4"/>
  <c r="S128" i="4" s="1"/>
  <c r="T128" i="4" s="1"/>
  <c r="AD111" i="8"/>
  <c r="AE6" i="8"/>
  <c r="AA6" i="8"/>
  <c r="R126" i="4"/>
  <c r="S126" i="4" s="1"/>
  <c r="T126" i="4" s="1"/>
  <c r="AD115" i="8"/>
  <c r="AA8" i="8"/>
  <c r="AE8" i="8"/>
  <c r="R87" i="4"/>
  <c r="S87" i="4" s="1"/>
  <c r="T87" i="4" s="1"/>
  <c r="AD90" i="8"/>
  <c r="AE119" i="8"/>
  <c r="AA119" i="8"/>
  <c r="R25" i="4"/>
  <c r="S25" i="4" s="1"/>
  <c r="T25" i="4" s="1"/>
  <c r="AD12" i="8"/>
  <c r="AA127" i="8"/>
  <c r="AE127" i="8"/>
  <c r="R168" i="4"/>
  <c r="S168" i="4" s="1"/>
  <c r="T168" i="4" s="1"/>
  <c r="AD128" i="8"/>
  <c r="AD14" i="8"/>
  <c r="AE134" i="8"/>
  <c r="AA134" i="8"/>
  <c r="AD133" i="8"/>
  <c r="AE135" i="8"/>
  <c r="AA135" i="8"/>
  <c r="AE18" i="8"/>
  <c r="AA18" i="8"/>
  <c r="R50" i="4"/>
  <c r="S50" i="4" s="1"/>
  <c r="T50" i="4" s="1"/>
  <c r="AD22" i="8"/>
  <c r="AE23" i="8"/>
  <c r="AA23" i="8"/>
  <c r="AE28" i="8"/>
  <c r="AA28" i="8"/>
  <c r="R72" i="4"/>
  <c r="S72" i="4" s="1"/>
  <c r="T72" i="4" s="1"/>
  <c r="AD29" i="8"/>
  <c r="AA32" i="8"/>
  <c r="AE32" i="8"/>
  <c r="R27" i="4"/>
  <c r="S27" i="4" s="1"/>
  <c r="T27" i="4" s="1"/>
  <c r="AD34" i="8"/>
  <c r="AA36" i="8"/>
  <c r="AE36" i="8"/>
  <c r="R129" i="4"/>
  <c r="S129" i="4" s="1"/>
  <c r="T129" i="4" s="1"/>
  <c r="AD150" i="8"/>
  <c r="AE151" i="8"/>
  <c r="AA151" i="8"/>
  <c r="AD104" i="8"/>
  <c r="AE154" i="8"/>
  <c r="AA154" i="8"/>
  <c r="R161" i="4"/>
  <c r="S161" i="4" s="1"/>
  <c r="T161" i="4" s="1"/>
  <c r="AD155" i="8"/>
  <c r="AA102" i="8"/>
  <c r="AE102" i="8"/>
  <c r="R98" i="4"/>
  <c r="S98" i="4" s="1"/>
  <c r="T98" i="4" s="1"/>
  <c r="AD103" i="8"/>
  <c r="AA43" i="8"/>
  <c r="AE43" i="8"/>
  <c r="AE106" i="8"/>
  <c r="AA106" i="8"/>
  <c r="AD49" i="8"/>
  <c r="AE57" i="8"/>
  <c r="AA57" i="8"/>
  <c r="R68" i="4"/>
  <c r="S68" i="4" s="1"/>
  <c r="T68" i="4" s="1"/>
  <c r="AD58" i="8"/>
  <c r="R134" i="4"/>
  <c r="S134" i="4" s="1"/>
  <c r="T134" i="4" s="1"/>
  <c r="AD169" i="8"/>
  <c r="AE62" i="8"/>
  <c r="AA62" i="8"/>
  <c r="R64" i="4"/>
  <c r="S64" i="4" s="1"/>
  <c r="T64" i="4" s="1"/>
  <c r="AD65" i="8"/>
  <c r="AA98" i="8"/>
  <c r="AE98" i="8"/>
  <c r="AD66" i="8"/>
  <c r="AA71" i="8"/>
  <c r="AE71" i="8"/>
  <c r="AD9" i="8"/>
  <c r="AE81" i="8"/>
  <c r="AA81" i="8"/>
  <c r="R38" i="4"/>
  <c r="S38" i="4" s="1"/>
  <c r="T38" i="4" s="1"/>
  <c r="AD5" i="8"/>
  <c r="AE111" i="8"/>
  <c r="AA111" i="8"/>
  <c r="R96" i="4"/>
  <c r="S96" i="4" s="1"/>
  <c r="T96" i="4" s="1"/>
  <c r="AD87" i="8"/>
  <c r="AA115" i="8"/>
  <c r="AE115" i="8"/>
  <c r="R111" i="4"/>
  <c r="S111" i="4" s="1"/>
  <c r="T111" i="4" s="1"/>
  <c r="AD116" i="8"/>
  <c r="AE90" i="8"/>
  <c r="AA90" i="8"/>
  <c r="AD10" i="8"/>
  <c r="AE12" i="8"/>
  <c r="AA12" i="8"/>
  <c r="R151" i="4"/>
  <c r="S151" i="4" s="1"/>
  <c r="T151" i="4" s="1"/>
  <c r="AD125" i="8"/>
  <c r="AA128" i="8"/>
  <c r="AE128" i="8"/>
  <c r="AD13" i="8"/>
  <c r="AE14" i="8"/>
  <c r="AA14" i="8"/>
  <c r="AD131" i="8"/>
  <c r="AA133" i="8"/>
  <c r="AE133" i="8"/>
  <c r="R17" i="4"/>
  <c r="S17" i="4" s="1"/>
  <c r="T17" i="4" s="1"/>
  <c r="AD15" i="8"/>
  <c r="AD92" i="8"/>
  <c r="AA22" i="8"/>
  <c r="AE22" i="8"/>
  <c r="R53" i="4"/>
  <c r="S53" i="4" s="1"/>
  <c r="T53" i="4" s="1"/>
  <c r="AD20" i="8"/>
  <c r="AD25" i="8"/>
  <c r="AE29" i="8"/>
  <c r="AA29" i="8"/>
  <c r="R24" i="4"/>
  <c r="S24" i="4" s="1"/>
  <c r="T24" i="4" s="1"/>
  <c r="AD30" i="8"/>
  <c r="AA34" i="8"/>
  <c r="AE34" i="8"/>
  <c r="R143" i="4"/>
  <c r="S143" i="4" s="1"/>
  <c r="T143" i="4" s="1"/>
  <c r="AD144" i="8"/>
  <c r="AE150" i="8"/>
  <c r="AA150" i="8"/>
  <c r="R156" i="4"/>
  <c r="S156" i="4" s="1"/>
  <c r="T156" i="4" s="1"/>
  <c r="AD153" i="8"/>
  <c r="AE104" i="8"/>
  <c r="AA104" i="8"/>
  <c r="R28" i="4"/>
  <c r="S28" i="4" s="1"/>
  <c r="T28" i="4" s="1"/>
  <c r="AD37" i="8"/>
  <c r="AA155" i="8"/>
  <c r="AE155" i="8"/>
  <c r="R167" i="4"/>
  <c r="S167" i="4" s="1"/>
  <c r="T167" i="4" s="1"/>
  <c r="AD157" i="8"/>
  <c r="R52" i="4"/>
  <c r="S52" i="4" s="1"/>
  <c r="T52" i="4" s="1"/>
  <c r="AD39" i="8"/>
  <c r="AA103" i="8"/>
  <c r="AE103" i="8"/>
  <c r="AE49" i="8"/>
  <c r="AA49" i="8"/>
  <c r="R5" i="4"/>
  <c r="S5" i="4" s="1"/>
  <c r="T5" i="4" s="1"/>
  <c r="AD53" i="8"/>
  <c r="AA58" i="8"/>
  <c r="AE58" i="8"/>
  <c r="AD59" i="8"/>
  <c r="AE169" i="8"/>
  <c r="AA169" i="8"/>
  <c r="R144" i="4"/>
  <c r="S144" i="4" s="1"/>
  <c r="T144" i="4" s="1"/>
  <c r="AD170" i="8"/>
  <c r="AE65" i="8"/>
  <c r="AA65" i="8"/>
  <c r="AE66" i="8"/>
  <c r="AA66" i="8"/>
  <c r="AD69" i="8"/>
  <c r="R26" i="4"/>
  <c r="S26" i="4" s="1"/>
  <c r="T26" i="4" s="1"/>
  <c r="AA9" i="8"/>
  <c r="AE9" i="8"/>
  <c r="AD73" i="8"/>
  <c r="AC58" i="8"/>
  <c r="AE5" i="8"/>
  <c r="AA5" i="8"/>
  <c r="R152" i="4"/>
  <c r="S152" i="4" s="1"/>
  <c r="T152" i="4" s="1"/>
  <c r="AA87" i="8"/>
  <c r="AE87" i="8"/>
  <c r="R150" i="4"/>
  <c r="S150" i="4" s="1"/>
  <c r="T150" i="4" s="1"/>
  <c r="AD113" i="8"/>
  <c r="AA116" i="8"/>
  <c r="AE116" i="8"/>
  <c r="R175" i="4"/>
  <c r="S175" i="4" s="1"/>
  <c r="T175" i="4" s="1"/>
  <c r="AD117" i="8"/>
  <c r="AE10" i="8"/>
  <c r="AA10" i="8"/>
  <c r="R153" i="4"/>
  <c r="S153" i="4" s="1"/>
  <c r="T153" i="4" s="1"/>
  <c r="AD121" i="8"/>
  <c r="AA125" i="8"/>
  <c r="AE125" i="8"/>
  <c r="R114" i="4"/>
  <c r="S114" i="4" s="1"/>
  <c r="T114" i="4" s="1"/>
  <c r="AD126" i="8"/>
  <c r="AA13" i="8"/>
  <c r="AE13" i="8"/>
  <c r="R110" i="4"/>
  <c r="S110" i="4" s="1"/>
  <c r="T110" i="4" s="1"/>
  <c r="AD129" i="8"/>
  <c r="AE131" i="8"/>
  <c r="AA131" i="8"/>
  <c r="R160" i="4"/>
  <c r="S160" i="4" s="1"/>
  <c r="T160" i="4" s="1"/>
  <c r="AD132" i="8"/>
  <c r="AE15" i="8"/>
  <c r="AA15" i="8"/>
  <c r="R104" i="4"/>
  <c r="S104" i="4" s="1"/>
  <c r="T104" i="4" s="1"/>
  <c r="AD91" i="8"/>
  <c r="AE92" i="8"/>
  <c r="AA92" i="8"/>
  <c r="AD21" i="8"/>
  <c r="R56" i="4"/>
  <c r="S56" i="4" s="1"/>
  <c r="T56" i="4" s="1"/>
  <c r="AE20" i="8"/>
  <c r="AA20" i="8"/>
  <c r="R92" i="4"/>
  <c r="S92" i="4" s="1"/>
  <c r="T92" i="4" s="1"/>
  <c r="AD93" i="8"/>
  <c r="AE25" i="8"/>
  <c r="AA25" i="8"/>
  <c r="R122" i="4"/>
  <c r="S122" i="4" s="1"/>
  <c r="T122" i="4" s="1"/>
  <c r="AD138" i="8"/>
  <c r="AA30" i="8"/>
  <c r="AE30" i="8"/>
  <c r="R6" i="4"/>
  <c r="S6" i="4" s="1"/>
  <c r="T6" i="4" s="1"/>
  <c r="AD31" i="8"/>
  <c r="AA144" i="8"/>
  <c r="AE144" i="8"/>
  <c r="AD35" i="8"/>
  <c r="AA153" i="8"/>
  <c r="AE153" i="8"/>
  <c r="R115" i="4"/>
  <c r="S115" i="4" s="1"/>
  <c r="T115" i="4" s="1"/>
  <c r="AD152" i="8"/>
  <c r="AA37" i="8"/>
  <c r="AE37" i="8"/>
  <c r="AD101" i="8"/>
  <c r="AE157" i="8"/>
  <c r="AA157" i="8"/>
  <c r="AD158" i="8"/>
  <c r="AA39" i="8"/>
  <c r="AE39" i="8"/>
  <c r="R21" i="4"/>
  <c r="S21" i="4" s="1"/>
  <c r="T21" i="4" s="1"/>
  <c r="AD40" i="8"/>
  <c r="R125" i="4"/>
  <c r="S125" i="4" s="1"/>
  <c r="T125" i="4" s="1"/>
  <c r="AD164" i="8"/>
  <c r="AD51" i="8"/>
  <c r="R37" i="4"/>
  <c r="S37" i="4" s="1"/>
  <c r="T37" i="4" s="1"/>
  <c r="AE53" i="8"/>
  <c r="AA53" i="8"/>
  <c r="AE59" i="8"/>
  <c r="AA59" i="8"/>
  <c r="R16" i="4"/>
  <c r="S16" i="4" s="1"/>
  <c r="T16" i="4" s="1"/>
  <c r="AD60" i="8"/>
  <c r="AA170" i="8"/>
  <c r="AE170" i="8"/>
  <c r="AD172" i="8"/>
  <c r="R169" i="4"/>
  <c r="S169" i="4" s="1"/>
  <c r="T169" i="4" s="1"/>
  <c r="AD139" i="8"/>
  <c r="AA69" i="8"/>
  <c r="AE69" i="8"/>
  <c r="AE73" i="8"/>
  <c r="AA73" i="8"/>
  <c r="R55" i="4"/>
  <c r="S55" i="4" s="1"/>
  <c r="T55" i="4" s="1"/>
  <c r="AD79" i="8"/>
  <c r="AE109" i="8"/>
  <c r="AA109" i="8"/>
  <c r="AD110" i="8"/>
  <c r="AE113" i="8"/>
  <c r="AA113" i="8"/>
  <c r="AD6" i="8"/>
  <c r="AA117" i="8"/>
  <c r="AE117" i="8"/>
  <c r="AD8" i="8"/>
  <c r="AA121" i="8"/>
  <c r="AE121" i="8"/>
  <c r="AD119" i="8"/>
  <c r="AA126" i="8"/>
  <c r="AE126" i="8"/>
  <c r="AD127" i="8"/>
  <c r="AE129" i="8"/>
  <c r="AA129" i="8"/>
  <c r="AA132" i="8"/>
  <c r="AE132" i="8"/>
  <c r="R174" i="4"/>
  <c r="S174" i="4" s="1"/>
  <c r="T174" i="4" s="1"/>
  <c r="AD134" i="8"/>
  <c r="AE91" i="8"/>
  <c r="AA91" i="8"/>
  <c r="R133" i="4"/>
  <c r="S133" i="4" s="1"/>
  <c r="T133" i="4" s="1"/>
  <c r="AD135" i="8"/>
  <c r="AE21" i="8"/>
  <c r="AA21" i="8"/>
  <c r="AD18" i="8"/>
  <c r="AA93" i="8"/>
  <c r="AE93" i="8"/>
  <c r="R23" i="4"/>
  <c r="S23" i="4" s="1"/>
  <c r="T23" i="4" s="1"/>
  <c r="AD23" i="8"/>
  <c r="AA138" i="8"/>
  <c r="AE138" i="8"/>
  <c r="R46" i="4"/>
  <c r="S46" i="4" s="1"/>
  <c r="T46" i="4" s="1"/>
  <c r="AD28" i="8"/>
  <c r="AA31" i="8"/>
  <c r="AE31" i="8"/>
  <c r="R30" i="4"/>
  <c r="S30" i="4" s="1"/>
  <c r="T30" i="4" s="1"/>
  <c r="AD32" i="8"/>
  <c r="AA35" i="8"/>
  <c r="AE35" i="8"/>
  <c r="R14" i="4"/>
  <c r="S14" i="4" s="1"/>
  <c r="T14" i="4" s="1"/>
  <c r="AD36" i="8"/>
  <c r="AA152" i="8"/>
  <c r="AE152" i="8"/>
  <c r="R139" i="4"/>
  <c r="S139" i="4" s="1"/>
  <c r="T139" i="4" s="1"/>
  <c r="AD151" i="8"/>
  <c r="AA101" i="8"/>
  <c r="AE101" i="8"/>
  <c r="R112" i="4"/>
  <c r="S112" i="4" s="1"/>
  <c r="T112" i="4" s="1"/>
  <c r="AD154" i="8"/>
  <c r="AA158" i="8"/>
  <c r="AE158" i="8"/>
  <c r="AE40" i="8"/>
  <c r="AA40" i="8"/>
  <c r="AD102" i="8"/>
  <c r="AA164" i="8"/>
  <c r="AE164" i="8"/>
  <c r="AD43" i="8"/>
  <c r="AA51" i="8"/>
  <c r="AE51" i="8"/>
  <c r="R93" i="4"/>
  <c r="S93" i="4" s="1"/>
  <c r="T93" i="4" s="1"/>
  <c r="AD106" i="8"/>
  <c r="R54" i="4"/>
  <c r="S54" i="4" s="1"/>
  <c r="T54" i="4" s="1"/>
  <c r="AD57" i="8"/>
  <c r="AA60" i="8"/>
  <c r="AE60" i="8"/>
  <c r="AA172" i="8"/>
  <c r="AE172" i="8"/>
  <c r="AD62" i="8"/>
  <c r="AE139" i="8"/>
  <c r="AA139" i="8"/>
  <c r="AD98" i="8"/>
  <c r="AD71" i="8"/>
  <c r="AA79" i="8"/>
  <c r="AE79" i="8"/>
  <c r="R42" i="4"/>
  <c r="S42" i="4" s="1"/>
  <c r="T42" i="4" s="1"/>
  <c r="AD81" i="8"/>
  <c r="N123" i="9"/>
  <c r="N101" i="9"/>
  <c r="N12" i="9"/>
  <c r="N26" i="9"/>
  <c r="N68" i="9"/>
  <c r="N63" i="9"/>
  <c r="N35" i="9"/>
  <c r="N79" i="9"/>
  <c r="N167" i="9"/>
  <c r="N70" i="9"/>
  <c r="N77" i="9"/>
  <c r="N114" i="9"/>
  <c r="N97" i="9"/>
  <c r="N80" i="9"/>
  <c r="N67" i="9"/>
  <c r="N18" i="9"/>
  <c r="N82" i="9"/>
  <c r="N24" i="9"/>
  <c r="N27" i="9"/>
  <c r="N40" i="9"/>
  <c r="N43" i="9"/>
  <c r="N111" i="9"/>
  <c r="N71" i="9"/>
  <c r="N48" i="9"/>
  <c r="N53" i="9"/>
  <c r="N166" i="9"/>
  <c r="N175" i="9"/>
  <c r="N142" i="9"/>
  <c r="N49" i="9"/>
  <c r="N22" i="9"/>
  <c r="N113" i="9"/>
  <c r="N153" i="9"/>
  <c r="N127" i="9"/>
  <c r="N9" i="9"/>
  <c r="N122" i="9"/>
  <c r="N91" i="9"/>
  <c r="N10" i="9"/>
  <c r="N73" i="9"/>
  <c r="N65" i="9"/>
  <c r="N36" i="9"/>
  <c r="N102" i="9"/>
  <c r="N139" i="9"/>
  <c r="N112" i="9"/>
  <c r="N136" i="9"/>
  <c r="N92" i="9"/>
  <c r="N21" i="9"/>
  <c r="N154" i="9"/>
  <c r="Q66" i="9"/>
  <c r="Q32" i="9"/>
  <c r="Q69" i="9"/>
  <c r="Q46" i="9"/>
  <c r="Q171" i="9"/>
  <c r="Q16" i="9"/>
  <c r="Q134" i="9"/>
  <c r="Q105" i="9"/>
  <c r="Q157" i="9"/>
  <c r="Q31" i="9"/>
  <c r="Q162" i="9"/>
  <c r="Q118" i="9"/>
  <c r="Q144" i="9"/>
  <c r="Q50" i="9"/>
  <c r="N133" i="9"/>
  <c r="Q41" i="9"/>
  <c r="N62" i="9"/>
  <c r="N51" i="9"/>
  <c r="N14" i="9"/>
  <c r="N148" i="9"/>
  <c r="N121" i="9"/>
  <c r="Q135" i="9"/>
  <c r="Q88" i="9"/>
  <c r="Q159" i="9"/>
  <c r="Q138" i="9"/>
  <c r="Q155" i="9"/>
  <c r="Q83" i="9"/>
  <c r="Q60" i="9"/>
  <c r="Q140" i="9"/>
  <c r="Q6" i="9"/>
  <c r="Q23" i="9"/>
  <c r="Q100" i="9"/>
  <c r="Q170" i="9"/>
  <c r="Q160" i="9"/>
  <c r="W16" i="8"/>
  <c r="AB16" i="8" s="1"/>
  <c r="W96" i="8"/>
  <c r="AB96" i="8" s="1"/>
  <c r="W137" i="8"/>
  <c r="AB137" i="8" s="1"/>
  <c r="W140" i="8"/>
  <c r="AB140" i="8" s="1"/>
  <c r="W143" i="8"/>
  <c r="AB143" i="8" s="1"/>
  <c r="W33" i="8"/>
  <c r="AB33" i="8" s="1"/>
  <c r="W11" i="8"/>
  <c r="AB11" i="8" s="1"/>
  <c r="W24" i="8"/>
  <c r="AB24" i="8" s="1"/>
  <c r="W118" i="8"/>
  <c r="AB118" i="8" s="1"/>
  <c r="W48" i="8"/>
  <c r="AB48" i="8" s="1"/>
  <c r="W41" i="8"/>
  <c r="AB41" i="8" s="1"/>
  <c r="W114" i="8"/>
  <c r="AB114" i="8" s="1"/>
  <c r="W136" i="8"/>
  <c r="AB136" i="8" s="1"/>
  <c r="W89" i="8"/>
  <c r="AB89" i="8" s="1"/>
  <c r="W141" i="8"/>
  <c r="AB141" i="8" s="1"/>
  <c r="W112" i="8"/>
  <c r="AB112" i="8" s="1"/>
  <c r="W130" i="8"/>
  <c r="AB130" i="8" s="1"/>
  <c r="W88" i="8"/>
  <c r="AB88" i="8" s="1"/>
  <c r="W38" i="8"/>
  <c r="AB38" i="8" s="1"/>
  <c r="W142" i="8"/>
  <c r="AB142" i="8" s="1"/>
  <c r="W26" i="8"/>
  <c r="AB26" i="8" s="1"/>
  <c r="W163" i="8"/>
  <c r="AB163" i="8" s="1"/>
  <c r="W120" i="8"/>
  <c r="AB120" i="8" s="1"/>
  <c r="W50" i="8"/>
  <c r="AB50" i="8" s="1"/>
  <c r="W52" i="8"/>
  <c r="AB52" i="8" s="1"/>
  <c r="W7" i="8"/>
  <c r="AB7" i="8" s="1"/>
  <c r="W123" i="8"/>
  <c r="AB123" i="8" s="1"/>
  <c r="W44" i="8"/>
  <c r="AB44" i="8" s="1"/>
  <c r="W122" i="8"/>
  <c r="AB122" i="8" s="1"/>
  <c r="W168" i="8"/>
  <c r="AB168" i="8" s="1"/>
  <c r="W55" i="8"/>
  <c r="AB55" i="8" s="1"/>
  <c r="W67" i="8"/>
  <c r="AB67" i="8" s="1"/>
  <c r="W171" i="8"/>
  <c r="AB171" i="8" s="1"/>
  <c r="W74" i="8"/>
  <c r="AB74" i="8" s="1"/>
  <c r="W77" i="8"/>
  <c r="AB77" i="8" s="1"/>
  <c r="AC16" i="8"/>
  <c r="AC96" i="8"/>
  <c r="AC137" i="8"/>
  <c r="AC140" i="8"/>
  <c r="AC143" i="8"/>
  <c r="AC33" i="8"/>
  <c r="AC11" i="8"/>
  <c r="AC24" i="8"/>
  <c r="AC118" i="8"/>
  <c r="AC48" i="8"/>
  <c r="AC41" i="8"/>
  <c r="AC114" i="8"/>
  <c r="AC136" i="8"/>
  <c r="AC89" i="8"/>
  <c r="AC141" i="8"/>
  <c r="AC112" i="8"/>
  <c r="AC130" i="8"/>
  <c r="AC88" i="8"/>
  <c r="AC38" i="8"/>
  <c r="AC142" i="8"/>
  <c r="AC26" i="8"/>
  <c r="AC163" i="8"/>
  <c r="AC50" i="8"/>
  <c r="AC52" i="8"/>
  <c r="AC7" i="8"/>
  <c r="AC123" i="8"/>
  <c r="AC44" i="8"/>
  <c r="AC122" i="8"/>
  <c r="AC100" i="8"/>
  <c r="AC165" i="8"/>
  <c r="AC124" i="8"/>
  <c r="AC27" i="8"/>
  <c r="AC161" i="8"/>
  <c r="AC95" i="8"/>
  <c r="AC159" i="8"/>
  <c r="AC168" i="8"/>
  <c r="AC55" i="8"/>
  <c r="AC67" i="8"/>
  <c r="AC171" i="8"/>
  <c r="AC77" i="8"/>
  <c r="W100" i="8"/>
  <c r="AB100" i="8" s="1"/>
  <c r="W165" i="8"/>
  <c r="AB165" i="8" s="1"/>
  <c r="W124" i="8"/>
  <c r="AB124" i="8" s="1"/>
  <c r="W27" i="8"/>
  <c r="AB27" i="8" s="1"/>
  <c r="W161" i="8"/>
  <c r="AB161" i="8" s="1"/>
  <c r="W95" i="8"/>
  <c r="AB95" i="8" s="1"/>
  <c r="W159" i="8"/>
  <c r="AB159" i="8" s="1"/>
  <c r="AC120" i="8"/>
  <c r="AC74" i="8"/>
  <c r="W147" i="8"/>
  <c r="AB147" i="8" s="1"/>
  <c r="W47" i="8"/>
  <c r="AB47" i="8" s="1"/>
  <c r="W64" i="8"/>
  <c r="AB64" i="8" s="1"/>
  <c r="W72" i="8"/>
  <c r="AB72" i="8" s="1"/>
  <c r="W148" i="8"/>
  <c r="AB148" i="8" s="1"/>
  <c r="U86" i="8"/>
  <c r="W61" i="8"/>
  <c r="AB61" i="8" s="1"/>
  <c r="AA166" i="8"/>
  <c r="AE166" i="8"/>
  <c r="AA145" i="8"/>
  <c r="AE145" i="8"/>
  <c r="AA72" i="8"/>
  <c r="AE72" i="8"/>
  <c r="AA61" i="8"/>
  <c r="AE61" i="8"/>
  <c r="AE46" i="8"/>
  <c r="AA46" i="8"/>
  <c r="W160" i="8"/>
  <c r="AB160" i="8" s="1"/>
  <c r="AE63" i="8"/>
  <c r="AA63" i="8"/>
  <c r="AA105" i="8"/>
  <c r="AE105" i="8"/>
  <c r="AA147" i="8"/>
  <c r="AE147" i="8"/>
  <c r="AE80" i="8"/>
  <c r="AA80" i="8"/>
  <c r="AE76" i="8"/>
  <c r="AA76" i="8"/>
  <c r="AA156" i="8"/>
  <c r="AE156" i="8"/>
  <c r="AE174" i="8"/>
  <c r="AA174" i="8"/>
  <c r="AE56" i="8"/>
  <c r="AA56" i="8"/>
  <c r="AA45" i="8"/>
  <c r="AE45" i="8"/>
  <c r="AA99" i="8"/>
  <c r="AE99" i="8"/>
  <c r="AA42" i="8"/>
  <c r="AE42" i="8"/>
  <c r="M86" i="8"/>
  <c r="AE19" i="8"/>
  <c r="AA19" i="8"/>
  <c r="AE70" i="8"/>
  <c r="AA70" i="8"/>
  <c r="AA167" i="8"/>
  <c r="AE167" i="8"/>
  <c r="AC46" i="8"/>
  <c r="AC63" i="8"/>
  <c r="AC149" i="8"/>
  <c r="AC19" i="8"/>
  <c r="AC56" i="8"/>
  <c r="AC174" i="8"/>
  <c r="AC166" i="8"/>
  <c r="W80" i="8"/>
  <c r="AB80" i="8" s="1"/>
  <c r="W166" i="8"/>
  <c r="AB166" i="8" s="1"/>
  <c r="AC61" i="8"/>
  <c r="AC145" i="8"/>
  <c r="AC147" i="8"/>
  <c r="AC162" i="8"/>
  <c r="AC173" i="8"/>
  <c r="AC156" i="8"/>
  <c r="AC160" i="8"/>
  <c r="AC76" i="8"/>
  <c r="W145" i="8"/>
  <c r="W70" i="8"/>
  <c r="AB70" i="8" s="1"/>
  <c r="W46" i="8"/>
  <c r="AB46" i="8" s="1"/>
  <c r="W97" i="8"/>
  <c r="W19" i="8"/>
  <c r="S86" i="8"/>
  <c r="AC42" i="8"/>
  <c r="AC47" i="8"/>
  <c r="AC167" i="8"/>
  <c r="AC99" i="8"/>
  <c r="AC75" i="8"/>
  <c r="AC80" i="8"/>
  <c r="AC64" i="8"/>
  <c r="W63" i="8"/>
  <c r="AB63" i="8" s="1"/>
  <c r="W45" i="8"/>
  <c r="AB45" i="8" s="1"/>
  <c r="W99" i="8"/>
  <c r="AB99" i="8" s="1"/>
  <c r="W149" i="8"/>
  <c r="AB149" i="8" s="1"/>
  <c r="W78" i="8"/>
  <c r="AB78" i="8" s="1"/>
  <c r="AC105" i="8"/>
  <c r="AC72" i="8"/>
  <c r="AC78" i="8"/>
  <c r="AC70" i="8"/>
  <c r="AC148" i="8"/>
  <c r="AC45" i="8"/>
  <c r="AC97" i="8"/>
  <c r="W82" i="8"/>
  <c r="W76" i="8"/>
  <c r="AB76" i="8" s="1"/>
  <c r="W56" i="8"/>
  <c r="AB56" i="8" s="1"/>
  <c r="W105" i="8"/>
  <c r="AB105" i="8" s="1"/>
  <c r="AB162" i="8"/>
  <c r="N162" i="9"/>
  <c r="Q109" i="9"/>
  <c r="N17" i="9"/>
  <c r="N32" i="9"/>
  <c r="Q89" i="9"/>
  <c r="Q62" i="9"/>
  <c r="Q51" i="9"/>
  <c r="Q14" i="9"/>
  <c r="Q148" i="9"/>
  <c r="N46" i="9"/>
  <c r="N171" i="9"/>
  <c r="N16" i="9"/>
  <c r="N134" i="9"/>
  <c r="Q133" i="9"/>
  <c r="Q72" i="9"/>
  <c r="N135" i="9"/>
  <c r="N88" i="9"/>
  <c r="N159" i="9"/>
  <c r="N138" i="9"/>
  <c r="N155" i="9"/>
  <c r="N83" i="9"/>
  <c r="N60" i="9"/>
  <c r="N140" i="9"/>
  <c r="N6" i="9"/>
  <c r="N23" i="9"/>
  <c r="N100" i="9"/>
  <c r="N170" i="9"/>
  <c r="N109" i="9"/>
  <c r="N160" i="9"/>
  <c r="Q59" i="9"/>
  <c r="Q17" i="9"/>
  <c r="Q169" i="9"/>
  <c r="Q125" i="9"/>
  <c r="Q95" i="9"/>
  <c r="Q165" i="9"/>
  <c r="Q151" i="9"/>
  <c r="Q136" i="9"/>
  <c r="Q92" i="9"/>
  <c r="Q119" i="9"/>
  <c r="Q21" i="9"/>
  <c r="Q121" i="9"/>
  <c r="Q154" i="9"/>
  <c r="N105" i="9"/>
  <c r="N157" i="9"/>
  <c r="N31" i="9"/>
  <c r="N89" i="9"/>
  <c r="N144" i="9"/>
  <c r="N50" i="9"/>
  <c r="Q108" i="9" l="1"/>
  <c r="AB87" i="8"/>
  <c r="W108" i="8"/>
  <c r="R155" i="4"/>
  <c r="S155" i="4" s="1"/>
  <c r="T155" i="4" s="1"/>
  <c r="J107" i="12"/>
  <c r="N119" i="9"/>
  <c r="N177" i="9" s="1"/>
  <c r="J89" i="9"/>
  <c r="G103" i="9"/>
  <c r="K105" i="9"/>
  <c r="Q74" i="9"/>
  <c r="J135" i="9"/>
  <c r="J175" i="9"/>
  <c r="K133" i="9"/>
  <c r="K137" i="9"/>
  <c r="M173" i="4"/>
  <c r="J165" i="9"/>
  <c r="G122" i="9"/>
  <c r="G158" i="9"/>
  <c r="K14" i="9"/>
  <c r="K86" i="9" s="1"/>
  <c r="J34" i="9"/>
  <c r="G112" i="9"/>
  <c r="N129" i="9"/>
  <c r="J47" i="9"/>
  <c r="Q71" i="9"/>
  <c r="Q86" i="9" s="1"/>
  <c r="R123" i="4"/>
  <c r="S123" i="4" s="1"/>
  <c r="T123" i="4" s="1"/>
  <c r="N173" i="4"/>
  <c r="K111" i="9"/>
  <c r="K177" i="9" s="1"/>
  <c r="J36" i="9"/>
  <c r="AB109" i="8"/>
  <c r="AD109" i="8"/>
  <c r="R86" i="4"/>
  <c r="S86" i="4" s="1"/>
  <c r="T86" i="4" s="1"/>
  <c r="R165" i="4"/>
  <c r="S165" i="4" s="1"/>
  <c r="T165" i="4" s="1"/>
  <c r="J136" i="9"/>
  <c r="J102" i="9"/>
  <c r="K24" i="9"/>
  <c r="R66" i="4"/>
  <c r="S66" i="4" s="1"/>
  <c r="T66" i="4" s="1"/>
  <c r="Q128" i="9"/>
  <c r="Q177" i="9" s="1"/>
  <c r="N39" i="9"/>
  <c r="N86" i="9" s="1"/>
  <c r="N168" i="9"/>
  <c r="N156" i="9"/>
  <c r="R147" i="4"/>
  <c r="S147" i="4" s="1"/>
  <c r="T147" i="4" s="1"/>
  <c r="G45" i="9"/>
  <c r="J132" i="9"/>
  <c r="N103" i="9"/>
  <c r="N158" i="9"/>
  <c r="F72" i="9"/>
  <c r="G72" i="9"/>
  <c r="F62" i="9"/>
  <c r="G62" i="9"/>
  <c r="F109" i="9"/>
  <c r="G109" i="9"/>
  <c r="G38" i="9"/>
  <c r="F38" i="9"/>
  <c r="F21" i="9"/>
  <c r="G163" i="9"/>
  <c r="G136" i="9"/>
  <c r="G125" i="9"/>
  <c r="F125" i="9"/>
  <c r="G60" i="9"/>
  <c r="F60" i="9"/>
  <c r="G155" i="9"/>
  <c r="F155" i="9"/>
  <c r="G135" i="9"/>
  <c r="F135" i="9"/>
  <c r="J48" i="9"/>
  <c r="K99" i="9"/>
  <c r="J99" i="9"/>
  <c r="F167" i="9"/>
  <c r="G167" i="9"/>
  <c r="F113" i="9"/>
  <c r="K57" i="9"/>
  <c r="F59" i="9"/>
  <c r="G63" i="9"/>
  <c r="G32" i="9"/>
  <c r="F32" i="9"/>
  <c r="J82" i="9"/>
  <c r="K82" i="9"/>
  <c r="J96" i="9"/>
  <c r="K96" i="9"/>
  <c r="G115" i="9"/>
  <c r="Q5" i="13"/>
  <c r="Q55" i="13" s="1"/>
  <c r="K64" i="9"/>
  <c r="J64" i="9"/>
  <c r="G10" i="9"/>
  <c r="G86" i="9" s="1"/>
  <c r="F10" i="9"/>
  <c r="F86" i="9" s="1"/>
  <c r="G71" i="9"/>
  <c r="F71" i="9"/>
  <c r="G130" i="9"/>
  <c r="F130" i="9"/>
  <c r="K90" i="9"/>
  <c r="J90" i="9"/>
  <c r="G89" i="9"/>
  <c r="F89" i="9"/>
  <c r="F31" i="9"/>
  <c r="G31" i="9"/>
  <c r="K127" i="9"/>
  <c r="J127" i="9"/>
  <c r="J177" i="9" s="1"/>
  <c r="K48" i="9"/>
  <c r="G81" i="9"/>
  <c r="F81" i="9"/>
  <c r="F29" i="9"/>
  <c r="G29" i="9"/>
  <c r="Q80" i="9"/>
  <c r="G134" i="9"/>
  <c r="F171" i="9"/>
  <c r="G171" i="9"/>
  <c r="G148" i="9"/>
  <c r="F148" i="9"/>
  <c r="J27" i="9"/>
  <c r="J86" i="9" s="1"/>
  <c r="K27" i="9"/>
  <c r="K77" i="9"/>
  <c r="F44" i="9"/>
  <c r="G44" i="9"/>
  <c r="F104" i="9"/>
  <c r="G80" i="9"/>
  <c r="F80" i="9"/>
  <c r="F78" i="9"/>
  <c r="G78" i="9"/>
  <c r="F142" i="9"/>
  <c r="G142" i="9"/>
  <c r="G48" i="9"/>
  <c r="F48" i="9"/>
  <c r="G160" i="9"/>
  <c r="F160" i="9"/>
  <c r="K42" i="9"/>
  <c r="J42" i="9"/>
  <c r="K87" i="9"/>
  <c r="J87" i="9"/>
  <c r="F50" i="9"/>
  <c r="G50" i="9"/>
  <c r="K134" i="9"/>
  <c r="F119" i="9"/>
  <c r="G119" i="9"/>
  <c r="F92" i="9"/>
  <c r="G92" i="9"/>
  <c r="J97" i="9"/>
  <c r="K97" i="9"/>
  <c r="F110" i="9"/>
  <c r="G110" i="9"/>
  <c r="D86" i="9"/>
  <c r="G146" i="9"/>
  <c r="F169" i="9"/>
  <c r="G169" i="9"/>
  <c r="F83" i="9"/>
  <c r="G83" i="9"/>
  <c r="F88" i="9"/>
  <c r="G88" i="9"/>
  <c r="T11" i="13"/>
  <c r="T55" i="13" s="1"/>
  <c r="N55" i="9"/>
  <c r="G104" i="9"/>
  <c r="J70" i="9"/>
  <c r="K70" i="9"/>
  <c r="F13" i="9"/>
  <c r="G13" i="9"/>
  <c r="K30" i="9"/>
  <c r="J30" i="9"/>
  <c r="G70" i="9"/>
  <c r="F70" i="9"/>
  <c r="G36" i="9"/>
  <c r="F36" i="9"/>
  <c r="G87" i="9"/>
  <c r="F87" i="9"/>
  <c r="G162" i="9"/>
  <c r="F162" i="9"/>
  <c r="G47" i="9"/>
  <c r="F47" i="9"/>
  <c r="F98" i="9"/>
  <c r="G98" i="9"/>
  <c r="G150" i="9"/>
  <c r="F150" i="9"/>
  <c r="F39" i="9"/>
  <c r="G39" i="9"/>
  <c r="F41" i="9"/>
  <c r="G41" i="9"/>
  <c r="G16" i="9"/>
  <c r="F16" i="9"/>
  <c r="F14" i="9"/>
  <c r="G14" i="9"/>
  <c r="G114" i="9"/>
  <c r="F114" i="9"/>
  <c r="G166" i="9"/>
  <c r="F166" i="9"/>
  <c r="N87" i="9"/>
  <c r="N108" i="9" s="1"/>
  <c r="N172" i="9"/>
  <c r="J85" i="12"/>
  <c r="AC29" i="13"/>
  <c r="U178" i="8"/>
  <c r="N151" i="9"/>
  <c r="AD70" i="8"/>
  <c r="R109" i="4"/>
  <c r="S109" i="4" s="1"/>
  <c r="T109" i="4" s="1"/>
  <c r="K117" i="4"/>
  <c r="N85" i="12"/>
  <c r="T38" i="12" s="1"/>
  <c r="R44" i="4"/>
  <c r="S44" i="4" s="1"/>
  <c r="T44" i="4" s="1"/>
  <c r="R76" i="4"/>
  <c r="S76" i="4" s="1"/>
  <c r="T76" i="4" s="1"/>
  <c r="AD99" i="8"/>
  <c r="AG105" i="8"/>
  <c r="AD167" i="8"/>
  <c r="AD72" i="8"/>
  <c r="N107" i="12"/>
  <c r="T92" i="12" s="1"/>
  <c r="AD166" i="8"/>
  <c r="R118" i="4"/>
  <c r="S118" i="4" s="1"/>
  <c r="T118" i="4" s="1"/>
  <c r="AD145" i="8"/>
  <c r="R78" i="4"/>
  <c r="S78" i="4" s="1"/>
  <c r="T78" i="4" s="1"/>
  <c r="AD45" i="8"/>
  <c r="E85" i="4"/>
  <c r="N75" i="4" s="1"/>
  <c r="R4" i="4"/>
  <c r="S4" i="4" s="1"/>
  <c r="T4" i="4" s="1"/>
  <c r="AE108" i="8"/>
  <c r="AA108" i="8"/>
  <c r="R77" i="4"/>
  <c r="S77" i="4" s="1"/>
  <c r="T77" i="4" s="1"/>
  <c r="R131" i="4"/>
  <c r="S131" i="4" s="1"/>
  <c r="T131" i="4" s="1"/>
  <c r="R117" i="4"/>
  <c r="S117" i="4" s="1"/>
  <c r="T117" i="4" s="1"/>
  <c r="R146" i="4"/>
  <c r="S146" i="4" s="1"/>
  <c r="T146" i="4" s="1"/>
  <c r="K146" i="4"/>
  <c r="AD80" i="8"/>
  <c r="R130" i="4"/>
  <c r="S130" i="4" s="1"/>
  <c r="T130" i="4" s="1"/>
  <c r="J86" i="8"/>
  <c r="AD19" i="8"/>
  <c r="AA177" i="8"/>
  <c r="AE177" i="8"/>
  <c r="M178" i="8"/>
  <c r="R34" i="4"/>
  <c r="S34" i="4" s="1"/>
  <c r="T34" i="4" s="1"/>
  <c r="AD174" i="8"/>
  <c r="AD63" i="8"/>
  <c r="R88" i="4"/>
  <c r="S88" i="4" s="1"/>
  <c r="T88" i="4" s="1"/>
  <c r="AD147" i="8"/>
  <c r="R97" i="4"/>
  <c r="S97" i="4" s="1"/>
  <c r="T97" i="4" s="1"/>
  <c r="AD76" i="8"/>
  <c r="R75" i="4"/>
  <c r="S75" i="4" s="1"/>
  <c r="T75" i="4" s="1"/>
  <c r="AD61" i="8"/>
  <c r="R62" i="4"/>
  <c r="S62" i="4" s="1"/>
  <c r="T62" i="4" s="1"/>
  <c r="N176" i="12"/>
  <c r="R136" i="12" s="1"/>
  <c r="AD46" i="8"/>
  <c r="AD56" i="8"/>
  <c r="R79" i="4"/>
  <c r="S79" i="4" s="1"/>
  <c r="T79" i="4" s="1"/>
  <c r="AD105" i="8"/>
  <c r="R69" i="4"/>
  <c r="S69" i="4" s="1"/>
  <c r="T69" i="4" s="1"/>
  <c r="AD156" i="8"/>
  <c r="R58" i="4"/>
  <c r="S58" i="4" s="1"/>
  <c r="T58" i="4" s="1"/>
  <c r="AD42" i="8"/>
  <c r="R19" i="4"/>
  <c r="S19" i="4" s="1"/>
  <c r="T19" i="4" s="1"/>
  <c r="AB97" i="8"/>
  <c r="AB108" i="8"/>
  <c r="AB145" i="8"/>
  <c r="W86" i="8"/>
  <c r="AB19" i="8"/>
  <c r="S178" i="8"/>
  <c r="G108" i="9" l="1"/>
  <c r="J108" i="9"/>
  <c r="K108" i="9"/>
  <c r="G177" i="9"/>
  <c r="F108" i="9"/>
  <c r="F177" i="9"/>
  <c r="X175" i="8"/>
  <c r="AF175" i="8"/>
  <c r="AH175" i="8"/>
  <c r="AG175" i="8"/>
  <c r="AG80" i="8"/>
  <c r="X84" i="8"/>
  <c r="N130" i="4"/>
  <c r="Q178" i="9"/>
  <c r="O173" i="4"/>
  <c r="K173" i="4"/>
  <c r="L173" i="4"/>
  <c r="Q100" i="12"/>
  <c r="P178" i="9"/>
  <c r="E178" i="9"/>
  <c r="O178" i="9"/>
  <c r="S100" i="12"/>
  <c r="P100" i="12"/>
  <c r="R100" i="12"/>
  <c r="O100" i="12"/>
  <c r="I178" i="9"/>
  <c r="L178" i="9"/>
  <c r="AF174" i="8"/>
  <c r="T100" i="12"/>
  <c r="O130" i="4"/>
  <c r="L146" i="4"/>
  <c r="M178" i="9"/>
  <c r="H178" i="9"/>
  <c r="J177" i="12"/>
  <c r="D178" i="9"/>
  <c r="L117" i="4"/>
  <c r="N79" i="4"/>
  <c r="R47" i="12"/>
  <c r="S73" i="12"/>
  <c r="T47" i="12"/>
  <c r="Q73" i="12"/>
  <c r="S47" i="12"/>
  <c r="Q47" i="12"/>
  <c r="R73" i="12"/>
  <c r="O47" i="12"/>
  <c r="P47" i="12"/>
  <c r="T73" i="12"/>
  <c r="O19" i="4"/>
  <c r="N58" i="4"/>
  <c r="O69" i="4"/>
  <c r="O79" i="4"/>
  <c r="K19" i="4"/>
  <c r="M58" i="4"/>
  <c r="O88" i="4"/>
  <c r="M95" i="4"/>
  <c r="L105" i="4"/>
  <c r="N97" i="4"/>
  <c r="O95" i="4"/>
  <c r="M105" i="4"/>
  <c r="K97" i="4"/>
  <c r="O105" i="4"/>
  <c r="O97" i="4"/>
  <c r="N105" i="4"/>
  <c r="K105" i="4"/>
  <c r="K95" i="4"/>
  <c r="M97" i="4"/>
  <c r="N95" i="4"/>
  <c r="L95" i="4"/>
  <c r="L97" i="4"/>
  <c r="M109" i="4"/>
  <c r="L123" i="4"/>
  <c r="AB15" i="13"/>
  <c r="AC47" i="13"/>
  <c r="M34" i="4"/>
  <c r="O28" i="4"/>
  <c r="N78" i="4"/>
  <c r="N82" i="4"/>
  <c r="M28" i="4"/>
  <c r="L78" i="4"/>
  <c r="L82" i="4"/>
  <c r="K28" i="4"/>
  <c r="O78" i="4"/>
  <c r="O61" i="4"/>
  <c r="L61" i="4"/>
  <c r="O70" i="4"/>
  <c r="M82" i="4"/>
  <c r="L70" i="4"/>
  <c r="K70" i="4"/>
  <c r="K78" i="4"/>
  <c r="M61" i="4"/>
  <c r="L84" i="4"/>
  <c r="N61" i="4"/>
  <c r="K61" i="4"/>
  <c r="N28" i="4"/>
  <c r="O84" i="4"/>
  <c r="M70" i="4"/>
  <c r="K82" i="4"/>
  <c r="M78" i="4"/>
  <c r="M84" i="4"/>
  <c r="O82" i="4"/>
  <c r="N84" i="4"/>
  <c r="K84" i="4"/>
  <c r="N70" i="4"/>
  <c r="L28" i="4"/>
  <c r="N131" i="4"/>
  <c r="O118" i="4"/>
  <c r="M131" i="4"/>
  <c r="AD15" i="13"/>
  <c r="AB13" i="13"/>
  <c r="AC35" i="13"/>
  <c r="AD21" i="13"/>
  <c r="L57" i="13"/>
  <c r="AB20" i="13"/>
  <c r="AD36" i="13"/>
  <c r="AD20" i="13"/>
  <c r="AC40" i="13"/>
  <c r="AD8" i="13"/>
  <c r="AD30" i="13"/>
  <c r="AB11" i="13"/>
  <c r="AC39" i="13"/>
  <c r="AB49" i="13"/>
  <c r="AB40" i="13"/>
  <c r="AB45" i="13"/>
  <c r="AD11" i="13"/>
  <c r="AD10" i="13"/>
  <c r="AC16" i="13"/>
  <c r="AD28" i="13"/>
  <c r="AB34" i="13"/>
  <c r="AD5" i="13"/>
  <c r="AD55" i="13" s="1"/>
  <c r="W55" i="13" s="1"/>
  <c r="AB38" i="13"/>
  <c r="AB17" i="13"/>
  <c r="AC41" i="13"/>
  <c r="AB10" i="13"/>
  <c r="AC21" i="13"/>
  <c r="AB35" i="13"/>
  <c r="AC14" i="13"/>
  <c r="AD39" i="13"/>
  <c r="AC45" i="13"/>
  <c r="AC48" i="13"/>
  <c r="AB9" i="13"/>
  <c r="AB37" i="13"/>
  <c r="AC49" i="13"/>
  <c r="AC23" i="13"/>
  <c r="AC20" i="13"/>
  <c r="AC32" i="13"/>
  <c r="AD49" i="13"/>
  <c r="AC11" i="13"/>
  <c r="AB30" i="13"/>
  <c r="AC30" i="13"/>
  <c r="AC44" i="13"/>
  <c r="AB33" i="13"/>
  <c r="AD6" i="13"/>
  <c r="AC34" i="13"/>
  <c r="AD42" i="13"/>
  <c r="AB5" i="13"/>
  <c r="AB55" i="13" s="1"/>
  <c r="U55" i="13" s="1"/>
  <c r="AD41" i="13"/>
  <c r="AB46" i="13"/>
  <c r="AD7" i="13"/>
  <c r="AB21" i="13"/>
  <c r="AD35" i="13"/>
  <c r="AB14" i="13"/>
  <c r="AD23" i="13"/>
  <c r="AC8" i="13"/>
  <c r="AD33" i="13"/>
  <c r="AD37" i="13"/>
  <c r="AB43" i="13"/>
  <c r="AB23" i="13"/>
  <c r="AC43" i="13"/>
  <c r="AB32" i="13"/>
  <c r="AB31" i="13"/>
  <c r="AB8" i="13"/>
  <c r="AC33" i="13"/>
  <c r="AD48" i="13"/>
  <c r="AC17" i="13"/>
  <c r="AB41" i="13"/>
  <c r="AD46" i="13"/>
  <c r="AC28" i="13"/>
  <c r="AC6" i="13"/>
  <c r="AD34" i="13"/>
  <c r="AC10" i="13"/>
  <c r="AB28" i="13"/>
  <c r="AD14" i="13"/>
  <c r="AD40" i="13"/>
  <c r="AC31" i="13"/>
  <c r="AB36" i="13"/>
  <c r="AD32" i="13"/>
  <c r="AD31" i="13"/>
  <c r="AC37" i="13"/>
  <c r="AD44" i="13"/>
  <c r="AD43" i="13"/>
  <c r="AC36" i="13"/>
  <c r="AD45" i="13"/>
  <c r="AB44" i="13"/>
  <c r="AB39" i="13"/>
  <c r="AC9" i="13"/>
  <c r="AB48" i="13"/>
  <c r="AD9" i="13"/>
  <c r="AC5" i="13"/>
  <c r="AC55" i="13" s="1"/>
  <c r="V55" i="13" s="1"/>
  <c r="AC38" i="13"/>
  <c r="AC7" i="13"/>
  <c r="AB16" i="13"/>
  <c r="AC42" i="13"/>
  <c r="AD17" i="13"/>
  <c r="AB7" i="13"/>
  <c r="AB6" i="13"/>
  <c r="AD16" i="13"/>
  <c r="AB42" i="13"/>
  <c r="AD38" i="13"/>
  <c r="AC46" i="13"/>
  <c r="AB19" i="13"/>
  <c r="AC18" i="13"/>
  <c r="AC25" i="13"/>
  <c r="AC13" i="13"/>
  <c r="AC12" i="13"/>
  <c r="AC24" i="13"/>
  <c r="AD26" i="13"/>
  <c r="AD19" i="13"/>
  <c r="AD18" i="13"/>
  <c r="AC22" i="13"/>
  <c r="AD27" i="13"/>
  <c r="AD24" i="13"/>
  <c r="AB26" i="13"/>
  <c r="AD13" i="13"/>
  <c r="AC27" i="13"/>
  <c r="AC19" i="13"/>
  <c r="AB18" i="13"/>
  <c r="AB25" i="13"/>
  <c r="AB22" i="13"/>
  <c r="AB27" i="13"/>
  <c r="AD12" i="13"/>
  <c r="AB24" i="13"/>
  <c r="AD25" i="13"/>
  <c r="AD22" i="13"/>
  <c r="AB12" i="13"/>
  <c r="AC26" i="13"/>
  <c r="AB47" i="13"/>
  <c r="AB29" i="13"/>
  <c r="N62" i="4"/>
  <c r="AC15" i="13"/>
  <c r="AD47" i="13"/>
  <c r="AD29" i="13"/>
  <c r="K69" i="4"/>
  <c r="N118" i="4"/>
  <c r="L69" i="4"/>
  <c r="M79" i="4"/>
  <c r="L62" i="4"/>
  <c r="O75" i="4"/>
  <c r="L75" i="4"/>
  <c r="Q92" i="12"/>
  <c r="R41" i="12"/>
  <c r="O130" i="12"/>
  <c r="Q130" i="12"/>
  <c r="P49" i="12"/>
  <c r="P29" i="12"/>
  <c r="P73" i="12"/>
  <c r="O136" i="12"/>
  <c r="AF156" i="8"/>
  <c r="AF56" i="8"/>
  <c r="AF82" i="8"/>
  <c r="AF70" i="8"/>
  <c r="AF83" i="8"/>
  <c r="AF19" i="8"/>
  <c r="AF76" i="8"/>
  <c r="AF45" i="8"/>
  <c r="AH82" i="8"/>
  <c r="AH61" i="8"/>
  <c r="AH83" i="8"/>
  <c r="AH80" i="8"/>
  <c r="AH76" i="8"/>
  <c r="AF42" i="8"/>
  <c r="AF63" i="8"/>
  <c r="AF61" i="8"/>
  <c r="AG83" i="8"/>
  <c r="X56" i="8"/>
  <c r="AG84" i="8"/>
  <c r="AH84" i="8"/>
  <c r="AF84" i="8"/>
  <c r="AH77" i="8"/>
  <c r="AF12" i="8"/>
  <c r="AF18" i="8"/>
  <c r="AF55" i="8"/>
  <c r="AH66" i="8"/>
  <c r="AH79" i="8"/>
  <c r="AF14" i="8"/>
  <c r="AF26" i="8"/>
  <c r="AF35" i="8"/>
  <c r="AF57" i="8"/>
  <c r="AF78" i="8"/>
  <c r="AF13" i="8"/>
  <c r="AF53" i="8"/>
  <c r="AF69" i="8"/>
  <c r="AF20" i="8"/>
  <c r="AF29" i="8"/>
  <c r="AF36" i="8"/>
  <c r="AF43" i="8"/>
  <c r="AF59" i="8"/>
  <c r="AH74" i="8"/>
  <c r="AH75" i="8"/>
  <c r="AF16" i="8"/>
  <c r="AF68" i="8"/>
  <c r="AF30" i="8"/>
  <c r="AH62" i="8"/>
  <c r="AF7" i="8"/>
  <c r="AF64" i="8"/>
  <c r="AF24" i="8"/>
  <c r="AF40" i="8"/>
  <c r="AF60" i="8"/>
  <c r="AF11" i="8"/>
  <c r="AF52" i="8"/>
  <c r="AF10" i="8"/>
  <c r="AF32" i="8"/>
  <c r="AH78" i="8"/>
  <c r="AF9" i="8"/>
  <c r="AF27" i="8"/>
  <c r="AF71" i="8"/>
  <c r="AG75" i="8"/>
  <c r="AG77" i="8"/>
  <c r="AF15" i="8"/>
  <c r="AF47" i="8"/>
  <c r="AH65" i="8"/>
  <c r="AF67" i="8"/>
  <c r="AF79" i="8"/>
  <c r="AF22" i="8"/>
  <c r="AF28" i="8"/>
  <c r="AF37" i="8"/>
  <c r="AF62" i="8"/>
  <c r="AG78" i="8"/>
  <c r="AF48" i="8"/>
  <c r="AF54" i="8"/>
  <c r="AF81" i="8"/>
  <c r="AF21" i="8"/>
  <c r="AF31" i="8"/>
  <c r="AF38" i="8"/>
  <c r="AF44" i="8"/>
  <c r="AH60" i="8"/>
  <c r="AF74" i="8"/>
  <c r="AF75" i="8"/>
  <c r="AF77" i="8"/>
  <c r="AF50" i="8"/>
  <c r="AF65" i="8"/>
  <c r="AF8" i="8"/>
  <c r="AF23" i="8"/>
  <c r="AF39" i="8"/>
  <c r="AF49" i="8"/>
  <c r="AG81" i="8"/>
  <c r="AF33" i="8"/>
  <c r="AF58" i="8"/>
  <c r="AG74" i="8"/>
  <c r="AF17" i="8"/>
  <c r="AF66" i="8"/>
  <c r="AG79" i="8"/>
  <c r="AF25" i="8"/>
  <c r="AF41" i="8"/>
  <c r="AF51" i="8"/>
  <c r="AH64" i="8"/>
  <c r="AH81" i="8"/>
  <c r="AF34" i="8"/>
  <c r="AH59" i="8"/>
  <c r="AF73" i="8"/>
  <c r="AG76" i="8"/>
  <c r="AG82" i="8"/>
  <c r="AH63" i="8"/>
  <c r="AF72" i="8"/>
  <c r="AF46" i="8"/>
  <c r="AF80" i="8"/>
  <c r="AF147" i="8"/>
  <c r="AH174" i="8"/>
  <c r="AH156" i="8"/>
  <c r="AH147" i="8"/>
  <c r="N34" i="4"/>
  <c r="P28" i="12"/>
  <c r="R29" i="12"/>
  <c r="P30" i="12"/>
  <c r="L88" i="4"/>
  <c r="Q83" i="12"/>
  <c r="R54" i="12"/>
  <c r="P82" i="12"/>
  <c r="R32" i="12"/>
  <c r="P41" i="12"/>
  <c r="T49" i="12"/>
  <c r="O29" i="12"/>
  <c r="T30" i="12"/>
  <c r="K88" i="4"/>
  <c r="K34" i="4"/>
  <c r="R28" i="12"/>
  <c r="P83" i="12"/>
  <c r="S54" i="12"/>
  <c r="N77" i="4"/>
  <c r="S82" i="12"/>
  <c r="P74" i="12"/>
  <c r="R27" i="12"/>
  <c r="O82" i="12"/>
  <c r="O32" i="12"/>
  <c r="R74" i="12"/>
  <c r="O27" i="12"/>
  <c r="O41" i="12"/>
  <c r="O49" i="12"/>
  <c r="S30" i="12"/>
  <c r="M88" i="4"/>
  <c r="S28" i="12"/>
  <c r="R83" i="12"/>
  <c r="P54" i="12"/>
  <c r="S32" i="12"/>
  <c r="O74" i="12"/>
  <c r="S27" i="12"/>
  <c r="AF105" i="8"/>
  <c r="AH56" i="8"/>
  <c r="AH46" i="8"/>
  <c r="AG56" i="8"/>
  <c r="N88" i="4"/>
  <c r="AG63" i="8"/>
  <c r="P92" i="12"/>
  <c r="N109" i="4"/>
  <c r="R92" i="12"/>
  <c r="Q38" i="12"/>
  <c r="R166" i="12"/>
  <c r="R158" i="12"/>
  <c r="O151" i="12"/>
  <c r="P133" i="12"/>
  <c r="O118" i="12"/>
  <c r="R127" i="12"/>
  <c r="T127" i="12"/>
  <c r="O147" i="12"/>
  <c r="T157" i="12"/>
  <c r="O108" i="12"/>
  <c r="S121" i="12"/>
  <c r="R168" i="12"/>
  <c r="T159" i="12"/>
  <c r="R160" i="12"/>
  <c r="O162" i="12"/>
  <c r="Q151" i="12"/>
  <c r="O170" i="12"/>
  <c r="T161" i="12"/>
  <c r="O135" i="12"/>
  <c r="O171" i="12"/>
  <c r="T133" i="12"/>
  <c r="R157" i="12"/>
  <c r="R139" i="12"/>
  <c r="S129" i="12"/>
  <c r="O138" i="12"/>
  <c r="S151" i="12"/>
  <c r="S170" i="12"/>
  <c r="P161" i="12"/>
  <c r="R161" i="12"/>
  <c r="T144" i="12"/>
  <c r="R108" i="12"/>
  <c r="S135" i="12"/>
  <c r="T152" i="12"/>
  <c r="Q129" i="12"/>
  <c r="R121" i="12"/>
  <c r="R124" i="12"/>
  <c r="Q166" i="12"/>
  <c r="Q121" i="12"/>
  <c r="O157" i="12"/>
  <c r="P128" i="12"/>
  <c r="O129" i="12"/>
  <c r="R147" i="12"/>
  <c r="S132" i="12"/>
  <c r="Q152" i="12"/>
  <c r="Q127" i="12"/>
  <c r="R112" i="12"/>
  <c r="R149" i="12"/>
  <c r="Q133" i="12"/>
  <c r="Q118" i="12"/>
  <c r="T139" i="12"/>
  <c r="P144" i="12"/>
  <c r="R116" i="12"/>
  <c r="Q132" i="12"/>
  <c r="T170" i="12"/>
  <c r="P127" i="12"/>
  <c r="S134" i="12"/>
  <c r="R172" i="12"/>
  <c r="P132" i="12"/>
  <c r="Q112" i="12"/>
  <c r="Q160" i="12"/>
  <c r="Q134" i="12"/>
  <c r="R129" i="12"/>
  <c r="Q170" i="12"/>
  <c r="Q139" i="12"/>
  <c r="S112" i="12"/>
  <c r="R163" i="12"/>
  <c r="O133" i="12"/>
  <c r="S157" i="12"/>
  <c r="Q128" i="12"/>
  <c r="O144" i="12"/>
  <c r="O164" i="12"/>
  <c r="O132" i="12"/>
  <c r="O152" i="12"/>
  <c r="Q158" i="12"/>
  <c r="O134" i="12"/>
  <c r="T168" i="12"/>
  <c r="S159" i="12"/>
  <c r="S160" i="12"/>
  <c r="S144" i="12"/>
  <c r="O116" i="12"/>
  <c r="P152" i="12"/>
  <c r="O158" i="12"/>
  <c r="O166" i="12"/>
  <c r="S128" i="12"/>
  <c r="O168" i="12"/>
  <c r="S161" i="12"/>
  <c r="S118" i="12"/>
  <c r="R171" i="12"/>
  <c r="R159" i="12"/>
  <c r="P158" i="12"/>
  <c r="T132" i="12"/>
  <c r="O159" i="12"/>
  <c r="P121" i="12"/>
  <c r="P134" i="12"/>
  <c r="S133" i="12"/>
  <c r="R118" i="12"/>
  <c r="P139" i="12"/>
  <c r="Q144" i="12"/>
  <c r="R164" i="12"/>
  <c r="Q161" i="12"/>
  <c r="T158" i="12"/>
  <c r="O124" i="12"/>
  <c r="T166" i="12"/>
  <c r="O121" i="12"/>
  <c r="Q157" i="12"/>
  <c r="T128" i="12"/>
  <c r="P160" i="12"/>
  <c r="O110" i="12"/>
  <c r="T151" i="12"/>
  <c r="S152" i="12"/>
  <c r="P135" i="12"/>
  <c r="O141" i="12"/>
  <c r="P168" i="12"/>
  <c r="T118" i="12"/>
  <c r="O139" i="12"/>
  <c r="T129" i="12"/>
  <c r="O172" i="12"/>
  <c r="P151" i="12"/>
  <c r="P170" i="12"/>
  <c r="O127" i="12"/>
  <c r="R128" i="12"/>
  <c r="R134" i="12"/>
  <c r="P166" i="12"/>
  <c r="O149" i="12"/>
  <c r="T121" i="12"/>
  <c r="P157" i="12"/>
  <c r="Q159" i="12"/>
  <c r="T160" i="12"/>
  <c r="R144" i="12"/>
  <c r="R162" i="12"/>
  <c r="R152" i="12"/>
  <c r="S158" i="12"/>
  <c r="R133" i="12"/>
  <c r="O128" i="12"/>
  <c r="R110" i="12"/>
  <c r="P112" i="12"/>
  <c r="S168" i="12"/>
  <c r="S139" i="12"/>
  <c r="R138" i="12"/>
  <c r="R170" i="12"/>
  <c r="O163" i="12"/>
  <c r="T124" i="12"/>
  <c r="R126" i="12"/>
  <c r="T111" i="12"/>
  <c r="Q140" i="12"/>
  <c r="Q137" i="12"/>
  <c r="R122" i="12"/>
  <c r="S169" i="12"/>
  <c r="R119" i="12"/>
  <c r="T120" i="12"/>
  <c r="T134" i="12"/>
  <c r="P118" i="12"/>
  <c r="O160" i="12"/>
  <c r="R151" i="12"/>
  <c r="O161" i="12"/>
  <c r="R141" i="12"/>
  <c r="P159" i="12"/>
  <c r="P129" i="12"/>
  <c r="R132" i="12"/>
  <c r="S127" i="12"/>
  <c r="Q168" i="12"/>
  <c r="R135" i="12"/>
  <c r="Q124" i="12"/>
  <c r="O145" i="12"/>
  <c r="Q126" i="12"/>
  <c r="Q111" i="12"/>
  <c r="O137" i="12"/>
  <c r="O173" i="12"/>
  <c r="T155" i="12"/>
  <c r="R146" i="12"/>
  <c r="P124" i="12"/>
  <c r="T112" i="12"/>
  <c r="S124" i="12"/>
  <c r="S166" i="12"/>
  <c r="Q135" i="12"/>
  <c r="S146" i="12"/>
  <c r="R123" i="12"/>
  <c r="T169" i="12"/>
  <c r="T146" i="12"/>
  <c r="P120" i="12"/>
  <c r="R109" i="12"/>
  <c r="O111" i="12"/>
  <c r="O153" i="12"/>
  <c r="O112" i="12"/>
  <c r="T135" i="12"/>
  <c r="R114" i="12"/>
  <c r="O126" i="12"/>
  <c r="R165" i="12"/>
  <c r="P169" i="12"/>
  <c r="T148" i="12"/>
  <c r="S137" i="12"/>
  <c r="O114" i="12"/>
  <c r="R154" i="12"/>
  <c r="R153" i="12"/>
  <c r="Q155" i="12"/>
  <c r="S140" i="12"/>
  <c r="R142" i="12"/>
  <c r="P146" i="12"/>
  <c r="T126" i="12"/>
  <c r="R111" i="12"/>
  <c r="O122" i="12"/>
  <c r="T137" i="12"/>
  <c r="P167" i="12"/>
  <c r="N177" i="12"/>
  <c r="O123" i="12"/>
  <c r="O155" i="12"/>
  <c r="Q120" i="12"/>
  <c r="S150" i="12"/>
  <c r="S126" i="12"/>
  <c r="O165" i="12"/>
  <c r="P148" i="12"/>
  <c r="Q150" i="12"/>
  <c r="Q131" i="12"/>
  <c r="S131" i="12"/>
  <c r="O142" i="12"/>
  <c r="R150" i="12"/>
  <c r="S167" i="12"/>
  <c r="Q167" i="12"/>
  <c r="R145" i="12"/>
  <c r="Q146" i="12"/>
  <c r="T150" i="12"/>
  <c r="P131" i="12"/>
  <c r="R140" i="12"/>
  <c r="S148" i="12"/>
  <c r="P137" i="12"/>
  <c r="R173" i="12"/>
  <c r="P155" i="12"/>
  <c r="O120" i="12"/>
  <c r="O109" i="12"/>
  <c r="O131" i="12"/>
  <c r="O169" i="12"/>
  <c r="P140" i="12"/>
  <c r="R148" i="12"/>
  <c r="O113" i="12"/>
  <c r="P150" i="12"/>
  <c r="R131" i="12"/>
  <c r="R169" i="12"/>
  <c r="O150" i="12"/>
  <c r="S111" i="12"/>
  <c r="T140" i="12"/>
  <c r="Q148" i="12"/>
  <c r="R167" i="12"/>
  <c r="S155" i="12"/>
  <c r="O140" i="12"/>
  <c r="O148" i="12"/>
  <c r="O154" i="12"/>
  <c r="R155" i="12"/>
  <c r="T131" i="12"/>
  <c r="R137" i="12"/>
  <c r="T167" i="12"/>
  <c r="R120" i="12"/>
  <c r="R113" i="12"/>
  <c r="O146" i="12"/>
  <c r="S120" i="12"/>
  <c r="Q169" i="12"/>
  <c r="O119" i="12"/>
  <c r="O167" i="12"/>
  <c r="P126" i="12"/>
  <c r="P111" i="12"/>
  <c r="Q164" i="12"/>
  <c r="T114" i="12"/>
  <c r="S172" i="12"/>
  <c r="P149" i="12"/>
  <c r="T162" i="12"/>
  <c r="Q138" i="12"/>
  <c r="T110" i="12"/>
  <c r="P145" i="12"/>
  <c r="P109" i="12"/>
  <c r="S162" i="12"/>
  <c r="T163" i="12"/>
  <c r="Q110" i="12"/>
  <c r="T138" i="12"/>
  <c r="S123" i="12"/>
  <c r="T164" i="12"/>
  <c r="S149" i="12"/>
  <c r="S147" i="12"/>
  <c r="T123" i="12"/>
  <c r="T142" i="12"/>
  <c r="S109" i="12"/>
  <c r="P171" i="12"/>
  <c r="S163" i="12"/>
  <c r="T145" i="12"/>
  <c r="Q145" i="12"/>
  <c r="T113" i="12"/>
  <c r="S154" i="12"/>
  <c r="P162" i="12"/>
  <c r="T122" i="12"/>
  <c r="T149" i="12"/>
  <c r="S165" i="12"/>
  <c r="Q141" i="12"/>
  <c r="P172" i="12"/>
  <c r="S145" i="12"/>
  <c r="Q114" i="12"/>
  <c r="S114" i="12"/>
  <c r="P165" i="12"/>
  <c r="P163" i="12"/>
  <c r="Q162" i="12"/>
  <c r="P122" i="12"/>
  <c r="S153" i="12"/>
  <c r="T141" i="12"/>
  <c r="S171" i="12"/>
  <c r="P164" i="12"/>
  <c r="P123" i="12"/>
  <c r="P110" i="12"/>
  <c r="Q123" i="12"/>
  <c r="Q173" i="12"/>
  <c r="T154" i="12"/>
  <c r="T171" i="12"/>
  <c r="P147" i="12"/>
  <c r="S116" i="12"/>
  <c r="T153" i="12"/>
  <c r="Q116" i="12"/>
  <c r="P153" i="12"/>
  <c r="S122" i="12"/>
  <c r="P108" i="12"/>
  <c r="Q153" i="12"/>
  <c r="S138" i="12"/>
  <c r="T147" i="12"/>
  <c r="T172" i="12"/>
  <c r="T108" i="12"/>
  <c r="P114" i="12"/>
  <c r="T119" i="12"/>
  <c r="S119" i="12"/>
  <c r="P154" i="12"/>
  <c r="S173" i="12"/>
  <c r="S113" i="12"/>
  <c r="Q171" i="12"/>
  <c r="P142" i="12"/>
  <c r="P119" i="12"/>
  <c r="Q147" i="12"/>
  <c r="T116" i="12"/>
  <c r="Q163" i="12"/>
  <c r="Q122" i="12"/>
  <c r="S108" i="12"/>
  <c r="P173" i="12"/>
  <c r="P116" i="12"/>
  <c r="P138" i="12"/>
  <c r="P113" i="12"/>
  <c r="Q119" i="12"/>
  <c r="T109" i="12"/>
  <c r="S142" i="12"/>
  <c r="S141" i="12"/>
  <c r="Q109" i="12"/>
  <c r="Q149" i="12"/>
  <c r="T165" i="12"/>
  <c r="P141" i="12"/>
  <c r="T173" i="12"/>
  <c r="Q154" i="12"/>
  <c r="S164" i="12"/>
  <c r="S110" i="12"/>
  <c r="Q156" i="12"/>
  <c r="T143" i="12"/>
  <c r="X45" i="8"/>
  <c r="T115" i="12"/>
  <c r="M43" i="4"/>
  <c r="L60" i="4"/>
  <c r="M49" i="4"/>
  <c r="O55" i="4"/>
  <c r="L38" i="4"/>
  <c r="M14" i="4"/>
  <c r="K81" i="4"/>
  <c r="O7" i="4"/>
  <c r="O22" i="4"/>
  <c r="M11" i="4"/>
  <c r="N13" i="4"/>
  <c r="O38" i="4"/>
  <c r="K59" i="4"/>
  <c r="M40" i="4"/>
  <c r="K18" i="4"/>
  <c r="L42" i="4"/>
  <c r="M22" i="4"/>
  <c r="L7" i="4"/>
  <c r="N41" i="4"/>
  <c r="K15" i="4"/>
  <c r="K60" i="4"/>
  <c r="L52" i="4"/>
  <c r="N14" i="4"/>
  <c r="M6" i="4"/>
  <c r="K49" i="4"/>
  <c r="N63" i="4"/>
  <c r="M59" i="4"/>
  <c r="N74" i="4"/>
  <c r="O17" i="4"/>
  <c r="K7" i="4"/>
  <c r="M15" i="4"/>
  <c r="N22" i="4"/>
  <c r="O32" i="4"/>
  <c r="N37" i="4"/>
  <c r="M63" i="4"/>
  <c r="N48" i="4"/>
  <c r="K80" i="4"/>
  <c r="M46" i="4"/>
  <c r="N7" i="4"/>
  <c r="L15" i="4"/>
  <c r="N60" i="4"/>
  <c r="K52" i="4"/>
  <c r="N27" i="4"/>
  <c r="O43" i="4"/>
  <c r="O40" i="4"/>
  <c r="N6" i="4"/>
  <c r="L49" i="4"/>
  <c r="N55" i="4"/>
  <c r="N71" i="4"/>
  <c r="O64" i="4"/>
  <c r="O30" i="4"/>
  <c r="N73" i="4"/>
  <c r="L32" i="4"/>
  <c r="K5" i="4"/>
  <c r="O80" i="4"/>
  <c r="N54" i="4"/>
  <c r="L50" i="4"/>
  <c r="O5" i="4"/>
  <c r="K6" i="4"/>
  <c r="K16" i="4"/>
  <c r="N38" i="4"/>
  <c r="N21" i="4"/>
  <c r="O16" i="4"/>
  <c r="M47" i="4"/>
  <c r="L22" i="4"/>
  <c r="K43" i="4"/>
  <c r="K53" i="4"/>
  <c r="L37" i="4"/>
  <c r="O68" i="4"/>
  <c r="L72" i="4"/>
  <c r="K33" i="4"/>
  <c r="M36" i="4"/>
  <c r="K46" i="4"/>
  <c r="K38" i="4"/>
  <c r="M21" i="4"/>
  <c r="M16" i="4"/>
  <c r="M60" i="4"/>
  <c r="N52" i="4"/>
  <c r="M27" i="4"/>
  <c r="L43" i="4"/>
  <c r="N53" i="4"/>
  <c r="N49" i="4"/>
  <c r="L55" i="4"/>
  <c r="N72" i="4"/>
  <c r="O73" i="4"/>
  <c r="K26" i="4"/>
  <c r="K17" i="4"/>
  <c r="O56" i="4"/>
  <c r="M38" i="4"/>
  <c r="O81" i="4"/>
  <c r="L16" i="4"/>
  <c r="O18" i="4"/>
  <c r="L13" i="4"/>
  <c r="L14" i="4"/>
  <c r="M50" i="4"/>
  <c r="O53" i="4"/>
  <c r="O54" i="4"/>
  <c r="L11" i="4"/>
  <c r="O63" i="4"/>
  <c r="K21" i="4"/>
  <c r="L53" i="4"/>
  <c r="O49" i="4"/>
  <c r="K36" i="4"/>
  <c r="K37" i="4"/>
  <c r="M41" i="4"/>
  <c r="O41" i="4"/>
  <c r="N16" i="4"/>
  <c r="K50" i="4"/>
  <c r="M54" i="4"/>
  <c r="M42" i="4"/>
  <c r="L41" i="4"/>
  <c r="K13" i="4"/>
  <c r="N50" i="4"/>
  <c r="M74" i="4"/>
  <c r="M30" i="4"/>
  <c r="M81" i="4"/>
  <c r="L18" i="4"/>
  <c r="K22" i="4"/>
  <c r="L54" i="4"/>
  <c r="L17" i="4"/>
  <c r="K55" i="4"/>
  <c r="K63" i="4"/>
  <c r="N45" i="4"/>
  <c r="N59" i="4"/>
  <c r="M48" i="4"/>
  <c r="O26" i="4"/>
  <c r="L80" i="4"/>
  <c r="K42" i="4"/>
  <c r="N31" i="4"/>
  <c r="L63" i="4"/>
  <c r="L59" i="4"/>
  <c r="N33" i="4"/>
  <c r="O74" i="4"/>
  <c r="N36" i="4"/>
  <c r="L56" i="4"/>
  <c r="N30" i="4"/>
  <c r="N67" i="4"/>
  <c r="M25" i="4"/>
  <c r="O65" i="4"/>
  <c r="L65" i="4"/>
  <c r="K27" i="4"/>
  <c r="O33" i="4"/>
  <c r="M52" i="4"/>
  <c r="N64" i="4"/>
  <c r="O60" i="4"/>
  <c r="N47" i="4"/>
  <c r="N81" i="4"/>
  <c r="N18" i="4"/>
  <c r="L27" i="4"/>
  <c r="O6" i="4"/>
  <c r="O66" i="4"/>
  <c r="L64" i="4"/>
  <c r="K30" i="4"/>
  <c r="L81" i="4"/>
  <c r="L47" i="4"/>
  <c r="K14" i="4"/>
  <c r="L6" i="4"/>
  <c r="K66" i="4"/>
  <c r="M56" i="4"/>
  <c r="K41" i="4"/>
  <c r="M32" i="4"/>
  <c r="M53" i="4"/>
  <c r="M68" i="4"/>
  <c r="K48" i="4"/>
  <c r="K72" i="4"/>
  <c r="O71" i="4"/>
  <c r="K74" i="4"/>
  <c r="N11" i="4"/>
  <c r="K56" i="4"/>
  <c r="L30" i="4"/>
  <c r="N12" i="4"/>
  <c r="K68" i="4"/>
  <c r="M71" i="4"/>
  <c r="M64" i="4"/>
  <c r="M80" i="4"/>
  <c r="N42" i="4"/>
  <c r="O46" i="4"/>
  <c r="K31" i="4"/>
  <c r="O57" i="4"/>
  <c r="N9" i="4"/>
  <c r="O8" i="4"/>
  <c r="O47" i="4"/>
  <c r="O37" i="4"/>
  <c r="N80" i="4"/>
  <c r="M5" i="4"/>
  <c r="N32" i="4"/>
  <c r="M45" i="4"/>
  <c r="N43" i="4"/>
  <c r="M66" i="4"/>
  <c r="N68" i="4"/>
  <c r="O45" i="4"/>
  <c r="K71" i="4"/>
  <c r="K64" i="4"/>
  <c r="N15" i="4"/>
  <c r="M7" i="4"/>
  <c r="M13" i="4"/>
  <c r="N56" i="4"/>
  <c r="M18" i="4"/>
  <c r="K40" i="4"/>
  <c r="L71" i="4"/>
  <c r="O31" i="4"/>
  <c r="K47" i="4"/>
  <c r="L40" i="4"/>
  <c r="K73" i="4"/>
  <c r="O72" i="4"/>
  <c r="M73" i="4"/>
  <c r="L26" i="4"/>
  <c r="O11" i="4"/>
  <c r="N46" i="4"/>
  <c r="N66" i="4"/>
  <c r="O59" i="4"/>
  <c r="M26" i="4"/>
  <c r="K11" i="4"/>
  <c r="L46" i="4"/>
  <c r="O12" i="4"/>
  <c r="K57" i="4"/>
  <c r="L12" i="4"/>
  <c r="M8" i="4"/>
  <c r="K29" i="4"/>
  <c r="L51" i="4"/>
  <c r="N29" i="4"/>
  <c r="L10" i="4"/>
  <c r="L20" i="4"/>
  <c r="M20" i="4"/>
  <c r="E177" i="4"/>
  <c r="R177" i="4" s="1"/>
  <c r="S177" i="4" s="1"/>
  <c r="R85" i="4"/>
  <c r="S85" i="4" s="1"/>
  <c r="L8" i="4"/>
  <c r="N35" i="4"/>
  <c r="O50" i="4"/>
  <c r="L5" i="4"/>
  <c r="K32" i="4"/>
  <c r="L45" i="4"/>
  <c r="M31" i="4"/>
  <c r="O52" i="4"/>
  <c r="K54" i="4"/>
  <c r="L33" i="4"/>
  <c r="L21" i="4"/>
  <c r="O13" i="4"/>
  <c r="M37" i="4"/>
  <c r="N26" i="4"/>
  <c r="L66" i="4"/>
  <c r="L36" i="4"/>
  <c r="K45" i="4"/>
  <c r="L73" i="4"/>
  <c r="L74" i="4"/>
  <c r="O42" i="4"/>
  <c r="O15" i="4"/>
  <c r="N40" i="4"/>
  <c r="O48" i="4"/>
  <c r="O21" i="4"/>
  <c r="O27" i="4"/>
  <c r="L68" i="4"/>
  <c r="O36" i="4"/>
  <c r="N5" i="4"/>
  <c r="O14" i="4"/>
  <c r="M33" i="4"/>
  <c r="N17" i="4"/>
  <c r="M55" i="4"/>
  <c r="M72" i="4"/>
  <c r="L48" i="4"/>
  <c r="M17" i="4"/>
  <c r="M12" i="4"/>
  <c r="L39" i="4"/>
  <c r="L23" i="4"/>
  <c r="M35" i="4"/>
  <c r="K20" i="4"/>
  <c r="M51" i="4"/>
  <c r="M10" i="4"/>
  <c r="O20" i="4"/>
  <c r="O10" i="4"/>
  <c r="L24" i="4"/>
  <c r="M67" i="4"/>
  <c r="O9" i="4"/>
  <c r="M65" i="4"/>
  <c r="L83" i="4"/>
  <c r="K10" i="4"/>
  <c r="N10" i="4"/>
  <c r="O51" i="4"/>
  <c r="K23" i="4"/>
  <c r="O67" i="4"/>
  <c r="K83" i="4"/>
  <c r="N20" i="4"/>
  <c r="O29" i="4"/>
  <c r="N39" i="4"/>
  <c r="L57" i="4"/>
  <c r="K8" i="4"/>
  <c r="M83" i="4"/>
  <c r="L25" i="4"/>
  <c r="N24" i="4"/>
  <c r="O39" i="4"/>
  <c r="L9" i="4"/>
  <c r="L31" i="4"/>
  <c r="M24" i="4"/>
  <c r="L29" i="4"/>
  <c r="K51" i="4"/>
  <c r="N51" i="4"/>
  <c r="M57" i="4"/>
  <c r="K25" i="4"/>
  <c r="M29" i="4"/>
  <c r="M9" i="4"/>
  <c r="K24" i="4"/>
  <c r="K9" i="4"/>
  <c r="K12" i="4"/>
  <c r="N23" i="4"/>
  <c r="K67" i="4"/>
  <c r="N8" i="4"/>
  <c r="L35" i="4"/>
  <c r="O25" i="4"/>
  <c r="N65" i="4"/>
  <c r="K65" i="4"/>
  <c r="N25" i="4"/>
  <c r="L67" i="4"/>
  <c r="O35" i="4"/>
  <c r="M23" i="4"/>
  <c r="K35" i="4"/>
  <c r="O24" i="4"/>
  <c r="N83" i="4"/>
  <c r="M39" i="4"/>
  <c r="O83" i="4"/>
  <c r="O23" i="4"/>
  <c r="N57" i="4"/>
  <c r="K39" i="4"/>
  <c r="AH45" i="8"/>
  <c r="X115" i="8"/>
  <c r="AH158" i="8"/>
  <c r="AF111" i="8"/>
  <c r="AF122" i="8"/>
  <c r="AG116" i="8"/>
  <c r="AG158" i="8"/>
  <c r="AG115" i="8"/>
  <c r="AF114" i="8"/>
  <c r="AG128" i="8"/>
  <c r="AF113" i="8"/>
  <c r="X150" i="8"/>
  <c r="AF143" i="8"/>
  <c r="AH139" i="8"/>
  <c r="AG132" i="8"/>
  <c r="AG129" i="8"/>
  <c r="AF171" i="8"/>
  <c r="AH125" i="8"/>
  <c r="AG114" i="8"/>
  <c r="AF132" i="8"/>
  <c r="AH115" i="8"/>
  <c r="AG168" i="8"/>
  <c r="X126" i="8"/>
  <c r="AF120" i="8"/>
  <c r="X144" i="8"/>
  <c r="AH168" i="8"/>
  <c r="AF117" i="8"/>
  <c r="AH120" i="8"/>
  <c r="AF170" i="8"/>
  <c r="AH132" i="8"/>
  <c r="AH129" i="8"/>
  <c r="AG117" i="8"/>
  <c r="AH114" i="8"/>
  <c r="AG122" i="8"/>
  <c r="AH155" i="8"/>
  <c r="AG123" i="8"/>
  <c r="AH117" i="8"/>
  <c r="AG170" i="8"/>
  <c r="AH128" i="8"/>
  <c r="AH134" i="8"/>
  <c r="AG111" i="8"/>
  <c r="AF157" i="8"/>
  <c r="AG155" i="8"/>
  <c r="AF116" i="8"/>
  <c r="AF134" i="8"/>
  <c r="AH111" i="8"/>
  <c r="AG139" i="8"/>
  <c r="AF155" i="8"/>
  <c r="AG134" i="8"/>
  <c r="AF128" i="8"/>
  <c r="AF168" i="8"/>
  <c r="X121" i="8"/>
  <c r="AF162" i="8"/>
  <c r="AG120" i="8"/>
  <c r="AG143" i="8"/>
  <c r="AF139" i="8"/>
  <c r="AH118" i="8"/>
  <c r="AH122" i="8"/>
  <c r="X109" i="8"/>
  <c r="AG113" i="8"/>
  <c r="AH143" i="8"/>
  <c r="AF115" i="8"/>
  <c r="X135" i="8"/>
  <c r="AH171" i="8"/>
  <c r="AH116" i="8"/>
  <c r="AF158" i="8"/>
  <c r="AH170" i="8"/>
  <c r="X142" i="8"/>
  <c r="AH113" i="8"/>
  <c r="AG153" i="8"/>
  <c r="AH124" i="8"/>
  <c r="AG162" i="8"/>
  <c r="AF136" i="8"/>
  <c r="AH136" i="8"/>
  <c r="AF129" i="8"/>
  <c r="AF123" i="8"/>
  <c r="AH157" i="8"/>
  <c r="AG118" i="8"/>
  <c r="AF148" i="8"/>
  <c r="AG138" i="8"/>
  <c r="AH169" i="8"/>
  <c r="AF165" i="8"/>
  <c r="AF154" i="8"/>
  <c r="AH173" i="8"/>
  <c r="AH148" i="8"/>
  <c r="AF142" i="8"/>
  <c r="AF153" i="8"/>
  <c r="AF118" i="8"/>
  <c r="AH142" i="8"/>
  <c r="AG142" i="8"/>
  <c r="AF125" i="8"/>
  <c r="AF133" i="8"/>
  <c r="AH152" i="8"/>
  <c r="AH110" i="8"/>
  <c r="AH149" i="8"/>
  <c r="AH160" i="8"/>
  <c r="AH123" i="8"/>
  <c r="AG171" i="8"/>
  <c r="AH153" i="8"/>
  <c r="AG136" i="8"/>
  <c r="AH162" i="8"/>
  <c r="AG148" i="8"/>
  <c r="X131" i="8"/>
  <c r="AF109" i="8"/>
  <c r="AH121" i="8"/>
  <c r="AH133" i="8"/>
  <c r="AG119" i="8"/>
  <c r="AF169" i="8"/>
  <c r="AF161" i="8"/>
  <c r="AH137" i="8"/>
  <c r="X111" i="8"/>
  <c r="AG124" i="8"/>
  <c r="AF124" i="8"/>
  <c r="AG157" i="8"/>
  <c r="AH163" i="8"/>
  <c r="AH151" i="8"/>
  <c r="AH159" i="8"/>
  <c r="AH127" i="8"/>
  <c r="AG109" i="8"/>
  <c r="X113" i="8"/>
  <c r="AF126" i="8"/>
  <c r="AF150" i="8"/>
  <c r="AG149" i="8"/>
  <c r="AF159" i="8"/>
  <c r="AF152" i="8"/>
  <c r="X154" i="8"/>
  <c r="AG144" i="8"/>
  <c r="AG130" i="8"/>
  <c r="AF173" i="8"/>
  <c r="AG154" i="8"/>
  <c r="AF127" i="8"/>
  <c r="X110" i="8"/>
  <c r="X159" i="8"/>
  <c r="X165" i="8"/>
  <c r="X143" i="8"/>
  <c r="AF119" i="8"/>
  <c r="AF172" i="8"/>
  <c r="AH164" i="8"/>
  <c r="AH112" i="8"/>
  <c r="AF135" i="8"/>
  <c r="X117" i="8"/>
  <c r="AG125" i="8"/>
  <c r="AD177" i="8"/>
  <c r="J178" i="8"/>
  <c r="X127" i="8"/>
  <c r="X114" i="8"/>
  <c r="X171" i="8"/>
  <c r="X141" i="8"/>
  <c r="X155" i="8"/>
  <c r="X133" i="8"/>
  <c r="X151" i="8"/>
  <c r="X118" i="8"/>
  <c r="X168" i="8"/>
  <c r="AG152" i="8"/>
  <c r="AG172" i="8"/>
  <c r="AG121" i="8"/>
  <c r="AH119" i="8"/>
  <c r="AG161" i="8"/>
  <c r="AH130" i="8"/>
  <c r="AH126" i="8"/>
  <c r="AH138" i="8"/>
  <c r="AF141" i="8"/>
  <c r="AG173" i="8"/>
  <c r="X139" i="8"/>
  <c r="X129" i="8"/>
  <c r="X125" i="8"/>
  <c r="X112" i="8"/>
  <c r="X120" i="8"/>
  <c r="X172" i="8"/>
  <c r="X169" i="8"/>
  <c r="AG126" i="8"/>
  <c r="AH141" i="8"/>
  <c r="AF137" i="8"/>
  <c r="AG141" i="8"/>
  <c r="AF138" i="8"/>
  <c r="AG110" i="8"/>
  <c r="AF140" i="8"/>
  <c r="AH146" i="8"/>
  <c r="X153" i="8"/>
  <c r="X119" i="8"/>
  <c r="X157" i="8"/>
  <c r="X136" i="8"/>
  <c r="AF151" i="8"/>
  <c r="AG150" i="8"/>
  <c r="AH144" i="8"/>
  <c r="AF164" i="8"/>
  <c r="AF131" i="8"/>
  <c r="AF130" i="8"/>
  <c r="AG146" i="8"/>
  <c r="X158" i="8"/>
  <c r="X164" i="8"/>
  <c r="X124" i="8"/>
  <c r="X146" i="8"/>
  <c r="X123" i="8"/>
  <c r="X116" i="8"/>
  <c r="X163" i="8"/>
  <c r="X138" i="8"/>
  <c r="X130" i="8"/>
  <c r="AF163" i="8"/>
  <c r="AG164" i="8"/>
  <c r="AH131" i="8"/>
  <c r="AH150" i="8"/>
  <c r="AG165" i="8"/>
  <c r="AH172" i="8"/>
  <c r="AF146" i="8"/>
  <c r="X140" i="8"/>
  <c r="X137" i="8"/>
  <c r="X132" i="8"/>
  <c r="X161" i="8"/>
  <c r="X122" i="8"/>
  <c r="AH165" i="8"/>
  <c r="AF144" i="8"/>
  <c r="AG169" i="8"/>
  <c r="AG140" i="8"/>
  <c r="AG137" i="8"/>
  <c r="X128" i="8"/>
  <c r="AH109" i="8"/>
  <c r="X152" i="8"/>
  <c r="AH140" i="8"/>
  <c r="AF160" i="8"/>
  <c r="AH154" i="8"/>
  <c r="AG127" i="8"/>
  <c r="AG151" i="8"/>
  <c r="AG133" i="8"/>
  <c r="AF112" i="8"/>
  <c r="AH135" i="8"/>
  <c r="AH161" i="8"/>
  <c r="AG131" i="8"/>
  <c r="AG135" i="8"/>
  <c r="X134" i="8"/>
  <c r="AF149" i="8"/>
  <c r="AG159" i="8"/>
  <c r="X170" i="8"/>
  <c r="AG112" i="8"/>
  <c r="AF110" i="8"/>
  <c r="AG160" i="8"/>
  <c r="AG163" i="8"/>
  <c r="AF121" i="8"/>
  <c r="X145" i="8"/>
  <c r="X147" i="8"/>
  <c r="X167" i="8"/>
  <c r="X174" i="8"/>
  <c r="X173" i="8"/>
  <c r="X156" i="8"/>
  <c r="X160" i="8"/>
  <c r="X149" i="8"/>
  <c r="X166" i="8"/>
  <c r="X162" i="8"/>
  <c r="X148" i="8"/>
  <c r="AF166" i="8"/>
  <c r="AF106" i="8"/>
  <c r="AF104" i="8"/>
  <c r="X106" i="8"/>
  <c r="AF88" i="8"/>
  <c r="AG98" i="8"/>
  <c r="AH96" i="8"/>
  <c r="AG90" i="8"/>
  <c r="AH92" i="8"/>
  <c r="AH95" i="8"/>
  <c r="AH106" i="8"/>
  <c r="AH91" i="8"/>
  <c r="AF98" i="8"/>
  <c r="AF97" i="8"/>
  <c r="AG91" i="8"/>
  <c r="AF87" i="8"/>
  <c r="X93" i="8"/>
  <c r="AH103" i="8"/>
  <c r="AF89" i="8"/>
  <c r="AH93" i="8"/>
  <c r="AF102" i="8"/>
  <c r="AG87" i="8"/>
  <c r="AH90" i="8"/>
  <c r="AF92" i="8"/>
  <c r="AH100" i="8"/>
  <c r="AG88" i="8"/>
  <c r="AG95" i="8"/>
  <c r="X90" i="8"/>
  <c r="AH94" i="8"/>
  <c r="X94" i="8"/>
  <c r="X101" i="8"/>
  <c r="X89" i="8"/>
  <c r="AH98" i="8"/>
  <c r="AG93" i="8"/>
  <c r="AG102" i="8"/>
  <c r="AF91" i="8"/>
  <c r="AH87" i="8"/>
  <c r="AG100" i="8"/>
  <c r="AF103" i="8"/>
  <c r="AH97" i="8"/>
  <c r="AG89" i="8"/>
  <c r="AF96" i="8"/>
  <c r="AF101" i="8"/>
  <c r="AH101" i="8"/>
  <c r="X91" i="8"/>
  <c r="X95" i="8"/>
  <c r="X100" i="8"/>
  <c r="X103" i="8"/>
  <c r="AG104" i="8"/>
  <c r="AG92" i="8"/>
  <c r="AF95" i="8"/>
  <c r="AH104" i="8"/>
  <c r="AG101" i="8"/>
  <c r="X102" i="8"/>
  <c r="X87" i="8"/>
  <c r="AH102" i="8"/>
  <c r="AH88" i="8"/>
  <c r="AH89" i="8"/>
  <c r="AF94" i="8"/>
  <c r="X92" i="8"/>
  <c r="AF100" i="8"/>
  <c r="X104" i="8"/>
  <c r="AG97" i="8"/>
  <c r="AF93" i="8"/>
  <c r="AD108" i="8"/>
  <c r="X96" i="8"/>
  <c r="AG96" i="8"/>
  <c r="AG106" i="8"/>
  <c r="AG103" i="8"/>
  <c r="AG94" i="8"/>
  <c r="X98" i="8"/>
  <c r="X88" i="8"/>
  <c r="AF90" i="8"/>
  <c r="X99" i="8"/>
  <c r="X105" i="8"/>
  <c r="X97" i="8"/>
  <c r="N19" i="4"/>
  <c r="AG42" i="8"/>
  <c r="T41" i="12"/>
  <c r="S41" i="12"/>
  <c r="O58" i="4"/>
  <c r="X83" i="8"/>
  <c r="M69" i="4"/>
  <c r="AH105" i="8"/>
  <c r="P130" i="12"/>
  <c r="T130" i="12"/>
  <c r="K79" i="4"/>
  <c r="T136" i="12"/>
  <c r="Q136" i="12"/>
  <c r="R49" i="12"/>
  <c r="S49" i="12"/>
  <c r="T117" i="12"/>
  <c r="O62" i="4"/>
  <c r="M62" i="4"/>
  <c r="AG61" i="8"/>
  <c r="K75" i="4"/>
  <c r="S156" i="12"/>
  <c r="S29" i="12"/>
  <c r="Q29" i="12"/>
  <c r="O143" i="12"/>
  <c r="R30" i="12"/>
  <c r="O73" i="12"/>
  <c r="AG174" i="8"/>
  <c r="L34" i="4"/>
  <c r="Q28" i="12"/>
  <c r="Q113" i="12"/>
  <c r="S83" i="12"/>
  <c r="AA178" i="8"/>
  <c r="AE178" i="8"/>
  <c r="AH19" i="8"/>
  <c r="K130" i="4"/>
  <c r="M130" i="4"/>
  <c r="Q115" i="12"/>
  <c r="Q54" i="12"/>
  <c r="T54" i="12"/>
  <c r="N146" i="4"/>
  <c r="O117" i="4"/>
  <c r="N117" i="4"/>
  <c r="O131" i="4"/>
  <c r="K77" i="4"/>
  <c r="Q82" i="12"/>
  <c r="R82" i="12"/>
  <c r="T32" i="12"/>
  <c r="K4" i="4"/>
  <c r="T74" i="12"/>
  <c r="Q74" i="12"/>
  <c r="T27" i="12"/>
  <c r="Q27" i="12"/>
  <c r="AH145" i="8"/>
  <c r="M118" i="4"/>
  <c r="K118" i="4"/>
  <c r="AH166" i="8"/>
  <c r="S89" i="12"/>
  <c r="P91" i="12"/>
  <c r="T89" i="12"/>
  <c r="R102" i="12"/>
  <c r="S90" i="12"/>
  <c r="S98" i="12"/>
  <c r="R103" i="12"/>
  <c r="O86" i="12"/>
  <c r="O125" i="12"/>
  <c r="P87" i="12"/>
  <c r="Q96" i="12"/>
  <c r="S87" i="12"/>
  <c r="O96" i="12"/>
  <c r="R89" i="12"/>
  <c r="R88" i="12"/>
  <c r="R90" i="12"/>
  <c r="O95" i="12"/>
  <c r="R101" i="12"/>
  <c r="T98" i="12"/>
  <c r="S94" i="12"/>
  <c r="T87" i="12"/>
  <c r="R105" i="12"/>
  <c r="T94" i="12"/>
  <c r="S91" i="12"/>
  <c r="O103" i="12"/>
  <c r="O89" i="12"/>
  <c r="O99" i="12"/>
  <c r="R125" i="12"/>
  <c r="O105" i="12"/>
  <c r="T104" i="12"/>
  <c r="Q105" i="12"/>
  <c r="Q90" i="12"/>
  <c r="R86" i="12"/>
  <c r="T102" i="12"/>
  <c r="O101" i="12"/>
  <c r="R98" i="12"/>
  <c r="Q87" i="12"/>
  <c r="P89" i="12"/>
  <c r="O94" i="12"/>
  <c r="T90" i="12"/>
  <c r="T95" i="12"/>
  <c r="Q102" i="12"/>
  <c r="T101" i="12"/>
  <c r="T105" i="12"/>
  <c r="S105" i="12"/>
  <c r="R93" i="12"/>
  <c r="P95" i="12"/>
  <c r="S102" i="12"/>
  <c r="P98" i="12"/>
  <c r="O102" i="12"/>
  <c r="S104" i="12"/>
  <c r="R96" i="12"/>
  <c r="O93" i="12"/>
  <c r="Q94" i="12"/>
  <c r="Q95" i="12"/>
  <c r="S101" i="12"/>
  <c r="O87" i="12"/>
  <c r="T91" i="12"/>
  <c r="R99" i="12"/>
  <c r="P94" i="12"/>
  <c r="R104" i="12"/>
  <c r="P105" i="12"/>
  <c r="O104" i="12"/>
  <c r="S95" i="12"/>
  <c r="P96" i="12"/>
  <c r="Q91" i="12"/>
  <c r="O90" i="12"/>
  <c r="T96" i="12"/>
  <c r="R91" i="12"/>
  <c r="O88" i="12"/>
  <c r="O98" i="12"/>
  <c r="P104" i="12"/>
  <c r="Q104" i="12"/>
  <c r="R94" i="12"/>
  <c r="P90" i="12"/>
  <c r="R97" i="12"/>
  <c r="S96" i="12"/>
  <c r="O91" i="12"/>
  <c r="O97" i="12"/>
  <c r="P101" i="12"/>
  <c r="Q89" i="12"/>
  <c r="R95" i="12"/>
  <c r="P102" i="12"/>
  <c r="Q98" i="12"/>
  <c r="Q101" i="12"/>
  <c r="R87" i="12"/>
  <c r="P86" i="12"/>
  <c r="T125" i="12"/>
  <c r="T103" i="12"/>
  <c r="Q103" i="12"/>
  <c r="Q88" i="12"/>
  <c r="T86" i="12"/>
  <c r="P103" i="12"/>
  <c r="S86" i="12"/>
  <c r="T88" i="12"/>
  <c r="S99" i="12"/>
  <c r="S93" i="12"/>
  <c r="T97" i="12"/>
  <c r="Q125" i="12"/>
  <c r="T93" i="12"/>
  <c r="Q97" i="12"/>
  <c r="P97" i="12"/>
  <c r="P99" i="12"/>
  <c r="P93" i="12"/>
  <c r="Q93" i="12"/>
  <c r="S88" i="12"/>
  <c r="P125" i="12"/>
  <c r="P88" i="12"/>
  <c r="T99" i="12"/>
  <c r="Q99" i="12"/>
  <c r="Q86" i="12"/>
  <c r="S103" i="12"/>
  <c r="S125" i="12"/>
  <c r="S97" i="12"/>
  <c r="AG99" i="8"/>
  <c r="O76" i="4"/>
  <c r="L44" i="4"/>
  <c r="P38" i="12"/>
  <c r="O109" i="4"/>
  <c r="Q53" i="12"/>
  <c r="R156" i="12"/>
  <c r="O4" i="4"/>
  <c r="AH72" i="8"/>
  <c r="AH167" i="8"/>
  <c r="AH99" i="8"/>
  <c r="M76" i="4"/>
  <c r="N76" i="4"/>
  <c r="N44" i="4"/>
  <c r="O38" i="12"/>
  <c r="R38" i="12"/>
  <c r="K121" i="4"/>
  <c r="K113" i="4"/>
  <c r="M140" i="4"/>
  <c r="N123" i="4"/>
  <c r="K172" i="4"/>
  <c r="N152" i="4"/>
  <c r="N162" i="4"/>
  <c r="N161" i="4"/>
  <c r="L154" i="4"/>
  <c r="O136" i="4"/>
  <c r="N127" i="4"/>
  <c r="N137" i="4"/>
  <c r="M125" i="4"/>
  <c r="N167" i="4"/>
  <c r="K110" i="4"/>
  <c r="N116" i="4"/>
  <c r="M129" i="4"/>
  <c r="K115" i="4"/>
  <c r="O151" i="4"/>
  <c r="M138" i="4"/>
  <c r="K149" i="4"/>
  <c r="K166" i="4"/>
  <c r="L134" i="4"/>
  <c r="K141" i="4"/>
  <c r="L150" i="4"/>
  <c r="L136" i="4"/>
  <c r="O158" i="4"/>
  <c r="L156" i="4"/>
  <c r="M152" i="4"/>
  <c r="N140" i="4"/>
  <c r="N139" i="4"/>
  <c r="O142" i="4"/>
  <c r="K170" i="4"/>
  <c r="L120" i="4"/>
  <c r="O133" i="4"/>
  <c r="N156" i="4"/>
  <c r="M151" i="4"/>
  <c r="L122" i="4"/>
  <c r="K138" i="4"/>
  <c r="K160" i="4"/>
  <c r="L113" i="4"/>
  <c r="N114" i="4"/>
  <c r="O157" i="4"/>
  <c r="O171" i="4"/>
  <c r="N171" i="4"/>
  <c r="N124" i="4"/>
  <c r="K165" i="4"/>
  <c r="M139" i="4"/>
  <c r="L129" i="4"/>
  <c r="M149" i="4"/>
  <c r="M170" i="4"/>
  <c r="O127" i="4"/>
  <c r="K134" i="4"/>
  <c r="K150" i="4"/>
  <c r="N158" i="4"/>
  <c r="M160" i="4"/>
  <c r="O110" i="4"/>
  <c r="K140" i="4"/>
  <c r="N113" i="4"/>
  <c r="L138" i="4"/>
  <c r="K151" i="4"/>
  <c r="K114" i="4"/>
  <c r="K122" i="4"/>
  <c r="L142" i="4"/>
  <c r="K127" i="4"/>
  <c r="L153" i="4"/>
  <c r="K159" i="4"/>
  <c r="L141" i="4"/>
  <c r="L160" i="4"/>
  <c r="K167" i="4"/>
  <c r="O116" i="4"/>
  <c r="O123" i="4"/>
  <c r="M114" i="4"/>
  <c r="K136" i="4"/>
  <c r="O162" i="4"/>
  <c r="N120" i="4"/>
  <c r="N150" i="4"/>
  <c r="O156" i="4"/>
  <c r="N172" i="4"/>
  <c r="L139" i="4"/>
  <c r="L149" i="4"/>
  <c r="K120" i="4"/>
  <c r="O129" i="4"/>
  <c r="K142" i="4"/>
  <c r="N138" i="4"/>
  <c r="M167" i="4"/>
  <c r="N154" i="4"/>
  <c r="M136" i="4"/>
  <c r="L171" i="4"/>
  <c r="K157" i="4"/>
  <c r="O143" i="4"/>
  <c r="M110" i="4"/>
  <c r="K116" i="4"/>
  <c r="L158" i="4"/>
  <c r="K161" i="4"/>
  <c r="N110" i="4"/>
  <c r="O140" i="4"/>
  <c r="O113" i="4"/>
  <c r="N151" i="4"/>
  <c r="L114" i="4"/>
  <c r="N122" i="4"/>
  <c r="N142" i="4"/>
  <c r="M120" i="4"/>
  <c r="L115" i="4"/>
  <c r="K153" i="4"/>
  <c r="M124" i="4"/>
  <c r="N141" i="4"/>
  <c r="O153" i="4"/>
  <c r="L124" i="4"/>
  <c r="M134" i="4"/>
  <c r="M137" i="4"/>
  <c r="O115" i="4"/>
  <c r="M153" i="4"/>
  <c r="O124" i="4"/>
  <c r="L159" i="4"/>
  <c r="K148" i="4"/>
  <c r="O165" i="4"/>
  <c r="L147" i="4"/>
  <c r="L165" i="4"/>
  <c r="N135" i="4"/>
  <c r="M174" i="4"/>
  <c r="K119" i="4"/>
  <c r="M175" i="4"/>
  <c r="L151" i="4"/>
  <c r="M122" i="4"/>
  <c r="K171" i="4"/>
  <c r="M147" i="4"/>
  <c r="O161" i="4"/>
  <c r="K158" i="4"/>
  <c r="O152" i="4"/>
  <c r="K162" i="4"/>
  <c r="M111" i="4"/>
  <c r="L140" i="4"/>
  <c r="O154" i="4"/>
  <c r="N160" i="4"/>
  <c r="O150" i="4"/>
  <c r="M156" i="4"/>
  <c r="M172" i="4"/>
  <c r="M158" i="4"/>
  <c r="L152" i="4"/>
  <c r="N149" i="4"/>
  <c r="O170" i="4"/>
  <c r="M127" i="4"/>
  <c r="M157" i="4"/>
  <c r="M133" i="4"/>
  <c r="N159" i="4"/>
  <c r="N134" i="4"/>
  <c r="M112" i="4"/>
  <c r="N133" i="4"/>
  <c r="O159" i="4"/>
  <c r="O141" i="4"/>
  <c r="O164" i="4"/>
  <c r="M143" i="4"/>
  <c r="N166" i="4"/>
  <c r="O125" i="4"/>
  <c r="M141" i="4"/>
  <c r="N147" i="4"/>
  <c r="L164" i="4"/>
  <c r="N111" i="4"/>
  <c r="M155" i="4"/>
  <c r="M168" i="4"/>
  <c r="L174" i="4"/>
  <c r="O120" i="4"/>
  <c r="M116" i="4"/>
  <c r="N129" i="4"/>
  <c r="L161" i="4"/>
  <c r="M154" i="4"/>
  <c r="M150" i="4"/>
  <c r="L116" i="4"/>
  <c r="N136" i="4"/>
  <c r="N170" i="4"/>
  <c r="L157" i="4"/>
  <c r="L125" i="4"/>
  <c r="M115" i="4"/>
  <c r="L133" i="4"/>
  <c r="N125" i="4"/>
  <c r="O111" i="4"/>
  <c r="M165" i="4"/>
  <c r="K152" i="4"/>
  <c r="K112" i="4"/>
  <c r="K156" i="4"/>
  <c r="L110" i="4"/>
  <c r="O149" i="4"/>
  <c r="M148" i="4"/>
  <c r="L167" i="4"/>
  <c r="O167" i="4"/>
  <c r="K154" i="4"/>
  <c r="O139" i="4"/>
  <c r="O122" i="4"/>
  <c r="M171" i="4"/>
  <c r="K125" i="4"/>
  <c r="K133" i="4"/>
  <c r="L148" i="4"/>
  <c r="L112" i="4"/>
  <c r="N143" i="4"/>
  <c r="O134" i="4"/>
  <c r="O147" i="4"/>
  <c r="L111" i="4"/>
  <c r="L135" i="4"/>
  <c r="N174" i="4"/>
  <c r="L144" i="4"/>
  <c r="O169" i="4"/>
  <c r="N153" i="4"/>
  <c r="R176" i="4"/>
  <c r="S176" i="4" s="1"/>
  <c r="K175" i="4"/>
  <c r="O163" i="4"/>
  <c r="O144" i="4"/>
  <c r="N121" i="4"/>
  <c r="M123" i="4"/>
  <c r="K123" i="4"/>
  <c r="L170" i="4"/>
  <c r="O172" i="4"/>
  <c r="O160" i="4"/>
  <c r="O138" i="4"/>
  <c r="O114" i="4"/>
  <c r="M162" i="4"/>
  <c r="L127" i="4"/>
  <c r="L143" i="4"/>
  <c r="N148" i="4"/>
  <c r="K143" i="4"/>
  <c r="O137" i="4"/>
  <c r="K124" i="4"/>
  <c r="O148" i="4"/>
  <c r="M164" i="4"/>
  <c r="K164" i="4"/>
  <c r="L162" i="4"/>
  <c r="L166" i="4"/>
  <c r="K139" i="4"/>
  <c r="O112" i="4"/>
  <c r="N164" i="4"/>
  <c r="M113" i="4"/>
  <c r="M161" i="4"/>
  <c r="L172" i="4"/>
  <c r="K129" i="4"/>
  <c r="M142" i="4"/>
  <c r="N112" i="4"/>
  <c r="M166" i="4"/>
  <c r="L137" i="4"/>
  <c r="N115" i="4"/>
  <c r="O166" i="4"/>
  <c r="K147" i="4"/>
  <c r="N157" i="4"/>
  <c r="M159" i="4"/>
  <c r="K137" i="4"/>
  <c r="K111" i="4"/>
  <c r="N165" i="4"/>
  <c r="N132" i="4"/>
  <c r="O128" i="4"/>
  <c r="K145" i="4"/>
  <c r="M145" i="4"/>
  <c r="L145" i="4"/>
  <c r="K174" i="4"/>
  <c r="N119" i="4"/>
  <c r="M132" i="4"/>
  <c r="L128" i="4"/>
  <c r="K168" i="4"/>
  <c r="N175" i="4"/>
  <c r="O126" i="4"/>
  <c r="N145" i="4"/>
  <c r="M169" i="4"/>
  <c r="N168" i="4"/>
  <c r="O145" i="4"/>
  <c r="N126" i="4"/>
  <c r="M119" i="4"/>
  <c r="L132" i="4"/>
  <c r="K126" i="4"/>
  <c r="N144" i="4"/>
  <c r="O155" i="4"/>
  <c r="O175" i="4"/>
  <c r="O174" i="4"/>
  <c r="O135" i="4"/>
  <c r="O119" i="4"/>
  <c r="L126" i="4"/>
  <c r="L168" i="4"/>
  <c r="M144" i="4"/>
  <c r="L155" i="4"/>
  <c r="L163" i="4"/>
  <c r="K135" i="4"/>
  <c r="N163" i="4"/>
  <c r="M126" i="4"/>
  <c r="L175" i="4"/>
  <c r="N169" i="4"/>
  <c r="M121" i="4"/>
  <c r="M128" i="4"/>
  <c r="K169" i="4"/>
  <c r="N155" i="4"/>
  <c r="K163" i="4"/>
  <c r="O168" i="4"/>
  <c r="O132" i="4"/>
  <c r="K132" i="4"/>
  <c r="N128" i="4"/>
  <c r="K144" i="4"/>
  <c r="M135" i="4"/>
  <c r="K128" i="4"/>
  <c r="L121" i="4"/>
  <c r="L119" i="4"/>
  <c r="O121" i="4"/>
  <c r="M163" i="4"/>
  <c r="L169" i="4"/>
  <c r="K155" i="4"/>
  <c r="AH70" i="8"/>
  <c r="Q142" i="12"/>
  <c r="S130" i="12"/>
  <c r="S136" i="12"/>
  <c r="P117" i="12"/>
  <c r="R117" i="12"/>
  <c r="T156" i="12"/>
  <c r="S143" i="12"/>
  <c r="R143" i="12"/>
  <c r="Q165" i="12"/>
  <c r="AG19" i="8"/>
  <c r="S115" i="12"/>
  <c r="L77" i="4"/>
  <c r="M77" i="4"/>
  <c r="M4" i="4"/>
  <c r="AF145" i="8"/>
  <c r="L19" i="4"/>
  <c r="M19" i="4"/>
  <c r="AH42" i="8"/>
  <c r="Q41" i="12"/>
  <c r="L58" i="4"/>
  <c r="K58" i="4"/>
  <c r="AG156" i="8"/>
  <c r="N69" i="4"/>
  <c r="R130" i="12"/>
  <c r="L79" i="4"/>
  <c r="P136" i="12"/>
  <c r="Q49" i="12"/>
  <c r="AG46" i="8"/>
  <c r="Q117" i="12"/>
  <c r="S117" i="12"/>
  <c r="K62" i="4"/>
  <c r="Q18" i="12"/>
  <c r="M75" i="4"/>
  <c r="O156" i="12"/>
  <c r="P156" i="12"/>
  <c r="T29" i="12"/>
  <c r="P143" i="12"/>
  <c r="Q143" i="12"/>
  <c r="AG147" i="8"/>
  <c r="Q30" i="12"/>
  <c r="O30" i="12"/>
  <c r="O104" i="4"/>
  <c r="N93" i="4"/>
  <c r="L86" i="4"/>
  <c r="O89" i="4"/>
  <c r="N100" i="4"/>
  <c r="M93" i="4"/>
  <c r="K86" i="4"/>
  <c r="M89" i="4"/>
  <c r="L104" i="4"/>
  <c r="L99" i="4"/>
  <c r="L89" i="4"/>
  <c r="L94" i="4"/>
  <c r="K90" i="4"/>
  <c r="M87" i="4"/>
  <c r="M102" i="4"/>
  <c r="N103" i="4"/>
  <c r="L100" i="4"/>
  <c r="K92" i="4"/>
  <c r="N98" i="4"/>
  <c r="K103" i="4"/>
  <c r="N92" i="4"/>
  <c r="M98" i="4"/>
  <c r="N89" i="4"/>
  <c r="K100" i="4"/>
  <c r="M90" i="4"/>
  <c r="O101" i="4"/>
  <c r="O103" i="4"/>
  <c r="M104" i="4"/>
  <c r="L102" i="4"/>
  <c r="M94" i="4"/>
  <c r="O102" i="4"/>
  <c r="L103" i="4"/>
  <c r="K104" i="4"/>
  <c r="O96" i="4"/>
  <c r="N96" i="4"/>
  <c r="N99" i="4"/>
  <c r="K101" i="4"/>
  <c r="O94" i="4"/>
  <c r="N104" i="4"/>
  <c r="O99" i="4"/>
  <c r="M101" i="4"/>
  <c r="O100" i="4"/>
  <c r="N101" i="4"/>
  <c r="N94" i="4"/>
  <c r="M100" i="4"/>
  <c r="L93" i="4"/>
  <c r="K94" i="4"/>
  <c r="K89" i="4"/>
  <c r="O86" i="4"/>
  <c r="M92" i="4"/>
  <c r="K96" i="4"/>
  <c r="L98" i="4"/>
  <c r="O90" i="4"/>
  <c r="N86" i="4"/>
  <c r="M96" i="4"/>
  <c r="N87" i="4"/>
  <c r="M103" i="4"/>
  <c r="K102" i="4"/>
  <c r="O92" i="4"/>
  <c r="O98" i="4"/>
  <c r="N102" i="4"/>
  <c r="L92" i="4"/>
  <c r="L101" i="4"/>
  <c r="L90" i="4"/>
  <c r="L87" i="4"/>
  <c r="O87" i="4"/>
  <c r="K98" i="4"/>
  <c r="M86" i="4"/>
  <c r="L96" i="4"/>
  <c r="M99" i="4"/>
  <c r="O93" i="4"/>
  <c r="K99" i="4"/>
  <c r="K93" i="4"/>
  <c r="N90" i="4"/>
  <c r="M91" i="4"/>
  <c r="R107" i="4"/>
  <c r="S107" i="4" s="1"/>
  <c r="K91" i="4"/>
  <c r="L91" i="4"/>
  <c r="N91" i="4"/>
  <c r="O91" i="4"/>
  <c r="K87" i="4"/>
  <c r="O34" i="4"/>
  <c r="T28" i="12"/>
  <c r="O28" i="12"/>
  <c r="T83" i="12"/>
  <c r="O83" i="12"/>
  <c r="L130" i="4"/>
  <c r="P115" i="12"/>
  <c r="O115" i="12"/>
  <c r="O54" i="12"/>
  <c r="O146" i="4"/>
  <c r="M146" i="4"/>
  <c r="M117" i="4"/>
  <c r="K131" i="4"/>
  <c r="L131" i="4"/>
  <c r="O77" i="4"/>
  <c r="T82" i="12"/>
  <c r="P32" i="12"/>
  <c r="Q32" i="12"/>
  <c r="L4" i="4"/>
  <c r="S74" i="12"/>
  <c r="AG45" i="8"/>
  <c r="Q108" i="12"/>
  <c r="P27" i="12"/>
  <c r="L118" i="4"/>
  <c r="AG166" i="8"/>
  <c r="O92" i="12"/>
  <c r="S92" i="12"/>
  <c r="AG167" i="8"/>
  <c r="AF99" i="8"/>
  <c r="L76" i="4"/>
  <c r="K44" i="4"/>
  <c r="S38" i="12"/>
  <c r="L109" i="4"/>
  <c r="O117" i="12"/>
  <c r="AH35" i="8"/>
  <c r="AG23" i="8"/>
  <c r="AH12" i="8"/>
  <c r="AG55" i="8"/>
  <c r="AG30" i="8"/>
  <c r="AG13" i="8"/>
  <c r="AH73" i="8"/>
  <c r="X43" i="8"/>
  <c r="AH5" i="8"/>
  <c r="AH7" i="8"/>
  <c r="AG31" i="8"/>
  <c r="AG41" i="8"/>
  <c r="AG15" i="8"/>
  <c r="X68" i="8"/>
  <c r="AH37" i="8"/>
  <c r="AH31" i="8"/>
  <c r="AG22" i="8"/>
  <c r="AH57" i="8"/>
  <c r="AG10" i="8"/>
  <c r="AG47" i="8"/>
  <c r="X15" i="8"/>
  <c r="AH25" i="8"/>
  <c r="AG20" i="8"/>
  <c r="AG29" i="8"/>
  <c r="AF6" i="8"/>
  <c r="AH69" i="8"/>
  <c r="AG14" i="8"/>
  <c r="AH29" i="8"/>
  <c r="AH41" i="8"/>
  <c r="AG6" i="8"/>
  <c r="AH22" i="8"/>
  <c r="AG52" i="8"/>
  <c r="AG21" i="8"/>
  <c r="AH17" i="8"/>
  <c r="X49" i="8"/>
  <c r="X62" i="8"/>
  <c r="X7" i="8"/>
  <c r="X9" i="8"/>
  <c r="AG34" i="8"/>
  <c r="AH67" i="8"/>
  <c r="AH8" i="8"/>
  <c r="AH36" i="8"/>
  <c r="AG58" i="8"/>
  <c r="AH55" i="8"/>
  <c r="AH71" i="8"/>
  <c r="AG37" i="8"/>
  <c r="AH27" i="8"/>
  <c r="AH28" i="8"/>
  <c r="X17" i="8"/>
  <c r="X71" i="8"/>
  <c r="X57" i="8"/>
  <c r="X24" i="8"/>
  <c r="X34" i="8"/>
  <c r="X11" i="8"/>
  <c r="X29" i="8"/>
  <c r="X60" i="8"/>
  <c r="X55" i="8"/>
  <c r="X13" i="8"/>
  <c r="X14" i="8"/>
  <c r="X16" i="8"/>
  <c r="AG49" i="8"/>
  <c r="AG64" i="8"/>
  <c r="AH13" i="8"/>
  <c r="AH40" i="8"/>
  <c r="AG53" i="8"/>
  <c r="AH33" i="8"/>
  <c r="AG36" i="8"/>
  <c r="AG27" i="8"/>
  <c r="AH10" i="8"/>
  <c r="AG9" i="8"/>
  <c r="AG65" i="8"/>
  <c r="AH21" i="8"/>
  <c r="X12" i="8"/>
  <c r="AF5" i="8"/>
  <c r="AH23" i="8"/>
  <c r="X53" i="8"/>
  <c r="X79" i="8"/>
  <c r="X32" i="8"/>
  <c r="AG40" i="8"/>
  <c r="AG60" i="8"/>
  <c r="AH14" i="8"/>
  <c r="AG50" i="8"/>
  <c r="AG17" i="8"/>
  <c r="X18" i="8"/>
  <c r="X50" i="8"/>
  <c r="X41" i="8"/>
  <c r="X65" i="8"/>
  <c r="X77" i="8"/>
  <c r="X23" i="8"/>
  <c r="X26" i="8"/>
  <c r="AG59" i="8"/>
  <c r="AG71" i="8"/>
  <c r="AG11" i="8"/>
  <c r="AH49" i="8"/>
  <c r="X21" i="8"/>
  <c r="AG43" i="8"/>
  <c r="AH44" i="8"/>
  <c r="AH26" i="8"/>
  <c r="X73" i="8"/>
  <c r="X69" i="8"/>
  <c r="X33" i="8"/>
  <c r="X37" i="8"/>
  <c r="AG33" i="8"/>
  <c r="AH16" i="8"/>
  <c r="AG5" i="8"/>
  <c r="AG48" i="8"/>
  <c r="AH20" i="8"/>
  <c r="AH18" i="8"/>
  <c r="AG51" i="8"/>
  <c r="AG8" i="8"/>
  <c r="AH50" i="8"/>
  <c r="X54" i="8"/>
  <c r="AG68" i="8"/>
  <c r="X36" i="8"/>
  <c r="X20" i="8"/>
  <c r="X44" i="8"/>
  <c r="X39" i="8"/>
  <c r="X38" i="8"/>
  <c r="X8" i="8"/>
  <c r="X48" i="8"/>
  <c r="X59" i="8"/>
  <c r="X40" i="8"/>
  <c r="X51" i="8"/>
  <c r="X52" i="8"/>
  <c r="AH51" i="8"/>
  <c r="AH47" i="8"/>
  <c r="AH24" i="8"/>
  <c r="AG18" i="8"/>
  <c r="X28" i="8"/>
  <c r="AH58" i="8"/>
  <c r="AH6" i="8"/>
  <c r="AG73" i="8"/>
  <c r="AG38" i="8"/>
  <c r="AG28" i="8"/>
  <c r="X58" i="8"/>
  <c r="AH30" i="8"/>
  <c r="AG16" i="8"/>
  <c r="AG12" i="8"/>
  <c r="AH38" i="8"/>
  <c r="AH15" i="8"/>
  <c r="AG32" i="8"/>
  <c r="X27" i="8"/>
  <c r="AG54" i="8"/>
  <c r="AH54" i="8"/>
  <c r="AH68" i="8"/>
  <c r="X66" i="8"/>
  <c r="X10" i="8"/>
  <c r="X67" i="8"/>
  <c r="X31" i="8"/>
  <c r="X5" i="8"/>
  <c r="X6" i="8"/>
  <c r="X74" i="8"/>
  <c r="AG7" i="8"/>
  <c r="AG39" i="8"/>
  <c r="AG66" i="8"/>
  <c r="AG24" i="8"/>
  <c r="AG67" i="8"/>
  <c r="AH53" i="8"/>
  <c r="AH34" i="8"/>
  <c r="AG57" i="8"/>
  <c r="AH52" i="8"/>
  <c r="AG35" i="8"/>
  <c r="X30" i="8"/>
  <c r="AG69" i="8"/>
  <c r="AH43" i="8"/>
  <c r="AG26" i="8"/>
  <c r="AG44" i="8"/>
  <c r="X35" i="8"/>
  <c r="X22" i="8"/>
  <c r="AG62" i="8"/>
  <c r="AH32" i="8"/>
  <c r="X25" i="8"/>
  <c r="AG25" i="8"/>
  <c r="AH11" i="8"/>
  <c r="AH39" i="8"/>
  <c r="X81" i="8"/>
  <c r="AH9" i="8"/>
  <c r="AH48" i="8"/>
  <c r="X19" i="8"/>
  <c r="X76" i="8"/>
  <c r="X47" i="8"/>
  <c r="X64" i="8"/>
  <c r="X78" i="8"/>
  <c r="X63" i="8"/>
  <c r="X75" i="8"/>
  <c r="X72" i="8"/>
  <c r="X42" i="8"/>
  <c r="X80" i="8"/>
  <c r="X82" i="8"/>
  <c r="X70" i="8"/>
  <c r="X61" i="8"/>
  <c r="R115" i="12"/>
  <c r="N4" i="4"/>
  <c r="AG145" i="8"/>
  <c r="AG72" i="8"/>
  <c r="AF167" i="8"/>
  <c r="K76" i="4"/>
  <c r="O44" i="4"/>
  <c r="M44" i="4"/>
  <c r="P79" i="12"/>
  <c r="S79" i="12"/>
  <c r="P42" i="12"/>
  <c r="S65" i="12"/>
  <c r="O56" i="12"/>
  <c r="O42" i="12"/>
  <c r="T79" i="12"/>
  <c r="Q11" i="12"/>
  <c r="R56" i="12"/>
  <c r="T5" i="12"/>
  <c r="P45" i="12"/>
  <c r="S33" i="12"/>
  <c r="Q15" i="12"/>
  <c r="R68" i="12"/>
  <c r="S50" i="12"/>
  <c r="R6" i="12"/>
  <c r="T14" i="12"/>
  <c r="O80" i="12"/>
  <c r="T15" i="12"/>
  <c r="R43" i="12"/>
  <c r="O12" i="12"/>
  <c r="O48" i="12"/>
  <c r="Q6" i="12"/>
  <c r="P22" i="12"/>
  <c r="R55" i="12"/>
  <c r="Q63" i="12"/>
  <c r="Q64" i="12"/>
  <c r="P35" i="12"/>
  <c r="O50" i="12"/>
  <c r="O5" i="12"/>
  <c r="T80" i="12"/>
  <c r="S40" i="12"/>
  <c r="S11" i="12"/>
  <c r="P11" i="12"/>
  <c r="T65" i="12"/>
  <c r="P50" i="12"/>
  <c r="Q56" i="12"/>
  <c r="O79" i="12"/>
  <c r="R42" i="12"/>
  <c r="O10" i="12"/>
  <c r="R7" i="12"/>
  <c r="R72" i="12"/>
  <c r="S22" i="12"/>
  <c r="T55" i="12"/>
  <c r="Q20" i="12"/>
  <c r="P40" i="12"/>
  <c r="T48" i="12"/>
  <c r="S45" i="12"/>
  <c r="O22" i="12"/>
  <c r="Q44" i="12"/>
  <c r="R50" i="12"/>
  <c r="Q5" i="12"/>
  <c r="O26" i="12"/>
  <c r="T9" i="12"/>
  <c r="Q70" i="12"/>
  <c r="O76" i="12"/>
  <c r="Q48" i="12"/>
  <c r="P10" i="12"/>
  <c r="Q7" i="12"/>
  <c r="R22" i="12"/>
  <c r="T46" i="12"/>
  <c r="P20" i="12"/>
  <c r="S36" i="12"/>
  <c r="T37" i="12"/>
  <c r="O11" i="12"/>
  <c r="S42" i="12"/>
  <c r="S48" i="12"/>
  <c r="T56" i="12"/>
  <c r="R65" i="12"/>
  <c r="S56" i="12"/>
  <c r="R11" i="12"/>
  <c r="Q79" i="12"/>
  <c r="O65" i="12"/>
  <c r="T81" i="12"/>
  <c r="R53" i="12"/>
  <c r="T50" i="12"/>
  <c r="O67" i="12"/>
  <c r="Q9" i="12"/>
  <c r="O23" i="12"/>
  <c r="R48" i="12"/>
  <c r="R14" i="12"/>
  <c r="Q80" i="12"/>
  <c r="S6" i="12"/>
  <c r="O77" i="12"/>
  <c r="P14" i="12"/>
  <c r="T22" i="12"/>
  <c r="P46" i="12"/>
  <c r="Q55" i="12"/>
  <c r="O20" i="12"/>
  <c r="T59" i="12"/>
  <c r="S15" i="12"/>
  <c r="R31" i="12"/>
  <c r="P36" i="12"/>
  <c r="R18" i="12"/>
  <c r="Q23" i="12"/>
  <c r="O43" i="12"/>
  <c r="S64" i="12"/>
  <c r="O62" i="12"/>
  <c r="O44" i="12"/>
  <c r="P39" i="12"/>
  <c r="R76" i="12"/>
  <c r="Q65" i="12"/>
  <c r="T42" i="12"/>
  <c r="R79" i="12"/>
  <c r="Q42" i="12"/>
  <c r="P65" i="12"/>
  <c r="P56" i="12"/>
  <c r="T11" i="12"/>
  <c r="O6" i="12"/>
  <c r="Q46" i="12"/>
  <c r="S12" i="12"/>
  <c r="T10" i="12"/>
  <c r="P81" i="12"/>
  <c r="S62" i="12"/>
  <c r="S10" i="12"/>
  <c r="R17" i="12"/>
  <c r="O31" i="12"/>
  <c r="P48" i="12"/>
  <c r="S14" i="12"/>
  <c r="O33" i="12"/>
  <c r="R64" i="12"/>
  <c r="T39" i="12"/>
  <c r="O7" i="12"/>
  <c r="R45" i="12"/>
  <c r="P72" i="12"/>
  <c r="S17" i="12"/>
  <c r="R33" i="12"/>
  <c r="P9" i="12"/>
  <c r="R77" i="12"/>
  <c r="O25" i="12"/>
  <c r="R51" i="12"/>
  <c r="S63" i="12"/>
  <c r="R37" i="12"/>
  <c r="O35" i="12"/>
  <c r="S72" i="12"/>
  <c r="O13" i="12"/>
  <c r="P5" i="12"/>
  <c r="S59" i="12"/>
  <c r="Q43" i="12"/>
  <c r="R10" i="12"/>
  <c r="T51" i="12"/>
  <c r="R26" i="12"/>
  <c r="R66" i="12"/>
  <c r="Q72" i="12"/>
  <c r="R81" i="12"/>
  <c r="P33" i="12"/>
  <c r="O9" i="12"/>
  <c r="O4" i="12"/>
  <c r="Q51" i="12"/>
  <c r="O75" i="12"/>
  <c r="S43" i="12"/>
  <c r="P24" i="12"/>
  <c r="P69" i="12"/>
  <c r="Q45" i="12"/>
  <c r="O81" i="12"/>
  <c r="P51" i="12"/>
  <c r="R9" i="12"/>
  <c r="O58" i="12"/>
  <c r="Q33" i="12"/>
  <c r="R36" i="12"/>
  <c r="T72" i="12"/>
  <c r="T45" i="12"/>
  <c r="O17" i="12"/>
  <c r="O63" i="12"/>
  <c r="T36" i="12"/>
  <c r="T64" i="12"/>
  <c r="S39" i="12"/>
  <c r="P76" i="12"/>
  <c r="O21" i="12"/>
  <c r="S81" i="12"/>
  <c r="O24" i="12"/>
  <c r="S84" i="12"/>
  <c r="O69" i="12"/>
  <c r="P71" i="12"/>
  <c r="S24" i="12"/>
  <c r="R24" i="12"/>
  <c r="P6" i="12"/>
  <c r="Q14" i="12"/>
  <c r="Q22" i="12"/>
  <c r="T33" i="12"/>
  <c r="S55" i="12"/>
  <c r="R4" i="12"/>
  <c r="Q59" i="12"/>
  <c r="P15" i="12"/>
  <c r="P31" i="12"/>
  <c r="O57" i="12"/>
  <c r="T44" i="12"/>
  <c r="O39" i="12"/>
  <c r="Q76" i="12"/>
  <c r="R21" i="12"/>
  <c r="O53" i="12"/>
  <c r="T25" i="12"/>
  <c r="R63" i="12"/>
  <c r="R75" i="12"/>
  <c r="R58" i="12"/>
  <c r="O64" i="12"/>
  <c r="Q62" i="12"/>
  <c r="T70" i="12"/>
  <c r="S37" i="12"/>
  <c r="Q39" i="12"/>
  <c r="R16" i="12"/>
  <c r="R35" i="12"/>
  <c r="R60" i="12"/>
  <c r="Q69" i="12"/>
  <c r="R84" i="12"/>
  <c r="Q10" i="12"/>
  <c r="S7" i="12"/>
  <c r="T17" i="12"/>
  <c r="S80" i="12"/>
  <c r="T20" i="12"/>
  <c r="P63" i="12"/>
  <c r="S31" i="12"/>
  <c r="O66" i="12"/>
  <c r="S25" i="12"/>
  <c r="O16" i="12"/>
  <c r="R5" i="12"/>
  <c r="Q25" i="12"/>
  <c r="Q17" i="12"/>
  <c r="O14" i="12"/>
  <c r="P55" i="12"/>
  <c r="R59" i="12"/>
  <c r="T40" i="12"/>
  <c r="O18" i="12"/>
  <c r="T23" i="12"/>
  <c r="R70" i="12"/>
  <c r="R44" i="12"/>
  <c r="T12" i="12"/>
  <c r="T35" i="12"/>
  <c r="O60" i="12"/>
  <c r="R52" i="12"/>
  <c r="O71" i="12"/>
  <c r="R71" i="12"/>
  <c r="O46" i="12"/>
  <c r="R19" i="12"/>
  <c r="Q50" i="12"/>
  <c r="R46" i="12"/>
  <c r="P23" i="12"/>
  <c r="S5" i="12"/>
  <c r="O55" i="12"/>
  <c r="P7" i="12"/>
  <c r="R80" i="12"/>
  <c r="T31" i="12"/>
  <c r="R57" i="12"/>
  <c r="R62" i="12"/>
  <c r="R78" i="12"/>
  <c r="Q52" i="12"/>
  <c r="R69" i="12"/>
  <c r="T84" i="12"/>
  <c r="Q84" i="12"/>
  <c r="P52" i="12"/>
  <c r="P84" i="12"/>
  <c r="T24" i="12"/>
  <c r="T7" i="12"/>
  <c r="O45" i="12"/>
  <c r="Q81" i="12"/>
  <c r="P17" i="12"/>
  <c r="S46" i="12"/>
  <c r="P80" i="12"/>
  <c r="R25" i="12"/>
  <c r="S51" i="12"/>
  <c r="T63" i="12"/>
  <c r="O19" i="12"/>
  <c r="Q40" i="12"/>
  <c r="O8" i="12"/>
  <c r="P62" i="12"/>
  <c r="O70" i="12"/>
  <c r="O37" i="12"/>
  <c r="Q35" i="12"/>
  <c r="S20" i="12"/>
  <c r="O59" i="12"/>
  <c r="O15" i="12"/>
  <c r="Q31" i="12"/>
  <c r="R40" i="12"/>
  <c r="R8" i="12"/>
  <c r="R61" i="12"/>
  <c r="R23" i="12"/>
  <c r="P44" i="12"/>
  <c r="P12" i="12"/>
  <c r="S76" i="12"/>
  <c r="R34" i="12"/>
  <c r="Q24" i="12"/>
  <c r="O52" i="12"/>
  <c r="O84" i="12"/>
  <c r="Q71" i="12"/>
  <c r="T6" i="12"/>
  <c r="R67" i="12"/>
  <c r="O72" i="12"/>
  <c r="S9" i="12"/>
  <c r="P59" i="12"/>
  <c r="O36" i="12"/>
  <c r="O68" i="12"/>
  <c r="O61" i="12"/>
  <c r="S70" i="12"/>
  <c r="O78" i="12"/>
  <c r="S35" i="12"/>
  <c r="T43" i="12"/>
  <c r="T62" i="12"/>
  <c r="Q37" i="12"/>
  <c r="R20" i="12"/>
  <c r="O51" i="12"/>
  <c r="Q36" i="12"/>
  <c r="P70" i="12"/>
  <c r="R12" i="12"/>
  <c r="P43" i="12"/>
  <c r="R39" i="12"/>
  <c r="T76" i="12"/>
  <c r="R15" i="12"/>
  <c r="R13" i="12"/>
  <c r="P37" i="12"/>
  <c r="S23" i="12"/>
  <c r="P64" i="12"/>
  <c r="S44" i="12"/>
  <c r="Q12" i="12"/>
  <c r="O34" i="12"/>
  <c r="P25" i="12"/>
  <c r="O40" i="12"/>
  <c r="S52" i="12"/>
  <c r="S71" i="12"/>
  <c r="T71" i="12"/>
  <c r="T69" i="12"/>
  <c r="S69" i="12"/>
  <c r="T52" i="12"/>
  <c r="S19" i="12"/>
  <c r="P57" i="12"/>
  <c r="P61" i="12"/>
  <c r="T19" i="12"/>
  <c r="S78" i="12"/>
  <c r="T53" i="12"/>
  <c r="P67" i="12"/>
  <c r="P8" i="12"/>
  <c r="Q26" i="12"/>
  <c r="T16" i="12"/>
  <c r="P66" i="12"/>
  <c r="S4" i="12"/>
  <c r="S68" i="12"/>
  <c r="Q60" i="12"/>
  <c r="P26" i="12"/>
  <c r="Q21" i="12"/>
  <c r="S67" i="12"/>
  <c r="S75" i="12"/>
  <c r="S57" i="12"/>
  <c r="Q13" i="12"/>
  <c r="Q4" i="12"/>
  <c r="Q57" i="12"/>
  <c r="T34" i="12"/>
  <c r="P60" i="12"/>
  <c r="S18" i="12"/>
  <c r="Q8" i="12"/>
  <c r="S60" i="12"/>
  <c r="Q75" i="12"/>
  <c r="T67" i="12"/>
  <c r="P21" i="12"/>
  <c r="T75" i="12"/>
  <c r="S21" i="12"/>
  <c r="P4" i="12"/>
  <c r="Q67" i="12"/>
  <c r="P78" i="12"/>
  <c r="T66" i="12"/>
  <c r="S53" i="12"/>
  <c r="P75" i="12"/>
  <c r="S8" i="12"/>
  <c r="P34" i="12"/>
  <c r="S58" i="12"/>
  <c r="T57" i="12"/>
  <c r="S26" i="12"/>
  <c r="Q77" i="12"/>
  <c r="T13" i="12"/>
  <c r="T61" i="12"/>
  <c r="P18" i="12"/>
  <c r="P13" i="12"/>
  <c r="T77" i="12"/>
  <c r="T60" i="12"/>
  <c r="S13" i="12"/>
  <c r="T21" i="12"/>
  <c r="T26" i="12"/>
  <c r="P68" i="12"/>
  <c r="P53" i="12"/>
  <c r="T68" i="12"/>
  <c r="Q61" i="12"/>
  <c r="P77" i="12"/>
  <c r="S34" i="12"/>
  <c r="Q78" i="12"/>
  <c r="T8" i="12"/>
  <c r="S66" i="12"/>
  <c r="S61" i="12"/>
  <c r="P19" i="12"/>
  <c r="T4" i="12"/>
  <c r="T58" i="12"/>
  <c r="T18" i="12"/>
  <c r="Q66" i="12"/>
  <c r="P16" i="12"/>
  <c r="Q68" i="12"/>
  <c r="S16" i="12"/>
  <c r="Q58" i="12"/>
  <c r="P58" i="12"/>
  <c r="Q34" i="12"/>
  <c r="Q16" i="12"/>
  <c r="T78" i="12"/>
  <c r="S77" i="12"/>
  <c r="Q19" i="12"/>
  <c r="K109" i="4"/>
  <c r="AG70" i="8"/>
  <c r="Q172" i="12"/>
  <c r="X46" i="8"/>
  <c r="AB177" i="8"/>
  <c r="W178" i="8"/>
  <c r="AB178" i="8" s="1"/>
  <c r="K176" i="4" l="1"/>
  <c r="M176" i="4"/>
  <c r="N176" i="4"/>
  <c r="O176" i="4"/>
  <c r="J176" i="4" s="1"/>
  <c r="L176" i="4"/>
  <c r="AG108" i="8"/>
  <c r="Q108" i="8" s="1"/>
  <c r="AG177" i="8"/>
  <c r="AH108" i="8"/>
  <c r="AF108" i="8"/>
  <c r="P108" i="8" s="1"/>
  <c r="AH177" i="8"/>
  <c r="R177" i="8" s="1"/>
  <c r="Y84" i="8"/>
  <c r="Y83" i="8"/>
  <c r="AF177" i="8"/>
  <c r="P177" i="8" s="1"/>
  <c r="O107" i="4"/>
  <c r="J107" i="4" s="1"/>
  <c r="M107" i="4"/>
  <c r="K107" i="4"/>
  <c r="L107" i="4"/>
  <c r="G107" i="4" s="1"/>
  <c r="N107" i="4"/>
  <c r="Y175" i="8"/>
  <c r="J179" i="8"/>
  <c r="F176" i="4"/>
  <c r="T176" i="4" s="1"/>
  <c r="G176" i="4"/>
  <c r="N178" i="9"/>
  <c r="I176" i="4"/>
  <c r="H176" i="4"/>
  <c r="X177" i="8"/>
  <c r="T177" i="8" s="1"/>
  <c r="V177" i="8" s="1"/>
  <c r="AC177" i="8" s="1"/>
  <c r="J178" i="9"/>
  <c r="F178" i="9"/>
  <c r="K178" i="9"/>
  <c r="G178" i="9"/>
  <c r="O85" i="4"/>
  <c r="J85" i="4" s="1"/>
  <c r="N85" i="4"/>
  <c r="I85" i="4" s="1"/>
  <c r="M85" i="4"/>
  <c r="H85" i="4" s="1"/>
  <c r="L85" i="4"/>
  <c r="G85" i="4" s="1"/>
  <c r="K85" i="4"/>
  <c r="F85" i="4" s="1"/>
  <c r="F107" i="4"/>
  <c r="T107" i="4" s="1"/>
  <c r="AH86" i="8"/>
  <c r="R86" i="8" s="1"/>
  <c r="AG86" i="8"/>
  <c r="Q86" i="8" s="1"/>
  <c r="AF86" i="8"/>
  <c r="O176" i="12"/>
  <c r="F176" i="12" s="1"/>
  <c r="Q176" i="12"/>
  <c r="H176" i="12" s="1"/>
  <c r="T176" i="12"/>
  <c r="M176" i="12" s="1"/>
  <c r="R176" i="12"/>
  <c r="K176" i="12" s="1"/>
  <c r="Q177" i="8"/>
  <c r="X108" i="8"/>
  <c r="T108" i="8" s="1"/>
  <c r="V108" i="8" s="1"/>
  <c r="AC108" i="8" s="1"/>
  <c r="P176" i="12"/>
  <c r="G176" i="12" s="1"/>
  <c r="S176" i="12"/>
  <c r="L176" i="12" s="1"/>
  <c r="S85" i="12"/>
  <c r="L85" i="12" s="1"/>
  <c r="O85" i="12"/>
  <c r="F85" i="12" s="1"/>
  <c r="T85" i="12"/>
  <c r="M85" i="12" s="1"/>
  <c r="Q107" i="12"/>
  <c r="H107" i="12" s="1"/>
  <c r="P107" i="12"/>
  <c r="G107" i="12" s="1"/>
  <c r="Y59" i="8"/>
  <c r="Y51" i="8"/>
  <c r="Y18" i="8"/>
  <c r="Y142" i="8"/>
  <c r="Y39" i="8"/>
  <c r="Y155" i="8"/>
  <c r="Y33" i="8"/>
  <c r="Y115" i="8"/>
  <c r="Y131" i="8"/>
  <c r="Y139" i="8"/>
  <c r="Y27" i="8"/>
  <c r="Y94" i="8"/>
  <c r="Y5" i="8"/>
  <c r="Y151" i="8"/>
  <c r="Y14" i="8"/>
  <c r="Y9" i="8"/>
  <c r="Y130" i="8"/>
  <c r="Y74" i="8"/>
  <c r="Y36" i="8"/>
  <c r="Y73" i="8"/>
  <c r="Y153" i="8"/>
  <c r="Y24" i="8"/>
  <c r="Y50" i="8"/>
  <c r="Y171" i="8"/>
  <c r="Y34" i="8"/>
  <c r="Y119" i="8"/>
  <c r="Y62" i="8"/>
  <c r="Y141" i="8"/>
  <c r="Y165" i="8"/>
  <c r="Y172" i="8"/>
  <c r="Y65" i="8"/>
  <c r="Y157" i="8"/>
  <c r="Y48" i="8"/>
  <c r="Y7" i="8"/>
  <c r="Y77" i="8"/>
  <c r="Y32" i="8"/>
  <c r="Y30" i="8"/>
  <c r="Y126" i="8"/>
  <c r="Y129" i="8"/>
  <c r="Y135" i="8"/>
  <c r="Y113" i="8"/>
  <c r="Y170" i="8"/>
  <c r="Y144" i="8"/>
  <c r="Y35" i="8"/>
  <c r="Y25" i="8"/>
  <c r="Y87" i="8"/>
  <c r="Y138" i="8"/>
  <c r="Y16" i="8"/>
  <c r="Y71" i="8"/>
  <c r="Y49" i="8"/>
  <c r="Y110" i="8"/>
  <c r="Y114" i="8"/>
  <c r="Y44" i="8"/>
  <c r="Y98" i="8"/>
  <c r="Y102" i="8"/>
  <c r="Y137" i="8"/>
  <c r="Y38" i="8"/>
  <c r="Y95" i="8"/>
  <c r="Y8" i="8"/>
  <c r="Y60" i="8"/>
  <c r="Y89" i="8"/>
  <c r="Y43" i="8"/>
  <c r="Y52" i="8"/>
  <c r="Y28" i="8"/>
  <c r="Y90" i="8"/>
  <c r="Y79" i="8"/>
  <c r="Y134" i="8"/>
  <c r="Y15" i="8"/>
  <c r="AD178" i="8"/>
  <c r="Y54" i="8"/>
  <c r="Y40" i="8"/>
  <c r="Y26" i="8"/>
  <c r="Y164" i="8"/>
  <c r="Y92" i="8"/>
  <c r="Y116" i="8"/>
  <c r="Y100" i="8"/>
  <c r="Y21" i="8"/>
  <c r="Y154" i="8"/>
  <c r="Y81" i="8"/>
  <c r="Y68" i="8"/>
  <c r="Y17" i="8"/>
  <c r="Y13" i="8"/>
  <c r="Y169" i="8"/>
  <c r="Y37" i="8"/>
  <c r="Y143" i="8"/>
  <c r="Y122" i="8"/>
  <c r="Y125" i="8"/>
  <c r="Y158" i="8"/>
  <c r="Y127" i="8"/>
  <c r="Y66" i="8"/>
  <c r="Y112" i="8"/>
  <c r="Y124" i="8"/>
  <c r="Y10" i="8"/>
  <c r="Y101" i="8"/>
  <c r="Y146" i="8"/>
  <c r="Y11" i="8"/>
  <c r="Y120" i="8"/>
  <c r="Y67" i="8"/>
  <c r="Y132" i="8"/>
  <c r="Y133" i="8"/>
  <c r="Y96" i="8"/>
  <c r="Y88" i="8"/>
  <c r="Y161" i="8"/>
  <c r="Y128" i="8"/>
  <c r="Y22" i="8"/>
  <c r="Y103" i="8"/>
  <c r="Y58" i="8"/>
  <c r="Y117" i="8"/>
  <c r="Y53" i="8"/>
  <c r="Y93" i="8"/>
  <c r="Y106" i="8"/>
  <c r="Y136" i="8"/>
  <c r="Y109" i="8"/>
  <c r="Y23" i="8"/>
  <c r="Y6" i="8"/>
  <c r="Y118" i="8"/>
  <c r="Y168" i="8"/>
  <c r="Y57" i="8"/>
  <c r="Y20" i="8"/>
  <c r="Y140" i="8"/>
  <c r="Y159" i="8"/>
  <c r="Y91" i="8"/>
  <c r="Y69" i="8"/>
  <c r="Y41" i="8"/>
  <c r="Y123" i="8"/>
  <c r="Y29" i="8"/>
  <c r="Y31" i="8"/>
  <c r="Y163" i="8"/>
  <c r="Y55" i="8"/>
  <c r="Y121" i="8"/>
  <c r="Y150" i="8"/>
  <c r="Y104" i="8"/>
  <c r="Y12" i="8"/>
  <c r="Y111" i="8"/>
  <c r="Y152" i="8"/>
  <c r="Y46" i="8"/>
  <c r="Y149" i="8"/>
  <c r="Y56" i="8"/>
  <c r="Y166" i="8"/>
  <c r="Y162" i="8"/>
  <c r="Y80" i="8"/>
  <c r="Y19" i="8"/>
  <c r="Y61" i="8"/>
  <c r="Y145" i="8"/>
  <c r="Y147" i="8"/>
  <c r="Y47" i="8"/>
  <c r="Y167" i="8"/>
  <c r="Y64" i="8"/>
  <c r="Y105" i="8"/>
  <c r="Y78" i="8"/>
  <c r="Y148" i="8"/>
  <c r="Y97" i="8"/>
  <c r="Y156" i="8"/>
  <c r="Y63" i="8"/>
  <c r="Y174" i="8"/>
  <c r="Y173" i="8"/>
  <c r="Y76" i="8"/>
  <c r="Y75" i="8"/>
  <c r="Y72" i="8"/>
  <c r="Y45" i="8"/>
  <c r="Y160" i="8"/>
  <c r="Y42" i="8"/>
  <c r="Y82" i="8"/>
  <c r="Y70" i="8"/>
  <c r="Y99" i="8"/>
  <c r="H107" i="4"/>
  <c r="S107" i="12"/>
  <c r="L107" i="12" s="1"/>
  <c r="P85" i="12"/>
  <c r="G85" i="12" s="1"/>
  <c r="R85" i="12"/>
  <c r="K85" i="12" s="1"/>
  <c r="Q85" i="12"/>
  <c r="H85" i="12" s="1"/>
  <c r="R107" i="12"/>
  <c r="K107" i="12" s="1"/>
  <c r="R108" i="8"/>
  <c r="X86" i="8"/>
  <c r="T86" i="8" s="1"/>
  <c r="V86" i="8" s="1"/>
  <c r="I107" i="4"/>
  <c r="T107" i="12"/>
  <c r="M107" i="12" s="1"/>
  <c r="O107" i="12"/>
  <c r="F107" i="12" s="1"/>
  <c r="R178" i="8" l="1"/>
  <c r="Q178" i="8"/>
  <c r="P176" i="4"/>
  <c r="V176" i="4" s="1"/>
  <c r="Y178" i="8"/>
  <c r="T178" i="8" s="1"/>
  <c r="X178" i="8" s="1"/>
  <c r="Q177" i="12"/>
  <c r="H177" i="12" s="1"/>
  <c r="P177" i="12"/>
  <c r="G177" i="12" s="1"/>
  <c r="O177" i="4"/>
  <c r="J177" i="4" s="1"/>
  <c r="N177" i="4"/>
  <c r="I177" i="4" s="1"/>
  <c r="T177" i="12"/>
  <c r="M177" i="12" s="1"/>
  <c r="K177" i="4"/>
  <c r="P85" i="4"/>
  <c r="V85" i="4" s="1"/>
  <c r="T85" i="4"/>
  <c r="R177" i="12"/>
  <c r="K177" i="12" s="1"/>
  <c r="M177" i="4"/>
  <c r="H177" i="4" s="1"/>
  <c r="L177" i="4"/>
  <c r="G177" i="4" s="1"/>
  <c r="O177" i="12"/>
  <c r="F177" i="12" s="1"/>
  <c r="P107" i="4"/>
  <c r="V107" i="4" s="1"/>
  <c r="S177" i="12"/>
  <c r="L177" i="12" s="1"/>
  <c r="V178" i="8" l="1"/>
  <c r="AC178" i="8" s="1"/>
  <c r="F177" i="4"/>
  <c r="T177" i="4" s="1"/>
  <c r="P177" i="4"/>
  <c r="V177" i="4" s="1"/>
  <c r="P86" i="8"/>
  <c r="P178" i="8" s="1"/>
</calcChain>
</file>

<file path=xl/sharedStrings.xml><?xml version="1.0" encoding="utf-8"?>
<sst xmlns="http://schemas.openxmlformats.org/spreadsheetml/2006/main" count="1895" uniqueCount="677">
  <si>
    <t>رديف</t>
  </si>
  <si>
    <t>نام صندوق سرمایه گذاری</t>
  </si>
  <si>
    <t>نام مدیر</t>
  </si>
  <si>
    <t>نوع صندوق</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</si>
  <si>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</si>
  <si>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</si>
  <si>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</si>
  <si>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</si>
  <si>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</si>
  <si>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</si>
  <si>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</si>
  <si>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</si>
  <si>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</si>
  <si>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</si>
  <si>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</si>
  <si>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</si>
  <si>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تأمین سرمایه امین</t>
  </si>
  <si>
    <t>تأمین سرمایه نوین</t>
  </si>
  <si>
    <t>کارگزاری بانک کشاورزی</t>
  </si>
  <si>
    <t>کارگزاری بانک پارسیان</t>
  </si>
  <si>
    <t>کارگزاری آگاه</t>
  </si>
  <si>
    <t>تامین سرمایه بانک ملت</t>
  </si>
  <si>
    <t>_</t>
  </si>
  <si>
    <t>کل ص س در اوراق بهادار با درآمد ثابت(جمع/ میانگین ساده)</t>
  </si>
  <si>
    <t>-</t>
  </si>
  <si>
    <t>مختلط</t>
  </si>
  <si>
    <t>کل ص س مختلط</t>
  </si>
  <si>
    <t>کارگزاری بانک صادرات</t>
  </si>
  <si>
    <t>کارگزاری بانک سامان</t>
  </si>
  <si>
    <t>تأمین سرمایه بانک ملت</t>
  </si>
  <si>
    <t>کارگزاری بانک تجارت</t>
  </si>
  <si>
    <t>کارگزاری بانک صنعت و معدن</t>
  </si>
  <si>
    <t>کارگزاری بورسیران</t>
  </si>
  <si>
    <t>کارگزاری فارابی</t>
  </si>
  <si>
    <t>کارگزاری بانک مسکن</t>
  </si>
  <si>
    <t>کارگزاری تأمین سرمایه نوین</t>
  </si>
  <si>
    <t>کارگزاری نواندیشان بازارسرمایه</t>
  </si>
  <si>
    <t>کارگزاری بانک رفاه</t>
  </si>
  <si>
    <t>کارگزاری تدبیرگران فردا</t>
  </si>
  <si>
    <t>تامین سرمایه لوتوس پارسیان</t>
  </si>
  <si>
    <t>مشاور سرمایه گذاری آرمان آتی</t>
  </si>
  <si>
    <t>سبدگردان کاریزما</t>
  </si>
  <si>
    <t>بازده صندوق در سه ماه گذشته(%)</t>
  </si>
  <si>
    <t>کارگزاری بانک دی</t>
  </si>
  <si>
    <t>کارگزاری بانک ملی ایران</t>
  </si>
  <si>
    <t>مختلط و قابل معامله</t>
  </si>
  <si>
    <t>در سهام و قابل معامله</t>
  </si>
  <si>
    <t>سبدگردان آسمان</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</si>
  <si>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</si>
  <si>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</si>
  <si>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</si>
  <si>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</si>
  <si>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</si>
  <si>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</si>
  <si>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</si>
  <si>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</si>
  <si>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</si>
  <si>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</si>
  <si>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</si>
  <si>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</si>
  <si>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</si>
  <si>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</si>
  <si>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</si>
  <si>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</si>
  <si>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</si>
  <si>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 xml:space="preserve">صدور </t>
  </si>
  <si>
    <t>ابطال</t>
  </si>
  <si>
    <t>نسبت فعالیت معاملاتی</t>
  </si>
  <si>
    <t>نسبت فعالیت  صدور  سرمایه گذاران</t>
  </si>
  <si>
    <t>نسبت فعالیت  ابطال  سرمایه گذاران</t>
  </si>
  <si>
    <t>کارگزاری مهر اقتصاد ایرانیان</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</si>
  <si>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</si>
  <si>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</si>
  <si>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</si>
  <si>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</si>
  <si>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</si>
  <si>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</si>
  <si>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</si>
  <si>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</si>
  <si>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</si>
  <si>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</si>
  <si>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</si>
  <si>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</si>
  <si>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</si>
  <si>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</si>
  <si>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</si>
  <si>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</si>
  <si>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</si>
  <si>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</si>
  <si>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</si>
  <si>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</si>
  <si>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</si>
  <si>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</si>
  <si>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</si>
  <si>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</si>
  <si>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</si>
  <si>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</si>
  <si>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</si>
  <si>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</si>
  <si>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</si>
  <si>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</si>
  <si>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</si>
  <si>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</si>
  <si>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</si>
  <si>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</si>
  <si>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</si>
  <si>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</si>
  <si>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</si>
  <si>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</si>
  <si>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</si>
  <si>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</si>
  <si>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</si>
  <si>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</si>
  <si>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</si>
  <si>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</si>
  <si>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1389/12/24</t>
  </si>
  <si>
    <t>1387/01/05</t>
  </si>
  <si>
    <t>1387/02/21</t>
  </si>
  <si>
    <t>1387/02/24</t>
  </si>
  <si>
    <t>1387/05/16</t>
  </si>
  <si>
    <t>1387/05/21</t>
  </si>
  <si>
    <t>1387/10/02</t>
  </si>
  <si>
    <t>1388/02/26</t>
  </si>
  <si>
    <t>1388/04/09</t>
  </si>
  <si>
    <t>1388/04/27</t>
  </si>
  <si>
    <t>1388/09/02</t>
  </si>
  <si>
    <t>1388/11/28</t>
  </si>
  <si>
    <t>1388/12/16</t>
  </si>
  <si>
    <t>1389/02/13</t>
  </si>
  <si>
    <t>1389/04/16</t>
  </si>
  <si>
    <t>1389/04/20</t>
  </si>
  <si>
    <t>1389/05/24</t>
  </si>
  <si>
    <t>1389/07/20</t>
  </si>
  <si>
    <t>1389/09/09</t>
  </si>
  <si>
    <t>1389/11/11</t>
  </si>
  <si>
    <t>1389/12/06</t>
  </si>
  <si>
    <t>1390/01/28</t>
  </si>
  <si>
    <t>1390/02/24</t>
  </si>
  <si>
    <t>1390/05/24</t>
  </si>
  <si>
    <t>1391/03/03</t>
  </si>
  <si>
    <t>1391/06/13</t>
  </si>
  <si>
    <t>1391/07/18</t>
  </si>
  <si>
    <t>1391/08/01</t>
  </si>
  <si>
    <t>1391/12/12</t>
  </si>
  <si>
    <t>1392/02/23</t>
  </si>
  <si>
    <t>1392/03/20</t>
  </si>
  <si>
    <t>1392/04/25</t>
  </si>
  <si>
    <t>1392/07/28</t>
  </si>
  <si>
    <t>1392/09/19</t>
  </si>
  <si>
    <t>1392/12/27</t>
  </si>
  <si>
    <t>1392/06/13</t>
  </si>
  <si>
    <t>1392/09/23</t>
  </si>
  <si>
    <t>1392/10/04</t>
  </si>
  <si>
    <t>کارگزاری فیروزه آسیا</t>
  </si>
  <si>
    <t>1393/03/10</t>
  </si>
  <si>
    <t>مشاور سرمایه گذاری نیکی گستر</t>
  </si>
  <si>
    <t>1393/05/14</t>
  </si>
  <si>
    <t>1393/05/26</t>
  </si>
  <si>
    <t>1393/06/18</t>
  </si>
  <si>
    <t>1393/06/19</t>
  </si>
  <si>
    <t>1393/06/12</t>
  </si>
  <si>
    <t>1393/06/11</t>
  </si>
  <si>
    <t>کد</t>
  </si>
  <si>
    <t>کل صندوق های سرمایه گذاری</t>
  </si>
  <si>
    <t xml:space="preserve">کل صندوقهای سرمایه گذاری   </t>
  </si>
  <si>
    <t>1393/07/14</t>
  </si>
  <si>
    <t>1393/07/22</t>
  </si>
  <si>
    <t>1393/03/12</t>
  </si>
  <si>
    <t>1393/09/09</t>
  </si>
  <si>
    <t>1393/10/16</t>
  </si>
  <si>
    <t>1393/10/30</t>
  </si>
  <si>
    <t>سال گذشته</t>
  </si>
  <si>
    <t>ماه گذشته</t>
  </si>
  <si>
    <t>كارگزاري بانك توسعه صادرات</t>
  </si>
  <si>
    <t>1393/11/11</t>
  </si>
  <si>
    <t>1393/11/28</t>
  </si>
  <si>
    <t>شاخصی و قابل معامله</t>
  </si>
  <si>
    <t>1393/12/26</t>
  </si>
  <si>
    <t>تامین سرمایه کاردان</t>
  </si>
  <si>
    <t>1394/01/17</t>
  </si>
  <si>
    <t>1393/12/23</t>
  </si>
  <si>
    <t>1393/11/05</t>
  </si>
  <si>
    <t>1393/08/15</t>
  </si>
  <si>
    <t>1393/07/12</t>
  </si>
  <si>
    <t>1393/07/08</t>
  </si>
  <si>
    <t>تملک حقیقی گروه</t>
  </si>
  <si>
    <t>تملک حقیقی کل</t>
  </si>
  <si>
    <t>1394/02/05</t>
  </si>
  <si>
    <t>1394/02/27</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</si>
  <si>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</si>
  <si>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</si>
  <si>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</si>
  <si>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</si>
  <si>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</si>
  <si>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</si>
  <si>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</si>
  <si>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</si>
  <si>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</si>
  <si>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1394/04/09</t>
  </si>
  <si>
    <t>1394/04/02</t>
  </si>
  <si>
    <t>1394/04/30</t>
  </si>
  <si>
    <t>کارگزاری سرمایه و دانش</t>
  </si>
  <si>
    <t>کارگزاری خبرگان سهام</t>
  </si>
  <si>
    <t>کارگزاری بانک آینده</t>
  </si>
  <si>
    <t>1394/05/17</t>
  </si>
  <si>
    <t>1394/05/31</t>
  </si>
  <si>
    <t>1394/05/27</t>
  </si>
  <si>
    <t>كارگزاري بانك تجارت</t>
  </si>
  <si>
    <t>1392/11/07</t>
  </si>
  <si>
    <t>1392/12/07</t>
  </si>
  <si>
    <t>1392/11/05</t>
  </si>
  <si>
    <t>1392/11/08</t>
  </si>
  <si>
    <t>1394/06/29</t>
  </si>
  <si>
    <t>تامین سرمایه سپهر</t>
  </si>
  <si>
    <t>1394/07/26</t>
  </si>
  <si>
    <t>کارگزاری صبا تامین</t>
  </si>
  <si>
    <t>1394/08/23</t>
  </si>
  <si>
    <t>کارگزاری مبین سرمایه</t>
  </si>
  <si>
    <t>1394/09/01</t>
  </si>
  <si>
    <t>سبدگردان نوین نگر آسیا</t>
  </si>
  <si>
    <t>1394/09/25</t>
  </si>
  <si>
    <t>1394/09/26</t>
  </si>
  <si>
    <t>1394/09/10</t>
  </si>
  <si>
    <t>1394/09/15</t>
  </si>
  <si>
    <t>1394/09/02</t>
  </si>
  <si>
    <t>سبدگردان پاداش سرمایه</t>
  </si>
  <si>
    <t>1394/10/03</t>
  </si>
  <si>
    <t>1394/08/30</t>
  </si>
  <si>
    <t>اوراق بهادار با درآمد ثابت</t>
  </si>
  <si>
    <t>در سهام</t>
  </si>
  <si>
    <t>1394/11/28</t>
  </si>
  <si>
    <t>شماره ثبت نزد سازمان</t>
  </si>
  <si>
    <t>سبدگردان الماس</t>
  </si>
  <si>
    <t>1394/12/18</t>
  </si>
  <si>
    <t>مشاور سرمایه کذاری ارزش پرداز آریان</t>
  </si>
  <si>
    <t xml:space="preserve"> کارگزاری آبان</t>
  </si>
  <si>
    <t>1395/01/17</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</si>
  <si>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</si>
  <si>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</si>
  <si>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</si>
  <si>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</si>
  <si>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</si>
  <si>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</si>
  <si>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</si>
  <si>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ترکیب دارایی های صندوق های سرمایه گذاری در پایان</t>
  </si>
  <si>
    <t>1395/02/06</t>
  </si>
  <si>
    <t xml:space="preserve"> تامین سرمایه نوین</t>
  </si>
  <si>
    <t xml:space="preserve"> تامین سرمایه لوتوس پارسیان</t>
  </si>
  <si>
    <t xml:space="preserve"> کارگزاری بانک صادرات ایران</t>
  </si>
  <si>
    <t xml:space="preserve"> کارگزاری بهمن</t>
  </si>
  <si>
    <t xml:space="preserve"> سرمایه گذاری گروه توسعه ملی</t>
  </si>
  <si>
    <t>1395/02/29</t>
  </si>
  <si>
    <t xml:space="preserve">سال منتهی به </t>
  </si>
  <si>
    <t>ماه منتهی به</t>
  </si>
  <si>
    <t>سال منتهی به</t>
  </si>
  <si>
    <t xml:space="preserve">ماه منتهی به </t>
  </si>
  <si>
    <t>ارزش صندوق به میلیون ریال در تاریخ</t>
  </si>
  <si>
    <t>گواهی سپرده و سپرده بانکی</t>
  </si>
  <si>
    <t>1395/04/02</t>
  </si>
  <si>
    <t>1395/05/02</t>
  </si>
  <si>
    <t>سبدگردان هدف</t>
  </si>
  <si>
    <t>1395/05/11</t>
  </si>
  <si>
    <t>1395/05/12</t>
  </si>
  <si>
    <t>گروه سرمایه گذاری میراث فرهنگی و گردشگری ایران</t>
  </si>
  <si>
    <t>کنترل سقف واحدها</t>
  </si>
  <si>
    <t>کنترل تعداد سرمایه گذاران</t>
  </si>
  <si>
    <t>1395/06/08</t>
  </si>
  <si>
    <t>1395/07/03</t>
  </si>
  <si>
    <t>1395/07/17</t>
  </si>
  <si>
    <t>سبدگردان تصمیم نگار ارزش آفرینان</t>
  </si>
  <si>
    <t>1395/08/29</t>
  </si>
  <si>
    <t>1395/08/23</t>
  </si>
  <si>
    <t>1395/09/24</t>
  </si>
  <si>
    <t>1395/09/28</t>
  </si>
  <si>
    <t>در اوراق بهادار با درآمد ثابت و با پیش بینی سود</t>
  </si>
  <si>
    <t>در اوراق بهادار با درامد ثابت و قابل معامله</t>
  </si>
  <si>
    <t>در اوارق بهادار با درآمد ثابت</t>
  </si>
  <si>
    <t>تامین سرمایه امین</t>
  </si>
  <si>
    <t>1395/10/04</t>
  </si>
  <si>
    <t>1395/10/06</t>
  </si>
  <si>
    <t>ارزش سهام ابتدای ماه - میلیون ریال</t>
  </si>
  <si>
    <t>ارزش سهام انتهای ماه- میلیون ریال</t>
  </si>
  <si>
    <t>ارزش صندوق- میلیون ریال</t>
  </si>
  <si>
    <t>بازدهی صندوق%</t>
  </si>
  <si>
    <t>صندوقهای سرمایه گذاری در اوراق بهادار با درآمد ثابت</t>
  </si>
  <si>
    <t>کنترل درصد تملک</t>
  </si>
  <si>
    <t>1395/11/18</t>
  </si>
  <si>
    <t>1395/12/16</t>
  </si>
  <si>
    <t>سبدگردان انتخاب مفید</t>
  </si>
  <si>
    <t>کارگزاری بانک انصار</t>
  </si>
  <si>
    <t>در اوراق بهادار با درامد ثابت و با پیش بینی سود</t>
  </si>
  <si>
    <t>در اوراق بهادار با درآمد ثابت و قابل معامله</t>
  </si>
  <si>
    <t>سبدگردان سرآمد بازار</t>
  </si>
  <si>
    <t>1396/02/03</t>
  </si>
  <si>
    <t>1396/02/04</t>
  </si>
  <si>
    <t>1396/02/12</t>
  </si>
  <si>
    <t xml:space="preserve"> عملکرد صندوق های سرمایه گذاری اختصاصی بازارگردانی در تاریخ </t>
  </si>
  <si>
    <t>1396/04/12</t>
  </si>
  <si>
    <t>1396/04/31</t>
  </si>
  <si>
    <t>1396/05/30</t>
  </si>
  <si>
    <t>در اوراق بهادار با درآمد ثابت</t>
  </si>
  <si>
    <t>1396/06/28</t>
  </si>
  <si>
    <t>1396/06/23</t>
  </si>
  <si>
    <t>کنترل ارزش</t>
  </si>
  <si>
    <t>کنترل تعداد واحد</t>
  </si>
  <si>
    <t>سبدگردان نوویرا</t>
  </si>
  <si>
    <t>تامین سرمایه بانک مسکن</t>
  </si>
  <si>
    <t>تامین سرمایه تمدن</t>
  </si>
  <si>
    <t>1396/08/10</t>
  </si>
  <si>
    <t>جدول شماره 5)</t>
  </si>
  <si>
    <t>(پیوست شماره 2 جدول شماره 1)</t>
  </si>
  <si>
    <t>(پیوست شماره 2 جدول شماره 2)</t>
  </si>
  <si>
    <t>(پیوست شماره 2 جدول شماره 3)</t>
  </si>
  <si>
    <t>(پیوست شماره 2 جدول شماره 4)</t>
  </si>
  <si>
    <t>(پیوست شماره 2</t>
  </si>
  <si>
    <t>1396/10/06</t>
  </si>
  <si>
    <t>کارگزاری صبا جهاد</t>
  </si>
  <si>
    <t>1396/10/30</t>
  </si>
  <si>
    <t>مشاور سرمایه گذاری هدف حافظ</t>
  </si>
  <si>
    <t>در اوراق بهادار با درآمد ثابت و با پیس بینی سود</t>
  </si>
  <si>
    <t>لیست اوراق موضوع بازارگردانی صندوقهای سرمایه گذاری  اختصاصی بازارگردانی در تارنمای سازمان بخش نهادهای مالی تحت نظارت/صندوقهای سرمایه گذاری/لیست صندوقهای سرمایه گذاری فعال درج شده است</t>
  </si>
  <si>
    <t>1396/11/21</t>
  </si>
  <si>
    <t>1396/11/28</t>
  </si>
  <si>
    <t>سبدگردان سهم آشنا</t>
  </si>
  <si>
    <t>1397/04/04</t>
  </si>
  <si>
    <t>1397/05/06</t>
  </si>
  <si>
    <t>1397/03/21</t>
  </si>
  <si>
    <t>1397/03/06</t>
  </si>
  <si>
    <t>1397/07/11</t>
  </si>
  <si>
    <t>1397/07/28</t>
  </si>
  <si>
    <t>سرمایه گذاری توسعه گوهران امید</t>
  </si>
  <si>
    <t>سبدگردان الگوریتم</t>
  </si>
  <si>
    <t>بازده ماهانه</t>
  </si>
  <si>
    <t>بازده سه ماهه</t>
  </si>
  <si>
    <t xml:space="preserve">بازده سالانه </t>
  </si>
  <si>
    <t>کنترل سهام پایان دوره</t>
  </si>
  <si>
    <t>کل ص س در اوراق بهادار با درآمد ثابت(جمع/ میانگین وزنی)</t>
  </si>
  <si>
    <t>نرخ سود پیش بینی شده</t>
  </si>
  <si>
    <t>1397/09/25</t>
  </si>
  <si>
    <t>1397/09/14</t>
  </si>
  <si>
    <t>مشاور سرمایه گذاری پرتو آفتاب کیان</t>
  </si>
  <si>
    <t>سبدگردان امید نهایت نگر</t>
  </si>
  <si>
    <t>1397/10/23</t>
  </si>
  <si>
    <t>1397/10/02</t>
  </si>
  <si>
    <t>1397/11/30</t>
  </si>
  <si>
    <t>مشاور سرمایه گذاری امین نیکان آفاق</t>
  </si>
  <si>
    <t>سبدگردان آسال</t>
  </si>
  <si>
    <t>1397/12/14</t>
  </si>
  <si>
    <t>سبدگردان ایساتیس پویا کیش</t>
  </si>
  <si>
    <t xml:space="preserve"> عملکرد سایر صندوق های سرمایه گذاری </t>
  </si>
  <si>
    <t>1397/12/29</t>
  </si>
  <si>
    <t>زمین و ساختمان نسیم</t>
  </si>
  <si>
    <t>زمین و ساختمان مسکن شمال غرب</t>
  </si>
  <si>
    <t>زمین و ساختمان نارون</t>
  </si>
  <si>
    <t>زمین و ساختمان نگین شهرری</t>
  </si>
  <si>
    <t>پروژه آرمان پرند مپنا</t>
  </si>
  <si>
    <t>زمین و ساختمان</t>
  </si>
  <si>
    <t>1393/07/01</t>
  </si>
  <si>
    <t>1394/08/03</t>
  </si>
  <si>
    <t>1395/07/06</t>
  </si>
  <si>
    <t>1395/12/01</t>
  </si>
  <si>
    <t>تأمین سرمایه بانک مسکن</t>
  </si>
  <si>
    <t>گروه سرمایه گذاری مسکن</t>
  </si>
  <si>
    <t>پشتوانه طلای لوتوس</t>
  </si>
  <si>
    <t>1396/04/21</t>
  </si>
  <si>
    <t>پشتوانه سکه طلای زرافشان امید ایرانیان</t>
  </si>
  <si>
    <t>در اوراق بهادار مبتنی بر سکه طلای کیان</t>
  </si>
  <si>
    <t>در اوراق بهادار مبتنی بر سکه طلای مفید</t>
  </si>
  <si>
    <t>پروژه ای</t>
  </si>
  <si>
    <t>در اوراق بهادار مبتنی بر سکه طلا</t>
  </si>
  <si>
    <t>1396/08/17</t>
  </si>
  <si>
    <t>1396/11/12</t>
  </si>
  <si>
    <t>1397/03/30</t>
  </si>
  <si>
    <t>جسورانه رویش لوتوس</t>
  </si>
  <si>
    <t>جسورانه یکم آرمان آتی</t>
  </si>
  <si>
    <t>جسورانه توسعه فناوری آرمانی</t>
  </si>
  <si>
    <t>جسورانه یکم دانشگاه تهران</t>
  </si>
  <si>
    <t>جسورانه ایده نو تک آشنا</t>
  </si>
  <si>
    <t>جسورانه</t>
  </si>
  <si>
    <t>1395/11/26</t>
  </si>
  <si>
    <t>1396/08/04</t>
  </si>
  <si>
    <t>1397/04/06</t>
  </si>
  <si>
    <t>1397/07/01</t>
  </si>
  <si>
    <t>شرکت توسعه سرمایه گذاری دانشگاه تهران</t>
  </si>
  <si>
    <t>1396/05/02</t>
  </si>
  <si>
    <t>مشاور سرمایه گذاری تامین سرمایه نوین</t>
  </si>
  <si>
    <t>جسورانه فناوری بازنشستگی</t>
  </si>
  <si>
    <t>شرکت سرمایه گذاری و خدمات مدیریت صندوق بازنشستگی کشوری</t>
  </si>
  <si>
    <t>1398/03/11</t>
  </si>
  <si>
    <t>مشاور سرمایه گذاری مدبران هما</t>
  </si>
  <si>
    <t>1398/04/02</t>
  </si>
  <si>
    <t>سبدگردان آگاه</t>
  </si>
  <si>
    <t>1398/05/12</t>
  </si>
  <si>
    <t>سه ماه گذشته</t>
  </si>
  <si>
    <t>شماره ثبت</t>
  </si>
  <si>
    <t>30*</t>
  </si>
  <si>
    <t>مشاور سرمایه گذاری فراز ایده نوآفرین تک</t>
  </si>
  <si>
    <t>1398/06/16</t>
  </si>
  <si>
    <t>سرمایه گذاری مدبران اقتصاد</t>
  </si>
  <si>
    <t>1398/06/17</t>
  </si>
  <si>
    <t>سبدگردان آبان</t>
  </si>
  <si>
    <t>گنجینه زرین شهر</t>
  </si>
  <si>
    <t>درآمد ثابت سرآمد</t>
  </si>
  <si>
    <t>صندوقهای سرمایه گذاری مختلط</t>
  </si>
  <si>
    <t>صندوقهای سرمایه گذاری در سهام</t>
  </si>
  <si>
    <t>سبدگردان نو ویرا</t>
  </si>
  <si>
    <t>1398/07/02</t>
  </si>
  <si>
    <t>1398/07/17</t>
  </si>
  <si>
    <t>1398/07/03</t>
  </si>
  <si>
    <t>1398/07/18</t>
  </si>
  <si>
    <t>سرمايه گذاري مهرگان تامين پارس</t>
  </si>
  <si>
    <t>مشاور سرمایه گذاری معیار</t>
  </si>
  <si>
    <t>اندوخته توسعه صادرات آرمانی</t>
  </si>
  <si>
    <t>1398/08/26</t>
  </si>
  <si>
    <t>مشترک کارگزاری کارآفرین</t>
  </si>
  <si>
    <t>مشترک یکم ایرانیان</t>
  </si>
  <si>
    <t>مشترک صنعت و معدن</t>
  </si>
  <si>
    <t>مشترک فراز اندیش نوین</t>
  </si>
  <si>
    <t>مشترک بانک مسکن</t>
  </si>
  <si>
    <t> مشترک آتیه نوین</t>
  </si>
  <si>
    <t>امین ملت</t>
  </si>
  <si>
    <t>حکمت آشنا ایرانیان</t>
  </si>
  <si>
    <t>یکم کارگزاری بانک کشاورزی</t>
  </si>
  <si>
    <t>آرمان کارآفرین</t>
  </si>
  <si>
    <t>بانک گردشگری</t>
  </si>
  <si>
    <t>آتیه ملت</t>
  </si>
  <si>
    <t>گسترش فردای ایرانیان </t>
  </si>
  <si>
    <t>ارمغان ایرانیان</t>
  </si>
  <si>
    <t> امین سامان</t>
  </si>
  <si>
    <t>ارزش آفرینان دی</t>
  </si>
  <si>
    <t>نهال سرمایه ایرانیان</t>
  </si>
  <si>
    <t>بانک ایران زمین</t>
  </si>
  <si>
    <t>اندوخته ملت</t>
  </si>
  <si>
    <t>امین آشنا ایرانیان</t>
  </si>
  <si>
    <t>اوج ملت</t>
  </si>
  <si>
    <t>نگین رفاه</t>
  </si>
  <si>
    <t>لوتوس پارسیان</t>
  </si>
  <si>
    <t>ره آورد آباد مسکن</t>
  </si>
  <si>
    <t>اندوخته پایدار سپهر</t>
  </si>
  <si>
    <t>مشترک البرز</t>
  </si>
  <si>
    <t>مشترک پیروزان</t>
  </si>
  <si>
    <t>امین انصار</t>
  </si>
  <si>
    <t>مشترک اندیشه فردا</t>
  </si>
  <si>
    <t>نیکوکاری ورزشی پرسپولیس</t>
  </si>
  <si>
    <t>مشترک سپهر تدبیرگران</t>
  </si>
  <si>
    <t>نیکوکاری دانشگاه تهران</t>
  </si>
  <si>
    <t>ثابت حامی</t>
  </si>
  <si>
    <t>نیکوکاری دانشگاه الزهرا</t>
  </si>
  <si>
    <t>با درآمد ثابت کاریزما</t>
  </si>
  <si>
    <t>با درآمد ثابت کاردان</t>
  </si>
  <si>
    <t>اعتماد آفرین پارسیان</t>
  </si>
  <si>
    <t>مشترک افق کارگزاری بانک خاورمیانه</t>
  </si>
  <si>
    <t>با درآمد ثابت گنجینه امید ایرانیان</t>
  </si>
  <si>
    <t>گنجینه آینده روشن</t>
  </si>
  <si>
    <t>سپهر خبرگان نفت</t>
  </si>
  <si>
    <t>پاداش سهامداری توسعه یکم</t>
  </si>
  <si>
    <t>با در آمد ثابت کوثر یکم</t>
  </si>
  <si>
    <t>توسعه تعاون صبا</t>
  </si>
  <si>
    <t>با درآمد ثابت امید انصار</t>
  </si>
  <si>
    <t>نیکوکاری جایزه علمی فناوری پیامبر اعظم</t>
  </si>
  <si>
    <t>مشترک نوین نگر آسیا</t>
  </si>
  <si>
    <t>پاداش سرمایه بهگزین</t>
  </si>
  <si>
    <t>مشترک گنجینه الماس پایدار</t>
  </si>
  <si>
    <t>آرمان آتی کوثر</t>
  </si>
  <si>
    <t>توسعه سرمایه نیکی</t>
  </si>
  <si>
    <t>اندیشه زرین پاسارگاد</t>
  </si>
  <si>
    <t>ارزش آفرین گلرنگ</t>
  </si>
  <si>
    <t>نیکوکاری کشتی ورزش ملی ایران</t>
  </si>
  <si>
    <t>مشترک صبای هدف</t>
  </si>
  <si>
    <t>پارند پایدار سپهر</t>
  </si>
  <si>
    <t>با درآمد ثابت اعتماد ملل</t>
  </si>
  <si>
    <t>با درآمد ثابت کیان</t>
  </si>
  <si>
    <t>امین یکم فردا</t>
  </si>
  <si>
    <t>نیکوکاری لوتوس رویان</t>
  </si>
  <si>
    <t>با درآمد ثابت نگین سامان</t>
  </si>
  <si>
    <t>گنجینه یکم آوید</t>
  </si>
  <si>
    <t>اعتماد کارگزاری بانک ملی ایران</t>
  </si>
  <si>
    <t>با درآمد ثابت کمند</t>
  </si>
  <si>
    <t>توسعه فراز اعتماد</t>
  </si>
  <si>
    <t>با درآمد ثابت فیروزه آسیا</t>
  </si>
  <si>
    <t>دوم اکسیر فارابی</t>
  </si>
  <si>
    <t>ثابت نامی مفید</t>
  </si>
  <si>
    <t>با درآمد ثابت تصمیم</t>
  </si>
  <si>
    <t>اندیشه ورزان صبا تامین</t>
  </si>
  <si>
    <t>گنجینه الماس بیمه دی</t>
  </si>
  <si>
    <t>مشترک آسمان امید</t>
  </si>
  <si>
    <t>پسشگامان سرمایه نوآفرین</t>
  </si>
  <si>
    <t>دارا الگوریتم</t>
  </si>
  <si>
    <t>با درآمد ثابت نو ویرا ذوب آهن</t>
  </si>
  <si>
    <t>با درآمد ثابت معیار</t>
  </si>
  <si>
    <t>توسعه ممتاز</t>
  </si>
  <si>
    <t>مشترک پارس</t>
  </si>
  <si>
    <t>مشترک نواندیشان </t>
  </si>
  <si>
    <t>تجربه ایرانیان</t>
  </si>
  <si>
    <t>ارمغان یکم ملل</t>
  </si>
  <si>
    <t>یکم نیکوکاری آگاه</t>
  </si>
  <si>
    <t> نیکوکاری بانک گردشگری</t>
  </si>
  <si>
    <t>مشترک کوثر</t>
  </si>
  <si>
    <t>مشترک آسمان خاورمیانه</t>
  </si>
  <si>
    <t>آرمان سپهر آشنا</t>
  </si>
  <si>
    <t>مختلط گوهر نفیس تمدن</t>
  </si>
  <si>
    <t>سپهر اندیشه نوین</t>
  </si>
  <si>
    <t>مشترک گنجینه مهر</t>
  </si>
  <si>
    <t>مشترک نیکی گستران</t>
  </si>
  <si>
    <t>نیکوکاری ایتام برکت </t>
  </si>
  <si>
    <t>توسعه پست بانک</t>
  </si>
  <si>
    <t>مشترک سپهر آتی</t>
  </si>
  <si>
    <t>ثروت آفرین پارسیان</t>
  </si>
  <si>
    <t>نیکوکاری میراث ماندگار پاسارگاد</t>
  </si>
  <si>
    <t>مشترک پویا</t>
  </si>
  <si>
    <t>مشترک کارگزاری حافظ</t>
  </si>
  <si>
    <t>مشترك كارگزاري بانك ملي ايران</t>
  </si>
  <si>
    <t>مشترک پیشتاز</t>
  </si>
  <si>
    <t>مشترک آگاه</t>
  </si>
  <si>
    <t>مشترک بانک اقتصاد نوین</t>
  </si>
  <si>
    <t xml:space="preserve">مشترک ارزش کاوان آینده </t>
  </si>
  <si>
    <t>مشترک بورسیران</t>
  </si>
  <si>
    <t>مشترک یکم اکسیر فارابی</t>
  </si>
  <si>
    <t>مشترک ایساتیس پویای یزد</t>
  </si>
  <si>
    <t>باران کارگزاری بانک کشاورزی </t>
  </si>
  <si>
    <t>مشترک صبا</t>
  </si>
  <si>
    <t>مشترک نوین پایدار</t>
  </si>
  <si>
    <t>گنجینه رفاه</t>
  </si>
  <si>
    <t>فیروزه موفقیت</t>
  </si>
  <si>
    <t>مشترك نقش جهان</t>
  </si>
  <si>
    <t>مشترک تدبیرگران فردا</t>
  </si>
  <si>
    <t>مشترک سینا</t>
  </si>
  <si>
    <t>مشترک عقیق</t>
  </si>
  <si>
    <t>مشترك شاخصي كار آفرين</t>
  </si>
  <si>
    <t>کارگزاری پارسیان</t>
  </si>
  <si>
    <t>مشترک پیشرو</t>
  </si>
  <si>
    <t>سپهر اول کارگزاری بانک صادرات</t>
  </si>
  <si>
    <t>توسعه صادرات</t>
  </si>
  <si>
    <t>مشترک یکم سامان</t>
  </si>
  <si>
    <t>بانک دی</t>
  </si>
  <si>
    <t>مشترك خوارزمي</t>
  </si>
  <si>
    <t>بانک توسعه تعاون</t>
  </si>
  <si>
    <t>مشترک آسمان یکم</t>
  </si>
  <si>
    <t>مشترک کاریزما</t>
  </si>
  <si>
    <t>ثروت آفرین تمدن</t>
  </si>
  <si>
    <t>مشترک امید توسعه</t>
  </si>
  <si>
    <t>مشترک نوید انصار</t>
  </si>
  <si>
    <t>مشترك سبحان</t>
  </si>
  <si>
    <t>مشترك امين آويد</t>
  </si>
  <si>
    <t>مشترک توسعه ملی</t>
  </si>
  <si>
    <t>سپهر کاریزما</t>
  </si>
  <si>
    <t>مشترک دماسنج</t>
  </si>
  <si>
    <t>بذر امید آفرین</t>
  </si>
  <si>
    <t>آسمان آرمانی سهام</t>
  </si>
  <si>
    <t>توسعه اندوخته آینده</t>
  </si>
  <si>
    <t>مشترك افق</t>
  </si>
  <si>
    <t>مشترک رشد سامان</t>
  </si>
  <si>
    <t>مشترک بانک خاورمیانه</t>
  </si>
  <si>
    <t>سهم آشنا</t>
  </si>
  <si>
    <t>مشترک ذوب آهن نوویرا</t>
  </si>
  <si>
    <t>همیان سپهر</t>
  </si>
  <si>
    <t>امین تدبیرگران فردا</t>
  </si>
  <si>
    <t>مشترک میعاد ایرانیان</t>
  </si>
  <si>
    <t>زرین پارسیان</t>
  </si>
  <si>
    <t>مشترک یکم آبان</t>
  </si>
  <si>
    <t>شاخص سی شرکت بزرگ فیروزه</t>
  </si>
  <si>
    <t>مشترک نیکوکاری ندای امید</t>
  </si>
  <si>
    <t>تجارت شاخصی کاردان</t>
  </si>
  <si>
    <t>سهام بزرگ کاردان</t>
  </si>
  <si>
    <t>اندیشه خبرگان سهام</t>
  </si>
  <si>
    <t>مشترک مبین سرمایه</t>
  </si>
  <si>
    <t>هستی بخش آگاه</t>
  </si>
  <si>
    <t>آرمان آتیه درخشان مس</t>
  </si>
  <si>
    <t>مشترک گنجینه ارمغان الماس</t>
  </si>
  <si>
    <t>مشترک افق روشن کارگزاری بانک خاورمیانه</t>
  </si>
  <si>
    <t>پاداش سرمایه پارس</t>
  </si>
  <si>
    <t>مشترک سرمایه دنیا</t>
  </si>
  <si>
    <t>آوای سهام کیان</t>
  </si>
  <si>
    <t>افق ملت</t>
  </si>
  <si>
    <t>سرو سودمند مدبران</t>
  </si>
  <si>
    <r>
      <t>خرید</t>
    </r>
    <r>
      <rPr>
        <b/>
        <sz val="10"/>
        <rFont val="Calibri"/>
        <family val="2"/>
      </rPr>
      <t>↓</t>
    </r>
  </si>
  <si>
    <r>
      <t>سهام</t>
    </r>
    <r>
      <rPr>
        <b/>
        <sz val="12"/>
        <rFont val="Calibri"/>
        <family val="2"/>
      </rPr>
      <t>↓</t>
    </r>
  </si>
  <si>
    <r>
      <t>عمر صندوق (به ماه)</t>
    </r>
    <r>
      <rPr>
        <b/>
        <sz val="20"/>
        <rFont val="Calibri"/>
        <family val="2"/>
      </rPr>
      <t>↓</t>
    </r>
  </si>
  <si>
    <r>
      <t xml:space="preserve">نسبت فعالیت </t>
    </r>
    <r>
      <rPr>
        <b/>
        <sz val="10"/>
        <rFont val="Calibri"/>
        <family val="2"/>
      </rPr>
      <t>↓</t>
    </r>
    <r>
      <rPr>
        <b/>
        <sz val="10"/>
        <rFont val="B Nazanin"/>
        <charset val="178"/>
      </rPr>
      <t>معاملاتی</t>
    </r>
  </si>
  <si>
    <t>در اوراق بهادار با درامد ثابت و با پیش بینی سود و قابل معامله</t>
  </si>
  <si>
    <t>مشاور سرمایه‌گذاری مدبران هما</t>
  </si>
  <si>
    <t>1398/12/01</t>
  </si>
  <si>
    <t>1398/10/11</t>
  </si>
  <si>
    <t>1398/12/21</t>
  </si>
  <si>
    <t>ثروت ستارگان</t>
  </si>
  <si>
    <t>مشاور سرمایه گذاری دیدگاهان نوین</t>
  </si>
  <si>
    <t>1398/12/04</t>
  </si>
  <si>
    <t>صندوق در صندوق</t>
  </si>
  <si>
    <t>افرا نماد پایدار</t>
  </si>
  <si>
    <t>درصد سهم</t>
  </si>
  <si>
    <r>
      <t>عمر صندوق (به ماه)</t>
    </r>
    <r>
      <rPr>
        <b/>
        <sz val="22"/>
        <rFont val="B Nazanin"/>
        <charset val="178"/>
      </rPr>
      <t>↓</t>
    </r>
  </si>
  <si>
    <t>* صندوق‌ سرمایه‌گذاری اختصاصی بازارگردانی با NAV جداگانه</t>
  </si>
  <si>
    <t>شرکت کارگزاری فارابی</t>
  </si>
  <si>
    <t>شرکت سبدگردان ایساتیس پویا</t>
  </si>
  <si>
    <t>گزارش عملکرد صندوق های سرمایه گذاری در پایان سال 1398 و</t>
  </si>
  <si>
    <t>1398/12/29</t>
  </si>
  <si>
    <t>1399/01/24</t>
  </si>
  <si>
    <t>1399/01/20</t>
  </si>
  <si>
    <t>سبدگردان فیروزه آسیا</t>
  </si>
  <si>
    <t>شرکت سبدگردان اعتبار</t>
  </si>
  <si>
    <t>1399/02/17</t>
  </si>
  <si>
    <t>اختصاصی بازارگردانی توسعه سهام نیکی</t>
  </si>
  <si>
    <t>1399/03/06</t>
  </si>
  <si>
    <t>1399/03/21</t>
  </si>
  <si>
    <t>اعتبار سرمایه نوآفرین</t>
  </si>
  <si>
    <t>مشاور سرمایه گذاری فراز ایده نوآفرین</t>
  </si>
  <si>
    <t>خصوصی</t>
  </si>
  <si>
    <t>1399/03/24</t>
  </si>
  <si>
    <t>مشترک مدرسه کسب و کار صوفی رازی</t>
  </si>
  <si>
    <t>1399/03/25</t>
  </si>
  <si>
    <t>کارگزاری نهایت نگر</t>
  </si>
  <si>
    <t>در اوراق بهادار با درآمد ثابت نوع دوم و قابل معامله</t>
  </si>
  <si>
    <t>سبدگردان سینا</t>
  </si>
  <si>
    <t>کارگزاری سرمایه‌گذاری ملی ایران</t>
  </si>
  <si>
    <t>سبدگردان امید نهایت‌نگر</t>
  </si>
  <si>
    <t>مشاور سرمایه‌گذاری ارزش پرداز آریان</t>
  </si>
  <si>
    <t>1399/04/21</t>
  </si>
  <si>
    <t>اعتماد داریک</t>
  </si>
  <si>
    <t>سبدگردان داریک پارس</t>
  </si>
  <si>
    <t>1399/04/30</t>
  </si>
  <si>
    <t>ارزش آفرین بیدار</t>
  </si>
  <si>
    <t>شرک سبدگردان اقتصاد بیدار</t>
  </si>
  <si>
    <t>1399/04/11</t>
  </si>
  <si>
    <t>1399/04/31</t>
  </si>
  <si>
    <t>پیشگامان سرمایه نوآفرین</t>
  </si>
  <si>
    <t>یاقوت آگاه</t>
  </si>
  <si>
    <t>آهنگ سهام کیان</t>
  </si>
  <si>
    <t>اعتبار سهام ایرانیان</t>
  </si>
  <si>
    <t>اختصاصی بازارگردانی آرمان اندیش*</t>
  </si>
  <si>
    <t>مشترك توسعه بازار سرمايه</t>
  </si>
  <si>
    <t>اختصاصی بازارگردانی افتخار حافظ</t>
  </si>
  <si>
    <t>بازارگردانی نوین پیشرو*</t>
  </si>
  <si>
    <t>اختصاصی بازارگرداني اميد لوتوس پارسيان*</t>
  </si>
  <si>
    <t>اختصاصی بازارگردانی گنجینه سپهر صادرات</t>
  </si>
  <si>
    <t>اختصاصی بازارگرداني حكمت ايرانيان يكم*</t>
  </si>
  <si>
    <t>اختصاصی بازارگردان گروه توسعۀ بهشهر</t>
  </si>
  <si>
    <t>اختصاصی بازارگردانی گسترش صنعت دارو</t>
  </si>
  <si>
    <t>اختصاصی بازارگردانی بهمن گستر</t>
  </si>
  <si>
    <t>اختصاصی  بازارگردانی مپنا ایرانیان</t>
  </si>
  <si>
    <t>اختصاصی بازارگردان امید ایرانیان*</t>
  </si>
  <si>
    <t xml:space="preserve">اختصاصی بازارگردان توسعۀ ملی </t>
  </si>
  <si>
    <t>اختصاصی بازارگردانی بانک سینا</t>
  </si>
  <si>
    <t>اختصاصی بازارگردان تجارت ایرانیان اعتماد</t>
  </si>
  <si>
    <t>اختصاصی بازارگردانی صبا نیک*</t>
  </si>
  <si>
    <t xml:space="preserve">اختصاصی بازارگردان آرمان انصار  </t>
  </si>
  <si>
    <t>اختصاصی بازارگردانی ملت*</t>
  </si>
  <si>
    <t>اختصاصی بازارگردانی کوشا الگوریتم*</t>
  </si>
  <si>
    <t>اختصاصی بازارگردانی سپهر بازار سرمایه*</t>
  </si>
  <si>
    <t>اختصاصی بازارگردانی گروه گردشگری ایرانیان</t>
  </si>
  <si>
    <t>اختصاصی بازارگردانی پست بانک ایران</t>
  </si>
  <si>
    <t>اختصاصی بازارگردانی صنعت مس</t>
  </si>
  <si>
    <t>اختصاصی بازارگردانی گروه دی*</t>
  </si>
  <si>
    <t>اختصاصی بازارگردانی توسعه معادن و فلزات آرمان</t>
  </si>
  <si>
    <t>اختصاصی بازارگردانی تدبیرگران فردا*</t>
  </si>
  <si>
    <t>اختصاصی بازارگردانی توسعه بازار تمدن</t>
  </si>
  <si>
    <t>اختصاصی بازارگردانی سهم آشنا یکم*</t>
  </si>
  <si>
    <t>اختصاصی بازارگردانی نماد صنعت و معدن*</t>
  </si>
  <si>
    <t>اختصاصی بازارگردانی ارزش آفرین صندوق بازنشستگی کشوری*</t>
  </si>
  <si>
    <t>اختصاصی بازارگردانی آینده نگر دانا</t>
  </si>
  <si>
    <t>اختصاصی بازارگردانی سینا بهگزین*</t>
  </si>
  <si>
    <t>صندوق تثبیت بازار سرمایه</t>
  </si>
  <si>
    <t>اختصاصی بازارگردانی گوهر فام امید*</t>
  </si>
  <si>
    <t>اختصاصی بازارگردانی صبا گستر نفت و گاز تامین*</t>
  </si>
  <si>
    <t>اختصاصی بازارگردانی اکسیر سودا*</t>
  </si>
  <si>
    <t>اختصاصی بازارگردانی مفید*</t>
  </si>
  <si>
    <t>اختصاصی بازارگردانی هوشمند آبان*</t>
  </si>
  <si>
    <t>اختصاصی بازارگردانی پاداش پشتیبان پارس*</t>
  </si>
  <si>
    <t>اختصاصی بازارگردانی مهرگان*</t>
  </si>
  <si>
    <t>اختصاصی بازارگردانی معیار</t>
  </si>
  <si>
    <t>اختصاصی بازارگردانی خلیج فارس*</t>
  </si>
  <si>
    <t>اختصاصی بازارگردانی ایساتیس پویا*</t>
  </si>
  <si>
    <t>اختصاصی بازارگردانی الگوریتمی امید فارابی*</t>
  </si>
  <si>
    <t>اختصاصی بازارگردانی توسعه فیروزه پویا*</t>
  </si>
  <si>
    <t>اختصاصی بازارگردانی خبرگان اهداف*</t>
  </si>
  <si>
    <t>اختصاصی بازارگردانی نهایت نگر</t>
  </si>
  <si>
    <t>اختصاصی بازارگردانی آگاه*</t>
  </si>
  <si>
    <t>اختصاصی بازارگردانی اندیشه زرین پاسارگاد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</si>
</sst>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0_-;\(#,##0\)"/>
    <numFmt numFmtId="165" formatCode="_(* #,##0_);_(* \(#,##0\);_(* &quot;-&quot;??_);_(@_)"/>
    <numFmt numFmtId="166" formatCode="_(* #,##0.0000_);_(* \(#,##0.0000\);_(* &quot;-&quot;??_);_(@_)"/>
    <numFmt numFmtId="167" formatCode="0.0%"/>
  </numFmts>
  <fonts count="89" x14ac:knownFonts="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sz val="10"/>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6"/>
      <name val="B Nazanin"/>
      <charset val="178"/>
    </font>
    <font>
      <sz val="28"/>
      <color theme="1"/>
      <name val="B Zar"/>
      <charset val="178"/>
    </font>
    <font>
      <b/>
      <sz val="11"/>
      <color theme="0"/>
      <name val="Calibri"/>
      <family val="2"/>
      <scheme val="minor"/>
    </font>
    <font>
      <sz val="11"/>
      <color theme="0"/>
      <name val="Calibri"/>
      <family val="2"/>
      <scheme val="minor"/>
    </font>
    <font>
      <sz val="11"/>
      <color theme="0"/>
      <name val="B Nazanin"/>
      <charset val="178"/>
    </font>
    <font>
      <sz val="10"/>
      <color theme="0"/>
      <name val="B Nazanin"/>
      <charset val="178"/>
    </font>
    <font>
      <b/>
      <sz val="11"/>
      <color theme="0"/>
      <name val="B Nazanin"/>
      <charset val="178"/>
    </font>
    <font>
      <sz val="11"/>
      <color theme="0"/>
      <name val="B Zar"/>
      <charset val="178"/>
    </font>
    <font>
      <b/>
      <sz val="20"/>
      <color theme="0"/>
      <name val="B Nazanin"/>
      <charset val="178"/>
    </font>
    <font>
      <b/>
      <sz val="16"/>
      <color theme="0"/>
      <name val="B Nazanin"/>
      <charset val="178"/>
    </font>
    <font>
      <b/>
      <sz val="11"/>
      <color theme="0"/>
      <name val="B Zar"/>
      <charset val="178"/>
    </font>
    <font>
      <b/>
      <sz val="28"/>
      <color theme="0"/>
      <name val="B Nazanin"/>
      <charset val="178"/>
    </font>
    <font>
      <b/>
      <sz val="22"/>
      <color theme="0"/>
      <name val="B Nazanin"/>
      <charset val="178"/>
    </font>
    <font>
      <sz val="14"/>
      <color theme="0"/>
      <name val="B Nazanin"/>
      <charset val="178"/>
    </font>
    <font>
      <sz val="18"/>
      <color theme="0"/>
      <name val="B Nazanin"/>
      <charset val="178"/>
    </font>
    <font>
      <b/>
      <sz val="9"/>
      <color theme="0"/>
      <name val="B Nazanin"/>
      <charset val="178"/>
    </font>
    <font>
      <sz val="9"/>
      <color theme="1"/>
      <name val="B Nazanin"/>
      <charset val="178"/>
    </font>
    <font>
      <b/>
      <sz val="19"/>
      <name val="B Nazanin"/>
      <charset val="178"/>
    </font>
    <font>
      <b/>
      <sz val="12"/>
      <name val="B Nazanin"/>
      <charset val="178"/>
    </font>
    <font>
      <b/>
      <sz val="28"/>
      <name val="B Nazanin"/>
      <charset val="178"/>
    </font>
    <font>
      <sz val="11"/>
      <name val="Calibri"/>
      <family val="2"/>
      <scheme val="minor"/>
    </font>
    <font>
      <b/>
      <sz val="11"/>
      <name val="Calibri"/>
      <family val="2"/>
      <scheme val="minor"/>
    </font>
    <font>
      <b/>
      <sz val="11"/>
      <name val="B Nazanin"/>
      <charset val="178"/>
    </font>
    <font>
      <b/>
      <sz val="36"/>
      <name val="B Nazanin"/>
      <charset val="178"/>
    </font>
    <font>
      <sz val="11"/>
      <name val="B Lotus"/>
      <charset val="178"/>
    </font>
    <font>
      <b/>
      <sz val="48"/>
      <name val="B Nazanin"/>
      <charset val="178"/>
    </font>
    <font>
      <b/>
      <sz val="26"/>
      <color rgb="FFFF0000"/>
      <name val="B Nazanin"/>
      <charset val="178"/>
    </font>
    <font>
      <sz val="20"/>
      <name val="B Zar"/>
      <charset val="178"/>
    </font>
    <font>
      <sz val="26"/>
      <name val="B Zar"/>
      <charset val="178"/>
    </font>
    <font>
      <sz val="10"/>
      <color theme="0"/>
      <name val="B Zar"/>
      <charset val="178"/>
    </font>
    <font>
      <sz val="9"/>
      <color theme="0"/>
      <name val="B Zar"/>
      <charset val="178"/>
    </font>
    <font>
      <sz val="36"/>
      <color theme="1"/>
      <name val="B Zar"/>
      <charset val="178"/>
    </font>
    <font>
      <sz val="19"/>
      <name val="B Nazanin"/>
      <charset val="178"/>
    </font>
    <font>
      <sz val="19"/>
      <color rgb="FF000000"/>
      <name val="B Nazanin"/>
      <charset val="178"/>
    </font>
    <font>
      <sz val="24"/>
      <color theme="1"/>
      <name val="B Nazanin"/>
      <charset val="178"/>
    </font>
    <font>
      <b/>
      <sz val="26"/>
      <color theme="0"/>
      <name val="B Nazanin"/>
      <charset val="178"/>
    </font>
    <font>
      <b/>
      <sz val="10"/>
      <name val="Calibri"/>
      <family val="2"/>
    </font>
    <font>
      <b/>
      <sz val="12"/>
      <name val="Calibri"/>
      <family val="2"/>
    </font>
    <font>
      <b/>
      <sz val="20"/>
      <name val="Calibri"/>
      <family val="2"/>
    </font>
    <font>
      <b/>
      <sz val="22"/>
      <name val="B Nazanin"/>
      <charset val="178"/>
    </font>
    <font>
      <b/>
      <sz val="18"/>
      <color theme="1"/>
      <name val="B Zar"/>
      <charset val="178"/>
    </font>
    <font>
      <b/>
      <sz val="28"/>
      <color rgb="FFFF0000"/>
      <name val="B Zar"/>
      <charset val="178"/>
    </font>
    <font>
      <b/>
      <sz val="36"/>
      <color theme="0"/>
      <name val="B Zar"/>
      <charset val="178"/>
    </font>
    <font>
      <b/>
      <sz val="36"/>
      <color theme="0"/>
      <name val="B Nazanin"/>
      <charset val="178"/>
    </font>
    <font>
      <b/>
      <sz val="18"/>
      <color theme="0"/>
      <name val="B Nazanin"/>
      <charset val="178"/>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8">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xf numFmtId="41" fontId="3" fillId="0" borderId="0" applyFont="0" applyFill="0" applyBorder="0" applyAlignment="0" applyProtection="0"/>
    <xf numFmtId="9" fontId="3" fillId="0" borderId="0" applyFont="0" applyFill="0" applyBorder="0" applyAlignment="0" applyProtection="0"/>
  </cellStyleXfs>
  <cellXfs count="459">
    <xf numFmtId="0" fontId="0" fillId="0" borderId="0" xfId="0"/>
    <xf numFmtId="0" fontId="0" fillId="0" borderId="0" xfId="0"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10" fontId="4" fillId="0" borderId="0" xfId="0" applyNumberFormat="1" applyFont="1" applyFill="1" applyAlignment="1">
      <alignment readingOrder="1"/>
    </xf>
    <xf numFmtId="0" fontId="26" fillId="3" borderId="1" xfId="0" applyFont="1" applyFill="1" applyBorder="1" applyAlignment="1">
      <alignment horizontal="right" vertical="center" readingOrder="2"/>
    </xf>
    <xf numFmtId="0" fontId="22" fillId="3" borderId="1" xfId="0" applyFont="1" applyFill="1" applyBorder="1" applyAlignment="1">
      <alignment horizontal="center" vertical="center" readingOrder="2"/>
    </xf>
    <xf numFmtId="3" fontId="22" fillId="3" borderId="1" xfId="0" applyNumberFormat="1" applyFont="1" applyFill="1" applyBorder="1" applyAlignment="1">
      <alignment horizontal="right" vertical="center" readingOrder="2"/>
    </xf>
    <xf numFmtId="0" fontId="30" fillId="0" borderId="0" xfId="0" applyFont="1" applyFill="1"/>
    <xf numFmtId="0" fontId="30" fillId="0" borderId="0" xfId="0" applyFont="1" applyAlignment="1">
      <alignment horizontal="center"/>
    </xf>
    <xf numFmtId="0" fontId="30" fillId="0" borderId="0" xfId="0" applyFont="1"/>
    <xf numFmtId="0" fontId="12" fillId="3" borderId="1" xfId="0" applyNumberFormat="1" applyFont="1" applyFill="1" applyBorder="1" applyAlignment="1">
      <alignment horizontal="right" vertical="center" readingOrder="2"/>
    </xf>
    <xf numFmtId="0" fontId="0" fillId="0" borderId="0" xfId="0" applyFont="1"/>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2" fillId="2" borderId="1" xfId="0" applyFont="1" applyFill="1" applyBorder="1" applyAlignment="1">
      <alignment horizontal="center" vertical="center" readingOrder="2"/>
    </xf>
    <xf numFmtId="164" fontId="31" fillId="0" borderId="1" xfId="2" applyNumberFormat="1" applyFont="1" applyFill="1" applyBorder="1" applyAlignment="1">
      <alignment horizontal="right" vertical="center"/>
    </xf>
    <xf numFmtId="0" fontId="4" fillId="0" borderId="0" xfId="0" applyFont="1" applyAlignment="1">
      <alignment horizontal="right" vertical="center" readingOrder="2"/>
    </xf>
    <xf numFmtId="164" fontId="30" fillId="0" borderId="0" xfId="0" applyNumberFormat="1" applyFont="1"/>
    <xf numFmtId="165" fontId="30" fillId="0" borderId="0" xfId="5" applyNumberFormat="1" applyFont="1"/>
    <xf numFmtId="0" fontId="29" fillId="2" borderId="1" xfId="2" applyFont="1" applyFill="1" applyBorder="1" applyAlignment="1">
      <alignment horizontal="right" vertical="center"/>
    </xf>
    <xf numFmtId="0" fontId="4" fillId="0" borderId="0" xfId="0" applyFont="1" applyFill="1" applyAlignment="1">
      <alignment horizontal="right" vertical="center" readingOrder="2"/>
    </xf>
    <xf numFmtId="3" fontId="40" fillId="0" borderId="0" xfId="0" applyNumberFormat="1" applyFont="1" applyFill="1" applyAlignment="1">
      <alignment horizontal="right" vertical="center" readingOrder="2"/>
    </xf>
    <xf numFmtId="0" fontId="41" fillId="0" borderId="0" xfId="0" applyFont="1" applyAlignment="1">
      <alignment horizontal="right" vertical="center" readingOrder="2"/>
    </xf>
    <xf numFmtId="0" fontId="42" fillId="0" borderId="0" xfId="0" applyFont="1" applyAlignment="1">
      <alignment horizontal="right" vertical="center" readingOrder="2"/>
    </xf>
    <xf numFmtId="2" fontId="4" fillId="0" borderId="0" xfId="0" applyNumberFormat="1" applyFont="1" applyAlignment="1">
      <alignment horizontal="right" vertical="center" readingOrder="2"/>
    </xf>
    <xf numFmtId="0" fontId="43"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4"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3" fillId="0" borderId="0" xfId="0" applyFont="1" applyFill="1" applyBorder="1" applyAlignment="1">
      <alignment horizontal="right" vertical="center" readingOrder="2"/>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165" fontId="4" fillId="0" borderId="0" xfId="0" applyNumberFormat="1" applyFont="1" applyFill="1" applyAlignment="1">
      <alignment readingOrder="1"/>
    </xf>
    <xf numFmtId="3" fontId="22" fillId="3" borderId="1" xfId="0" applyNumberFormat="1" applyFont="1" applyFill="1" applyBorder="1" applyAlignment="1">
      <alignment horizontal="right" vertical="center"/>
    </xf>
    <xf numFmtId="165" fontId="22" fillId="3"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3" fontId="40" fillId="0" borderId="1" xfId="0" applyNumberFormat="1" applyFont="1" applyFill="1" applyBorder="1" applyAlignment="1">
      <alignment horizontal="right" vertical="center" readingOrder="2"/>
    </xf>
    <xf numFmtId="0" fontId="10" fillId="0" borderId="0" xfId="0" applyFont="1" applyFill="1" applyAlignment="1">
      <alignment horizontal="right" vertical="center" wrapText="1" readingOrder="2"/>
    </xf>
    <xf numFmtId="43" fontId="14" fillId="0" borderId="0" xfId="5" applyFont="1" applyFill="1" applyBorder="1" applyAlignment="1">
      <alignment horizontal="right" vertical="center" readingOrder="2"/>
    </xf>
    <xf numFmtId="1" fontId="45" fillId="0" borderId="0" xfId="0" applyNumberFormat="1" applyFont="1" applyFill="1" applyAlignment="1">
      <alignment horizontal="right" vertical="center" readingOrder="2"/>
    </xf>
    <xf numFmtId="0" fontId="45" fillId="0" borderId="0" xfId="0" applyFont="1" applyFill="1" applyBorder="1" applyAlignment="1">
      <alignment horizontal="right" vertical="center" readingOrder="2"/>
    </xf>
    <xf numFmtId="1" fontId="4" fillId="0" borderId="1" xfId="0" applyNumberFormat="1" applyFont="1" applyBorder="1" applyAlignment="1">
      <alignment horizontal="right" vertical="center" readingOrder="2"/>
    </xf>
    <xf numFmtId="1" fontId="4" fillId="0" borderId="0" xfId="0" applyNumberFormat="1" applyFont="1" applyAlignment="1">
      <alignment horizontal="right" vertical="center" readingOrder="2"/>
    </xf>
    <xf numFmtId="41" fontId="13" fillId="0" borderId="0" xfId="6" applyFont="1"/>
    <xf numFmtId="43" fontId="41" fillId="0" borderId="0" xfId="0" applyNumberFormat="1" applyFont="1" applyAlignment="1">
      <alignment horizontal="right" vertical="center" readingOrder="2"/>
    </xf>
    <xf numFmtId="164" fontId="31" fillId="0" borderId="1" xfId="2" applyNumberFormat="1" applyFont="1" applyFill="1" applyBorder="1" applyAlignment="1">
      <alignment vertical="center"/>
    </xf>
    <xf numFmtId="0" fontId="30" fillId="0" borderId="0" xfId="0" applyFont="1" applyAlignment="1"/>
    <xf numFmtId="0" fontId="44" fillId="3" borderId="1" xfId="0" applyFont="1" applyFill="1" applyBorder="1" applyAlignment="1">
      <alignment horizontal="right" vertical="center" readingOrder="2"/>
    </xf>
    <xf numFmtId="0" fontId="44" fillId="2" borderId="1" xfId="0" applyFont="1" applyFill="1" applyBorder="1" applyAlignment="1">
      <alignment horizontal="right" vertical="center" readingOrder="2"/>
    </xf>
    <xf numFmtId="9" fontId="4" fillId="0" borderId="0" xfId="0" applyNumberFormat="1" applyFont="1" applyFill="1" applyAlignment="1">
      <alignment readingOrder="1"/>
    </xf>
    <xf numFmtId="0" fontId="31" fillId="0" borderId="1" xfId="0" applyFont="1" applyFill="1" applyBorder="1" applyAlignment="1">
      <alignment horizontal="right" vertical="center" readingOrder="2"/>
    </xf>
    <xf numFmtId="41" fontId="6" fillId="0" borderId="0" xfId="6" applyFont="1" applyFill="1" applyBorder="1" applyAlignment="1">
      <alignment horizontal="right" vertical="center" readingOrder="2"/>
    </xf>
    <xf numFmtId="0" fontId="15" fillId="0" borderId="1" xfId="0" applyFont="1" applyFill="1" applyBorder="1" applyAlignment="1">
      <alignment horizontal="right" vertical="center" readingOrder="2"/>
    </xf>
    <xf numFmtId="43" fontId="15" fillId="0" borderId="1" xfId="5" applyFont="1" applyFill="1" applyBorder="1" applyAlignment="1">
      <alignment horizontal="right" vertical="center" readingOrder="2"/>
    </xf>
    <xf numFmtId="0" fontId="9" fillId="0" borderId="1" xfId="0" applyFont="1" applyFill="1" applyBorder="1" applyAlignment="1">
      <alignment horizontal="right" vertical="center" readingOrder="2"/>
    </xf>
    <xf numFmtId="0" fontId="10" fillId="0" borderId="1" xfId="0" applyFont="1" applyFill="1" applyBorder="1" applyAlignment="1">
      <alignment horizontal="right" vertical="center" readingOrder="2"/>
    </xf>
    <xf numFmtId="1" fontId="45" fillId="0" borderId="1" xfId="0" applyNumberFormat="1" applyFont="1" applyFill="1" applyBorder="1" applyAlignment="1">
      <alignment horizontal="right" vertical="center" readingOrder="2"/>
    </xf>
    <xf numFmtId="0" fontId="15" fillId="0" borderId="1" xfId="0" applyFont="1" applyFill="1" applyBorder="1" applyAlignment="1">
      <alignment horizontal="right" vertical="center" wrapText="1" readingOrder="2"/>
    </xf>
    <xf numFmtId="43" fontId="15" fillId="0" borderId="1" xfId="5" applyFont="1" applyFill="1" applyBorder="1" applyAlignment="1">
      <alignment horizontal="right" vertical="center" wrapText="1" readingOrder="2"/>
    </xf>
    <xf numFmtId="0" fontId="9" fillId="0" borderId="1" xfId="0" applyFont="1" applyFill="1" applyBorder="1" applyAlignment="1">
      <alignment horizontal="right" vertical="center" wrapText="1" readingOrder="2"/>
    </xf>
    <xf numFmtId="0" fontId="10" fillId="0" borderId="1" xfId="0" applyFont="1" applyFill="1" applyBorder="1" applyAlignment="1">
      <alignment horizontal="right" vertical="center" wrapText="1" readingOrder="2"/>
    </xf>
    <xf numFmtId="1" fontId="10" fillId="0" borderId="1" xfId="0" applyNumberFormat="1" applyFont="1" applyFill="1" applyBorder="1" applyAlignment="1">
      <alignment horizontal="right" vertical="center" readingOrder="2"/>
    </xf>
    <xf numFmtId="1" fontId="28" fillId="0" borderId="1" xfId="0" applyNumberFormat="1" applyFont="1" applyFill="1" applyBorder="1"/>
    <xf numFmtId="43" fontId="24" fillId="0" borderId="1" xfId="0" applyNumberFormat="1" applyFont="1" applyFill="1" applyBorder="1" applyAlignment="1">
      <alignment horizontal="right" readingOrder="2"/>
    </xf>
    <xf numFmtId="43" fontId="24" fillId="0" borderId="1" xfId="5" applyFont="1" applyFill="1" applyBorder="1" applyAlignment="1">
      <alignment horizontal="right" readingOrder="2"/>
    </xf>
    <xf numFmtId="1" fontId="43" fillId="0" borderId="1"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readingOrder="1"/>
    </xf>
    <xf numFmtId="1" fontId="15" fillId="0" borderId="1" xfId="5" applyNumberFormat="1" applyFont="1" applyFill="1" applyBorder="1" applyAlignment="1">
      <alignment horizontal="right" vertical="center" readingOrder="2"/>
    </xf>
    <xf numFmtId="166" fontId="16" fillId="0" borderId="1" xfId="5" applyNumberFormat="1" applyFont="1" applyFill="1" applyBorder="1"/>
    <xf numFmtId="166" fontId="0" fillId="0" borderId="0" xfId="5" applyNumberFormat="1" applyFont="1" applyFill="1"/>
    <xf numFmtId="41" fontId="21" fillId="8" borderId="1" xfId="6" applyFont="1" applyFill="1" applyBorder="1" applyAlignment="1">
      <alignment horizontal="right" vertical="center"/>
    </xf>
    <xf numFmtId="2" fontId="48" fillId="8" borderId="1" xfId="0" applyNumberFormat="1" applyFont="1" applyFill="1" applyBorder="1" applyAlignment="1">
      <alignment horizontal="right" vertical="center" readingOrder="2"/>
    </xf>
    <xf numFmtId="41" fontId="48" fillId="8" borderId="1" xfId="6" applyFont="1" applyFill="1" applyBorder="1" applyAlignment="1">
      <alignment horizontal="right" vertical="center" readingOrder="2"/>
    </xf>
    <xf numFmtId="41" fontId="50" fillId="8" borderId="1" xfId="6" applyFont="1" applyFill="1" applyBorder="1" applyAlignment="1">
      <alignment horizontal="right" vertical="center" readingOrder="2"/>
    </xf>
    <xf numFmtId="0" fontId="51" fillId="0" borderId="1" xfId="0" applyFont="1" applyFill="1" applyBorder="1" applyAlignment="1">
      <alignment horizontal="right" vertical="center" readingOrder="2"/>
    </xf>
    <xf numFmtId="0" fontId="52" fillId="6" borderId="1" xfId="0" applyNumberFormat="1" applyFont="1" applyFill="1" applyBorder="1" applyAlignment="1">
      <alignment vertical="center" readingOrder="2"/>
    </xf>
    <xf numFmtId="0" fontId="52" fillId="6" borderId="1" xfId="0" applyNumberFormat="1" applyFont="1" applyFill="1" applyBorder="1" applyAlignment="1">
      <alignment horizontal="right" vertical="center" readingOrder="2"/>
    </xf>
    <xf numFmtId="0" fontId="51" fillId="0" borderId="0" xfId="0" applyFont="1" applyFill="1" applyAlignment="1">
      <alignment horizontal="right" vertical="center" readingOrder="2"/>
    </xf>
    <xf numFmtId="41" fontId="55" fillId="6" borderId="1" xfId="6" applyFont="1" applyFill="1" applyBorder="1" applyAlignment="1">
      <alignment horizontal="right" vertical="center" readingOrder="2"/>
    </xf>
    <xf numFmtId="1" fontId="55" fillId="6" borderId="1" xfId="0" applyNumberFormat="1" applyFont="1" applyFill="1" applyBorder="1" applyAlignment="1">
      <alignment horizontal="right" vertical="center" readingOrder="2"/>
    </xf>
    <xf numFmtId="3" fontId="55" fillId="6" borderId="1" xfId="0" applyNumberFormat="1" applyFont="1" applyFill="1" applyBorder="1" applyAlignment="1">
      <alignment horizontal="right" vertical="center" readingOrder="2"/>
    </xf>
    <xf numFmtId="1" fontId="57" fillId="4" borderId="1" xfId="0" applyNumberFormat="1" applyFont="1" applyFill="1" applyBorder="1"/>
    <xf numFmtId="0" fontId="53" fillId="6" borderId="1" xfId="0" applyNumberFormat="1" applyFont="1" applyFill="1" applyBorder="1" applyAlignment="1">
      <alignment vertical="center" readingOrder="2"/>
    </xf>
    <xf numFmtId="0" fontId="51" fillId="2" borderId="0" xfId="0" applyFont="1" applyFill="1" applyAlignment="1">
      <alignment horizontal="right" vertical="center" readingOrder="2"/>
    </xf>
    <xf numFmtId="0" fontId="55" fillId="6" borderId="1" xfId="0" applyFont="1" applyFill="1" applyBorder="1" applyAlignment="1">
      <alignment horizontal="center" vertical="top" readingOrder="2"/>
    </xf>
    <xf numFmtId="0" fontId="54" fillId="2" borderId="0" xfId="0" applyFont="1" applyFill="1" applyAlignment="1">
      <alignment horizontal="right" vertical="center" readingOrder="2"/>
    </xf>
    <xf numFmtId="0" fontId="31" fillId="7" borderId="1" xfId="0" applyFont="1" applyFill="1" applyBorder="1" applyAlignment="1">
      <alignment horizontal="right" vertical="center" readingOrder="2"/>
    </xf>
    <xf numFmtId="164" fontId="31" fillId="7" borderId="1" xfId="2" applyNumberFormat="1" applyFont="1" applyFill="1" applyBorder="1" applyAlignment="1">
      <alignment horizontal="right" vertical="center"/>
    </xf>
    <xf numFmtId="164" fontId="31" fillId="7" borderId="1" xfId="2" applyNumberFormat="1" applyFont="1" applyFill="1" applyBorder="1" applyAlignment="1">
      <alignment vertical="center"/>
    </xf>
    <xf numFmtId="164" fontId="49" fillId="8" borderId="1" xfId="2" applyNumberFormat="1" applyFont="1" applyFill="1" applyBorder="1" applyAlignment="1">
      <alignment horizontal="right" vertical="center"/>
    </xf>
    <xf numFmtId="165" fontId="50" fillId="8" borderId="1" xfId="5" applyNumberFormat="1" applyFont="1" applyFill="1" applyBorder="1" applyAlignment="1">
      <alignment readingOrder="2"/>
    </xf>
    <xf numFmtId="0" fontId="29" fillId="7" borderId="1" xfId="2" applyFont="1" applyFill="1" applyBorder="1" applyAlignment="1">
      <alignment horizontal="right" vertical="center"/>
    </xf>
    <xf numFmtId="0" fontId="58" fillId="8" borderId="1" xfId="0" applyFont="1" applyFill="1" applyBorder="1" applyAlignment="1">
      <alignment horizontal="right" vertical="center" readingOrder="2"/>
    </xf>
    <xf numFmtId="0" fontId="48" fillId="8" borderId="1" xfId="0" applyFont="1" applyFill="1" applyBorder="1" applyAlignment="1">
      <alignment horizontal="right" vertical="center" readingOrder="2"/>
    </xf>
    <xf numFmtId="165" fontId="52" fillId="8" borderId="1" xfId="5" applyNumberFormat="1" applyFont="1" applyFill="1" applyBorder="1" applyAlignment="1">
      <alignment horizontal="right" vertical="center" wrapText="1" readingOrder="1"/>
    </xf>
    <xf numFmtId="165" fontId="56" fillId="8" borderId="1" xfId="0" applyNumberFormat="1" applyFont="1" applyFill="1" applyBorder="1" applyAlignment="1">
      <alignment horizontal="right" vertical="center" readingOrder="2"/>
    </xf>
    <xf numFmtId="164" fontId="59" fillId="8" borderId="1" xfId="2" applyNumberFormat="1" applyFont="1" applyFill="1" applyBorder="1" applyAlignment="1">
      <alignment horizontal="right" vertical="center"/>
    </xf>
    <xf numFmtId="0" fontId="60" fillId="0" borderId="0" xfId="0" applyFont="1" applyFill="1"/>
    <xf numFmtId="1" fontId="17" fillId="8" borderId="1" xfId="0" applyNumberFormat="1" applyFont="1" applyFill="1" applyBorder="1" applyAlignment="1">
      <alignment horizontal="right" vertical="center" wrapText="1" readingOrder="2"/>
    </xf>
    <xf numFmtId="1" fontId="46" fillId="8" borderId="1" xfId="0" applyNumberFormat="1" applyFont="1" applyFill="1" applyBorder="1" applyAlignment="1">
      <alignment horizontal="right"/>
    </xf>
    <xf numFmtId="1" fontId="47" fillId="8" borderId="1" xfId="0" applyNumberFormat="1" applyFont="1" applyFill="1" applyBorder="1" applyAlignment="1">
      <alignment horizontal="right"/>
    </xf>
    <xf numFmtId="165" fontId="34" fillId="7" borderId="1" xfId="5" applyNumberFormat="1" applyFont="1" applyFill="1" applyBorder="1" applyAlignment="1">
      <alignment wrapText="1"/>
    </xf>
    <xf numFmtId="165" fontId="52" fillId="8" borderId="1" xfId="5" applyNumberFormat="1" applyFont="1" applyFill="1" applyBorder="1" applyAlignment="1">
      <alignment vertical="center"/>
    </xf>
    <xf numFmtId="165" fontId="4" fillId="0" borderId="0" xfId="5" applyNumberFormat="1" applyFont="1" applyAlignment="1">
      <alignment vertical="center"/>
    </xf>
    <xf numFmtId="0" fontId="15" fillId="0" borderId="4" xfId="0" applyFont="1" applyFill="1" applyBorder="1" applyAlignment="1">
      <alignment horizontal="right" vertical="center" readingOrder="2"/>
    </xf>
    <xf numFmtId="41" fontId="61" fillId="2" borderId="6" xfId="6" applyFont="1" applyFill="1" applyBorder="1" applyAlignment="1">
      <alignment horizontal="center" vertical="center" wrapText="1" readingOrder="2"/>
    </xf>
    <xf numFmtId="0" fontId="61" fillId="2" borderId="0" xfId="0" applyFont="1" applyFill="1" applyBorder="1" applyAlignment="1">
      <alignment vertical="center" wrapText="1" readingOrder="2"/>
    </xf>
    <xf numFmtId="2" fontId="61" fillId="2" borderId="0" xfId="0" applyNumberFormat="1" applyFont="1" applyFill="1" applyBorder="1" applyAlignment="1">
      <alignment vertical="center" wrapText="1" readingOrder="1"/>
    </xf>
    <xf numFmtId="1" fontId="7" fillId="0" borderId="9" xfId="0" applyNumberFormat="1" applyFont="1" applyFill="1" applyBorder="1" applyAlignment="1">
      <alignment horizontal="right" vertical="center" readingOrder="2"/>
    </xf>
    <xf numFmtId="0" fontId="25" fillId="2" borderId="1" xfId="2" applyFont="1" applyFill="1" applyBorder="1" applyAlignment="1">
      <alignment horizontal="center" vertical="center" wrapText="1"/>
    </xf>
    <xf numFmtId="10" fontId="25" fillId="2" borderId="3" xfId="2" applyNumberFormat="1" applyFont="1" applyFill="1" applyBorder="1" applyAlignment="1">
      <alignment vertical="center"/>
    </xf>
    <xf numFmtId="10" fontId="25" fillId="2" borderId="4" xfId="2" applyNumberFormat="1" applyFont="1" applyFill="1" applyBorder="1" applyAlignment="1">
      <alignment vertical="center"/>
    </xf>
    <xf numFmtId="0" fontId="4" fillId="0" borderId="2" xfId="0" applyFont="1" applyFill="1" applyBorder="1"/>
    <xf numFmtId="0" fontId="29" fillId="2" borderId="4" xfId="2" applyFont="1" applyFill="1" applyBorder="1" applyAlignment="1">
      <alignment horizontal="right" vertical="center"/>
    </xf>
    <xf numFmtId="0" fontId="25" fillId="2" borderId="0" xfId="0" applyFont="1" applyFill="1" applyBorder="1" applyAlignment="1">
      <alignment vertical="center"/>
    </xf>
    <xf numFmtId="0" fontId="25" fillId="2" borderId="7" xfId="0" applyFont="1" applyFill="1" applyBorder="1" applyAlignment="1">
      <alignment vertical="center"/>
    </xf>
    <xf numFmtId="0" fontId="63" fillId="2" borderId="0" xfId="0" applyFont="1" applyFill="1" applyBorder="1" applyAlignment="1">
      <alignment horizontal="right" vertical="center" wrapText="1" readingOrder="2"/>
    </xf>
    <xf numFmtId="1" fontId="61" fillId="2" borderId="6" xfId="0" applyNumberFormat="1" applyFont="1" applyFill="1" applyBorder="1" applyAlignment="1">
      <alignment horizontal="center" vertical="center" wrapText="1" readingOrder="2"/>
    </xf>
    <xf numFmtId="0" fontId="61" fillId="2" borderId="9" xfId="0" applyFont="1" applyFill="1" applyBorder="1" applyAlignment="1">
      <alignment horizontal="center" vertical="center" wrapText="1" readingOrder="2"/>
    </xf>
    <xf numFmtId="41" fontId="61" fillId="2" borderId="5" xfId="6" applyFont="1" applyFill="1" applyBorder="1" applyAlignment="1">
      <alignment horizontal="center" vertical="center" wrapText="1" readingOrder="2"/>
    </xf>
    <xf numFmtId="0" fontId="63" fillId="2" borderId="0" xfId="0" applyFont="1" applyFill="1" applyBorder="1" applyAlignment="1">
      <alignment horizontal="left" vertical="center" wrapText="1" readingOrder="2"/>
    </xf>
    <xf numFmtId="0" fontId="25" fillId="2" borderId="0" xfId="2" applyFont="1" applyFill="1" applyBorder="1" applyAlignment="1">
      <alignment horizontal="left" vertical="center"/>
    </xf>
    <xf numFmtId="0" fontId="25" fillId="2" borderId="4" xfId="2" applyFont="1" applyFill="1" applyBorder="1" applyAlignment="1">
      <alignment horizontal="center" vertical="center"/>
    </xf>
    <xf numFmtId="0" fontId="25" fillId="2" borderId="0" xfId="2" applyFont="1" applyFill="1" applyBorder="1" applyAlignment="1">
      <alignment horizontal="right" vertical="center"/>
    </xf>
    <xf numFmtId="0" fontId="25" fillId="2" borderId="10" xfId="2" applyFont="1" applyFill="1" applyBorder="1" applyAlignment="1">
      <alignment vertical="center"/>
    </xf>
    <xf numFmtId="0" fontId="62" fillId="2" borderId="0" xfId="1" applyFont="1" applyFill="1" applyBorder="1" applyAlignment="1">
      <alignment vertical="center"/>
    </xf>
    <xf numFmtId="0" fontId="62" fillId="2" borderId="0" xfId="1" applyFont="1" applyFill="1" applyBorder="1" applyAlignment="1">
      <alignment horizontal="right" vertical="center"/>
    </xf>
    <xf numFmtId="0" fontId="25" fillId="2" borderId="4" xfId="2" applyFont="1" applyFill="1" applyBorder="1" applyAlignment="1">
      <alignment vertical="center"/>
    </xf>
    <xf numFmtId="0" fontId="25" fillId="2" borderId="4" xfId="2" applyFont="1" applyFill="1" applyBorder="1" applyAlignment="1">
      <alignment horizontal="right" vertical="center"/>
    </xf>
    <xf numFmtId="0" fontId="45" fillId="0" borderId="0" xfId="0" applyFont="1" applyFill="1" applyAlignment="1">
      <alignment horizontal="right" vertical="center" readingOrder="2"/>
    </xf>
    <xf numFmtId="164" fontId="31" fillId="7" borderId="4" xfId="2" applyNumberFormat="1" applyFont="1" applyFill="1" applyBorder="1" applyAlignment="1">
      <alignment horizontal="right" vertical="center"/>
    </xf>
    <xf numFmtId="1" fontId="36" fillId="0" borderId="1" xfId="5" applyNumberFormat="1" applyFont="1" applyFill="1" applyBorder="1" applyAlignment="1">
      <alignment horizontal="right" readingOrder="2"/>
    </xf>
    <xf numFmtId="165" fontId="37" fillId="0" borderId="1" xfId="5" applyNumberFormat="1" applyFont="1" applyFill="1" applyBorder="1" applyAlignment="1">
      <alignment horizontal="right" readingOrder="2"/>
    </xf>
    <xf numFmtId="165" fontId="34" fillId="7" borderId="1" xfId="5" applyNumberFormat="1" applyFont="1" applyFill="1" applyBorder="1" applyAlignment="1">
      <alignment horizontal="right" readingOrder="1"/>
    </xf>
    <xf numFmtId="1" fontId="34" fillId="7" borderId="1" xfId="0" applyNumberFormat="1" applyFont="1" applyFill="1" applyBorder="1" applyAlignment="1">
      <alignment horizontal="right" readingOrder="2"/>
    </xf>
    <xf numFmtId="0" fontId="4" fillId="2" borderId="0" xfId="0" applyFont="1" applyFill="1" applyAlignment="1">
      <alignment horizontal="right" readingOrder="2"/>
    </xf>
    <xf numFmtId="0" fontId="31" fillId="0" borderId="1" xfId="0" applyNumberFormat="1" applyFont="1" applyFill="1" applyBorder="1" applyAlignment="1">
      <alignment horizontal="right" vertical="center" readingOrder="2"/>
    </xf>
    <xf numFmtId="164" fontId="31" fillId="0" borderId="4" xfId="2" applyNumberFormat="1" applyFont="1" applyFill="1" applyBorder="1" applyAlignment="1">
      <alignment horizontal="right" vertical="center"/>
    </xf>
    <xf numFmtId="0" fontId="29" fillId="0" borderId="1" xfId="2" applyFont="1" applyFill="1" applyBorder="1" applyAlignment="1">
      <alignment horizontal="right" vertical="center"/>
    </xf>
    <xf numFmtId="165" fontId="48" fillId="8" borderId="1" xfId="5" applyNumberFormat="1" applyFont="1" applyFill="1" applyBorder="1" applyAlignment="1">
      <alignment readingOrder="2"/>
    </xf>
    <xf numFmtId="165" fontId="4" fillId="6" borderId="1" xfId="5" applyNumberFormat="1" applyFont="1" applyFill="1" applyBorder="1" applyAlignment="1">
      <alignment readingOrder="2"/>
    </xf>
    <xf numFmtId="9" fontId="4" fillId="0" borderId="0" xfId="0" applyNumberFormat="1" applyFont="1" applyFill="1" applyAlignment="1"/>
    <xf numFmtId="165" fontId="4" fillId="0" borderId="0" xfId="5" applyNumberFormat="1" applyFont="1" applyFill="1" applyAlignment="1"/>
    <xf numFmtId="10" fontId="4" fillId="0" borderId="0" xfId="0" applyNumberFormat="1" applyFont="1" applyFill="1" applyAlignment="1"/>
    <xf numFmtId="0" fontId="25" fillId="2" borderId="0" xfId="0" applyFont="1" applyFill="1" applyBorder="1" applyAlignment="1">
      <alignment horizontal="right" vertical="center"/>
    </xf>
    <xf numFmtId="0" fontId="67" fillId="2" borderId="0" xfId="0" applyFont="1" applyFill="1" applyBorder="1" applyAlignment="1">
      <alignment horizontal="right" vertical="center" wrapText="1" readingOrder="2"/>
    </xf>
    <xf numFmtId="0" fontId="67" fillId="2" borderId="0" xfId="0" applyFont="1" applyFill="1" applyBorder="1" applyAlignment="1">
      <alignment horizontal="left" vertical="center" wrapText="1" readingOrder="2"/>
    </xf>
    <xf numFmtId="3" fontId="67" fillId="2" borderId="0" xfId="6" applyNumberFormat="1" applyFont="1" applyFill="1" applyBorder="1" applyAlignment="1">
      <alignment horizontal="center" vertical="center" wrapText="1" readingOrder="2"/>
    </xf>
    <xf numFmtId="3" fontId="22" fillId="3" borderId="1" xfId="6" applyNumberFormat="1" applyFont="1" applyFill="1" applyBorder="1" applyAlignment="1">
      <alignment horizontal="center" vertical="center" readingOrder="2"/>
    </xf>
    <xf numFmtId="3" fontId="22" fillId="2" borderId="1" xfId="6" applyNumberFormat="1" applyFont="1" applyFill="1" applyBorder="1" applyAlignment="1">
      <alignment horizontal="center" vertical="center" readingOrder="2"/>
    </xf>
    <xf numFmtId="3" fontId="55" fillId="6" borderId="1" xfId="6" applyNumberFormat="1" applyFont="1" applyFill="1" applyBorder="1" applyAlignment="1">
      <alignment horizontal="center" vertical="center" readingOrder="2"/>
    </xf>
    <xf numFmtId="3" fontId="6" fillId="0" borderId="0" xfId="6" applyNumberFormat="1" applyFont="1" applyFill="1" applyBorder="1" applyAlignment="1">
      <alignment horizontal="center" vertical="center" readingOrder="2"/>
    </xf>
    <xf numFmtId="0" fontId="25" fillId="2" borderId="1" xfId="2" applyFont="1" applyFill="1" applyBorder="1" applyAlignment="1">
      <alignment horizontal="center" vertical="center"/>
    </xf>
    <xf numFmtId="0" fontId="30" fillId="0" borderId="0" xfId="0" applyFont="1" applyFill="1" applyAlignment="1">
      <alignment horizontal="center"/>
    </xf>
    <xf numFmtId="0" fontId="4" fillId="0" borderId="1" xfId="0" applyFont="1" applyFill="1" applyBorder="1" applyAlignment="1">
      <alignment horizontal="center"/>
    </xf>
    <xf numFmtId="165" fontId="62" fillId="9" borderId="1" xfId="5" applyNumberFormat="1" applyFont="1" applyFill="1" applyBorder="1" applyAlignment="1">
      <alignment horizontal="right" vertical="center" wrapText="1"/>
    </xf>
    <xf numFmtId="165" fontId="62" fillId="9" borderId="1" xfId="5" applyNumberFormat="1" applyFont="1" applyFill="1" applyBorder="1" applyAlignment="1">
      <alignment horizontal="right" vertical="center" readingOrder="2"/>
    </xf>
    <xf numFmtId="164" fontId="30" fillId="0" borderId="0" xfId="0" applyNumberFormat="1" applyFont="1" applyAlignment="1"/>
    <xf numFmtId="0" fontId="4" fillId="7" borderId="1" xfId="0" applyNumberFormat="1" applyFont="1" applyFill="1" applyBorder="1" applyAlignment="1">
      <alignment horizontal="right" vertical="center" readingOrder="2"/>
    </xf>
    <xf numFmtId="165" fontId="4" fillId="0" borderId="1" xfId="5" applyNumberFormat="1" applyFont="1" applyFill="1" applyBorder="1" applyAlignment="1">
      <alignment horizontal="right" vertical="center" readingOrder="2"/>
    </xf>
    <xf numFmtId="0" fontId="4" fillId="0" borderId="1" xfId="0" applyNumberFormat="1" applyFont="1" applyFill="1" applyBorder="1" applyAlignment="1">
      <alignment horizontal="right" vertical="center" readingOrder="2"/>
    </xf>
    <xf numFmtId="166" fontId="64" fillId="0" borderId="1" xfId="5" applyNumberFormat="1" applyFont="1" applyFill="1" applyBorder="1"/>
    <xf numFmtId="166" fontId="65" fillId="0" borderId="1" xfId="5" applyNumberFormat="1" applyFont="1" applyFill="1" applyBorder="1"/>
    <xf numFmtId="0" fontId="65" fillId="0" borderId="1" xfId="0" applyFont="1" applyFill="1" applyBorder="1"/>
    <xf numFmtId="166" fontId="62" fillId="0" borderId="1" xfId="5" applyNumberFormat="1" applyFont="1" applyFill="1" applyBorder="1" applyAlignment="1">
      <alignment horizontal="right" vertical="center" wrapText="1"/>
    </xf>
    <xf numFmtId="166" fontId="62" fillId="0" borderId="1" xfId="5" applyNumberFormat="1" applyFont="1" applyFill="1" applyBorder="1" applyAlignment="1">
      <alignment horizontal="right" vertical="center" wrapText="1" readingOrder="2"/>
    </xf>
    <xf numFmtId="166" fontId="62" fillId="0" borderId="1" xfId="5" applyNumberFormat="1" applyFont="1" applyFill="1" applyBorder="1" applyAlignment="1">
      <alignment horizontal="right" vertical="center" readingOrder="2"/>
    </xf>
    <xf numFmtId="43" fontId="66" fillId="0" borderId="1" xfId="5" applyNumberFormat="1" applyFont="1" applyFill="1" applyBorder="1" applyAlignment="1">
      <alignment horizontal="right" vertical="center" readingOrder="2"/>
    </xf>
    <xf numFmtId="43" fontId="66" fillId="0" borderId="1" xfId="5" applyFont="1" applyFill="1" applyBorder="1" applyAlignment="1">
      <alignment horizontal="right" vertical="center" readingOrder="2"/>
    </xf>
    <xf numFmtId="1" fontId="64" fillId="0" borderId="0" xfId="0" applyNumberFormat="1" applyFont="1" applyFill="1"/>
    <xf numFmtId="1" fontId="31" fillId="0" borderId="1" xfId="0" applyNumberFormat="1" applyFont="1" applyFill="1" applyBorder="1" applyAlignment="1">
      <alignment horizontal="right" vertical="center" readingOrder="2"/>
    </xf>
    <xf numFmtId="1" fontId="25" fillId="0" borderId="1" xfId="0" applyNumberFormat="1" applyFont="1" applyFill="1" applyBorder="1" applyAlignment="1">
      <alignment horizontal="center" vertical="center" readingOrder="2"/>
    </xf>
    <xf numFmtId="1" fontId="64" fillId="0" borderId="1" xfId="0" applyNumberFormat="1" applyFont="1" applyFill="1" applyBorder="1"/>
    <xf numFmtId="1" fontId="68" fillId="0" borderId="1" xfId="0" applyNumberFormat="1" applyFont="1" applyFill="1" applyBorder="1"/>
    <xf numFmtId="3" fontId="69" fillId="2" borderId="0" xfId="6" applyNumberFormat="1" applyFont="1" applyFill="1" applyBorder="1" applyAlignment="1">
      <alignment horizontal="center" vertical="center" wrapText="1" readingOrder="2"/>
    </xf>
    <xf numFmtId="0" fontId="69" fillId="2" borderId="0" xfId="0" applyFont="1" applyFill="1" applyBorder="1" applyAlignment="1">
      <alignment horizontal="right" vertical="center" readingOrder="2"/>
    </xf>
    <xf numFmtId="0" fontId="69" fillId="2" borderId="0" xfId="0" applyFont="1" applyFill="1" applyBorder="1" applyAlignment="1">
      <alignment vertical="center" wrapText="1" readingOrder="2"/>
    </xf>
    <xf numFmtId="165" fontId="50" fillId="8" borderId="1" xfId="5" applyNumberFormat="1" applyFont="1" applyFill="1" applyBorder="1" applyAlignment="1">
      <alignment horizontal="right" vertical="center" readingOrder="2"/>
    </xf>
    <xf numFmtId="9" fontId="25" fillId="2" borderId="4" xfId="2" applyNumberFormat="1" applyFont="1" applyFill="1" applyBorder="1" applyAlignment="1">
      <alignment horizontal="right" vertical="center"/>
    </xf>
    <xf numFmtId="10" fontId="25" fillId="2" borderId="3" xfId="2" applyNumberFormat="1" applyFont="1" applyFill="1" applyBorder="1" applyAlignment="1">
      <alignment horizontal="right" vertical="center"/>
    </xf>
    <xf numFmtId="43" fontId="22" fillId="3" borderId="1" xfId="5" applyFont="1" applyFill="1" applyBorder="1" applyAlignment="1">
      <alignment horizontal="right" vertical="center" readingOrder="2"/>
    </xf>
    <xf numFmtId="43" fontId="64" fillId="0" borderId="1" xfId="5" applyFont="1" applyFill="1" applyBorder="1"/>
    <xf numFmtId="43" fontId="65" fillId="0" borderId="1" xfId="5" applyFont="1" applyFill="1" applyBorder="1"/>
    <xf numFmtId="43" fontId="65" fillId="0" borderId="1" xfId="5" applyFont="1" applyFill="1" applyBorder="1" applyAlignment="1">
      <alignment horizontal="center" vertical="center"/>
    </xf>
    <xf numFmtId="43" fontId="4" fillId="0" borderId="1" xfId="5" applyFont="1" applyFill="1" applyBorder="1" applyAlignment="1">
      <alignment horizontal="right" vertical="center" readingOrder="2"/>
    </xf>
    <xf numFmtId="43" fontId="16" fillId="0" borderId="1" xfId="5" applyFont="1" applyFill="1" applyBorder="1"/>
    <xf numFmtId="43" fontId="0" fillId="0" borderId="0" xfId="5" applyFont="1" applyFill="1"/>
    <xf numFmtId="0" fontId="70" fillId="3" borderId="1" xfId="0" applyNumberFormat="1" applyFont="1" applyFill="1" applyBorder="1" applyAlignment="1">
      <alignment horizontal="right" vertical="center" readingOrder="2"/>
    </xf>
    <xf numFmtId="165" fontId="34" fillId="7" borderId="1" xfId="5" applyNumberFormat="1" applyFont="1" applyFill="1" applyBorder="1" applyAlignment="1">
      <alignment readingOrder="1"/>
    </xf>
    <xf numFmtId="1" fontId="28" fillId="2" borderId="1" xfId="0" applyNumberFormat="1" applyFont="1" applyFill="1" applyBorder="1"/>
    <xf numFmtId="43" fontId="22" fillId="2" borderId="1" xfId="5" applyFont="1" applyFill="1" applyBorder="1" applyAlignment="1">
      <alignment horizontal="right" vertical="center" readingOrder="2"/>
    </xf>
    <xf numFmtId="3" fontId="22" fillId="2" borderId="1" xfId="0" applyNumberFormat="1" applyFont="1" applyFill="1" applyBorder="1" applyAlignment="1">
      <alignment horizontal="right" vertical="center"/>
    </xf>
    <xf numFmtId="43" fontId="10" fillId="0" borderId="0" xfId="5" applyFont="1" applyFill="1" applyAlignment="1">
      <alignment horizontal="right" vertical="center" readingOrder="2"/>
    </xf>
    <xf numFmtId="43" fontId="10" fillId="0" borderId="0" xfId="5" applyFont="1" applyFill="1" applyAlignment="1">
      <alignment horizontal="right" vertical="center" wrapText="1" readingOrder="2"/>
    </xf>
    <xf numFmtId="43" fontId="45" fillId="0" borderId="1" xfId="5" applyFont="1" applyFill="1" applyBorder="1" applyAlignment="1">
      <alignment horizontal="right" vertical="center" readingOrder="2"/>
    </xf>
    <xf numFmtId="43" fontId="24" fillId="0" borderId="0" xfId="5" applyFont="1" applyFill="1" applyAlignment="1">
      <alignment horizontal="right" vertical="center" readingOrder="2"/>
    </xf>
    <xf numFmtId="43" fontId="6" fillId="0" borderId="0" xfId="5" applyFont="1" applyFill="1" applyBorder="1" applyAlignment="1">
      <alignment horizontal="right" vertical="center" readingOrder="2"/>
    </xf>
    <xf numFmtId="43" fontId="71" fillId="0" borderId="0" xfId="5" applyFont="1" applyFill="1" applyAlignment="1">
      <alignment horizontal="right" vertical="center" readingOrder="2"/>
    </xf>
    <xf numFmtId="43" fontId="72" fillId="0" borderId="0" xfId="5" applyFont="1" applyFill="1" applyAlignment="1">
      <alignment horizontal="right" vertical="center" readingOrder="2"/>
    </xf>
    <xf numFmtId="43" fontId="14" fillId="0" borderId="0" xfId="5" applyFont="1" applyFill="1" applyAlignment="1">
      <alignment horizontal="right" vertical="center" readingOrder="2"/>
    </xf>
    <xf numFmtId="43" fontId="29" fillId="2" borderId="1" xfId="5" applyNumberFormat="1" applyFont="1" applyFill="1" applyBorder="1" applyAlignment="1">
      <alignment horizontal="right" vertical="center"/>
    </xf>
    <xf numFmtId="43" fontId="29" fillId="2" borderId="1" xfId="5" applyNumberFormat="1" applyFont="1" applyFill="1" applyBorder="1" applyAlignment="1">
      <alignment horizontal="center" vertical="center"/>
    </xf>
    <xf numFmtId="43" fontId="25" fillId="2" borderId="1" xfId="5" applyNumberFormat="1" applyFont="1" applyFill="1" applyBorder="1" applyAlignment="1">
      <alignment horizontal="center" vertical="center" wrapText="1" readingOrder="1"/>
    </xf>
    <xf numFmtId="43" fontId="25" fillId="2" borderId="1" xfId="5" applyNumberFormat="1" applyFont="1" applyFill="1" applyBorder="1" applyAlignment="1">
      <alignment horizontal="center" vertical="center" wrapText="1"/>
    </xf>
    <xf numFmtId="43" fontId="31" fillId="2" borderId="1" xfId="5" applyNumberFormat="1" applyFont="1" applyFill="1" applyBorder="1" applyAlignment="1">
      <alignment horizontal="right" vertical="center" readingOrder="2"/>
    </xf>
    <xf numFmtId="43" fontId="4" fillId="2" borderId="1" xfId="5" applyNumberFormat="1" applyFont="1" applyFill="1" applyBorder="1"/>
    <xf numFmtId="43" fontId="4" fillId="2" borderId="0" xfId="5" applyNumberFormat="1" applyFont="1" applyFill="1"/>
    <xf numFmtId="10" fontId="4" fillId="6" borderId="1" xfId="0" applyNumberFormat="1" applyFont="1" applyFill="1" applyBorder="1" applyAlignment="1">
      <alignment readingOrder="2"/>
    </xf>
    <xf numFmtId="3" fontId="32" fillId="2" borderId="1" xfId="0" applyNumberFormat="1" applyFont="1" applyFill="1" applyBorder="1" applyAlignment="1">
      <alignment horizontal="right" vertical="center"/>
    </xf>
    <xf numFmtId="3" fontId="29" fillId="2" borderId="1" xfId="2" applyNumberFormat="1" applyFont="1" applyFill="1" applyBorder="1" applyAlignment="1">
      <alignment horizontal="right" vertical="center"/>
    </xf>
    <xf numFmtId="3" fontId="4" fillId="2" borderId="0" xfId="0" applyNumberFormat="1" applyFont="1" applyFill="1" applyAlignment="1">
      <alignment horizontal="right"/>
    </xf>
    <xf numFmtId="0" fontId="0" fillId="0" borderId="0" xfId="0" applyFill="1" applyBorder="1"/>
    <xf numFmtId="0" fontId="16" fillId="0" borderId="0" xfId="0" applyFont="1" applyFill="1" applyBorder="1"/>
    <xf numFmtId="165" fontId="16" fillId="0" borderId="0" xfId="5" applyNumberFormat="1" applyFont="1" applyFill="1"/>
    <xf numFmtId="0" fontId="62" fillId="2" borderId="1" xfId="0" applyFont="1" applyFill="1" applyBorder="1" applyAlignment="1">
      <alignment horizontal="right" vertical="center"/>
    </xf>
    <xf numFmtId="165" fontId="16" fillId="0" borderId="1" xfId="5" applyNumberFormat="1" applyFont="1" applyFill="1" applyBorder="1"/>
    <xf numFmtId="165" fontId="16" fillId="0" borderId="1" xfId="5" applyNumberFormat="1" applyFont="1" applyFill="1" applyBorder="1" applyAlignment="1">
      <alignment vertical="center"/>
    </xf>
    <xf numFmtId="0" fontId="28" fillId="2" borderId="0" xfId="0" applyFont="1" applyFill="1" applyAlignment="1">
      <alignment horizontal="right" readingOrder="2"/>
    </xf>
    <xf numFmtId="0" fontId="42" fillId="0" borderId="1" xfId="0" applyFont="1" applyBorder="1" applyAlignment="1">
      <alignment horizontal="right" vertical="center" readingOrder="2"/>
    </xf>
    <xf numFmtId="0" fontId="4" fillId="0" borderId="1" xfId="0" applyFont="1" applyBorder="1" applyAlignment="1">
      <alignment horizontal="right" vertical="center" readingOrder="2"/>
    </xf>
    <xf numFmtId="0" fontId="41" fillId="0" borderId="1" xfId="0" applyFont="1" applyBorder="1" applyAlignment="1">
      <alignment horizontal="right" vertical="center" readingOrder="2"/>
    </xf>
    <xf numFmtId="0" fontId="49" fillId="0" borderId="2" xfId="0" applyFont="1" applyFill="1" applyBorder="1"/>
    <xf numFmtId="0" fontId="49" fillId="0" borderId="1" xfId="0" applyNumberFormat="1" applyFont="1" applyFill="1" applyBorder="1" applyAlignment="1">
      <alignment horizontal="right" vertical="center" readingOrder="2"/>
    </xf>
    <xf numFmtId="3" fontId="73" fillId="0" borderId="1" xfId="0" applyNumberFormat="1" applyFont="1" applyFill="1" applyBorder="1" applyAlignment="1">
      <alignment horizontal="right" vertical="center" readingOrder="2"/>
    </xf>
    <xf numFmtId="3" fontId="74" fillId="0" borderId="1" xfId="0" applyNumberFormat="1" applyFont="1" applyFill="1" applyBorder="1" applyAlignment="1">
      <alignment horizontal="right" vertical="center" readingOrder="2"/>
    </xf>
    <xf numFmtId="0" fontId="49" fillId="0" borderId="0" xfId="0" applyFont="1" applyFill="1"/>
    <xf numFmtId="165" fontId="34" fillId="0" borderId="0" xfId="0" applyNumberFormat="1" applyFont="1" applyAlignment="1">
      <alignment horizontal="right" vertical="center" readingOrder="2"/>
    </xf>
    <xf numFmtId="3" fontId="27" fillId="0" borderId="1" xfId="0" applyNumberFormat="1" applyFont="1" applyFill="1" applyBorder="1" applyAlignment="1">
      <alignment horizontal="right" vertical="center" readingOrder="2"/>
    </xf>
    <xf numFmtId="2" fontId="0" fillId="0" borderId="0" xfId="0" applyNumberFormat="1" applyFill="1" applyBorder="1"/>
    <xf numFmtId="165" fontId="52" fillId="8" borderId="1" xfId="5" applyNumberFormat="1" applyFont="1" applyFill="1" applyBorder="1" applyAlignment="1">
      <alignment horizontal="right" vertical="center"/>
    </xf>
    <xf numFmtId="41" fontId="45" fillId="0" borderId="0" xfId="6" applyFont="1" applyFill="1" applyBorder="1" applyAlignment="1">
      <alignment horizontal="right" vertical="center" readingOrder="2"/>
    </xf>
    <xf numFmtId="0" fontId="12" fillId="2" borderId="6" xfId="0" applyFont="1" applyFill="1" applyBorder="1" applyAlignment="1">
      <alignment horizontal="right" vertical="center" wrapText="1" readingOrder="2"/>
    </xf>
    <xf numFmtId="0" fontId="58" fillId="8" borderId="1" xfId="0" applyFont="1" applyFill="1" applyBorder="1" applyAlignment="1">
      <alignment horizontal="right" vertical="center"/>
    </xf>
    <xf numFmtId="0" fontId="12" fillId="2" borderId="5" xfId="0" applyFont="1" applyFill="1" applyBorder="1" applyAlignment="1">
      <alignment horizontal="right" vertical="center" wrapText="1" readingOrder="2"/>
    </xf>
    <xf numFmtId="1" fontId="34" fillId="2" borderId="6" xfId="0" applyNumberFormat="1" applyFont="1" applyFill="1" applyBorder="1" applyAlignment="1">
      <alignment horizontal="center" vertical="center" wrapText="1" readingOrder="2"/>
    </xf>
    <xf numFmtId="1" fontId="63" fillId="2" borderId="0" xfId="0" applyNumberFormat="1" applyFont="1" applyFill="1" applyBorder="1" applyAlignment="1">
      <alignment horizontal="center" vertical="center" wrapText="1" readingOrder="2"/>
    </xf>
    <xf numFmtId="1" fontId="48" fillId="8" borderId="1" xfId="0" applyNumberFormat="1" applyFont="1" applyFill="1" applyBorder="1" applyAlignment="1">
      <alignment horizontal="center" vertical="center" readingOrder="2"/>
    </xf>
    <xf numFmtId="1" fontId="4" fillId="0" borderId="0" xfId="0" applyNumberFormat="1" applyFont="1" applyAlignment="1">
      <alignment horizontal="center" vertical="center" readingOrder="2"/>
    </xf>
    <xf numFmtId="0" fontId="12" fillId="2" borderId="1" xfId="0" applyFont="1" applyFill="1" applyBorder="1" applyAlignment="1">
      <alignment horizontal="center" vertical="center" wrapText="1" readingOrder="2"/>
    </xf>
    <xf numFmtId="43" fontId="24" fillId="0" borderId="0" xfId="0" applyNumberFormat="1" applyFont="1" applyFill="1" applyBorder="1" applyAlignment="1">
      <alignment horizontal="right" readingOrder="2"/>
    </xf>
    <xf numFmtId="43" fontId="24" fillId="0" borderId="0" xfId="5" applyFont="1" applyFill="1" applyBorder="1" applyAlignment="1">
      <alignment horizontal="right" readingOrder="2"/>
    </xf>
    <xf numFmtId="1" fontId="43" fillId="0" borderId="0" xfId="0" applyNumberFormat="1" applyFont="1" applyFill="1" applyBorder="1" applyAlignment="1">
      <alignment horizontal="right" vertical="center" readingOrder="2"/>
    </xf>
    <xf numFmtId="1" fontId="45" fillId="0" borderId="0" xfId="0" applyNumberFormat="1" applyFont="1" applyFill="1" applyBorder="1" applyAlignment="1">
      <alignment horizontal="right" vertical="center" readingOrder="2"/>
    </xf>
    <xf numFmtId="1" fontId="19" fillId="0" borderId="0" xfId="0" applyNumberFormat="1" applyFont="1" applyFill="1" applyBorder="1"/>
    <xf numFmtId="0" fontId="54" fillId="0" borderId="8" xfId="0" applyFont="1" applyFill="1" applyBorder="1" applyAlignment="1">
      <alignment horizontal="right" vertical="center" readingOrder="2"/>
    </xf>
    <xf numFmtId="0" fontId="53" fillId="0" borderId="8" xfId="0" applyNumberFormat="1" applyFont="1" applyFill="1" applyBorder="1" applyAlignment="1">
      <alignment vertical="center" readingOrder="2"/>
    </xf>
    <xf numFmtId="0" fontId="52" fillId="0" borderId="8" xfId="0" applyNumberFormat="1" applyFont="1" applyFill="1" applyBorder="1" applyAlignment="1">
      <alignment vertical="center" readingOrder="2"/>
    </xf>
    <xf numFmtId="0" fontId="52" fillId="0" borderId="8" xfId="0" applyNumberFormat="1" applyFont="1" applyFill="1" applyBorder="1" applyAlignment="1">
      <alignment horizontal="right" vertical="center" readingOrder="2"/>
    </xf>
    <xf numFmtId="0" fontId="55" fillId="0" borderId="8" xfId="0" applyFont="1" applyFill="1" applyBorder="1" applyAlignment="1">
      <alignment horizontal="center" vertical="top" readingOrder="2"/>
    </xf>
    <xf numFmtId="41" fontId="55" fillId="0" borderId="8" xfId="6" applyFont="1" applyFill="1" applyBorder="1" applyAlignment="1">
      <alignment horizontal="right" vertical="center" readingOrder="2"/>
    </xf>
    <xf numFmtId="1" fontId="55" fillId="0" borderId="8" xfId="0" applyNumberFormat="1" applyFont="1" applyFill="1" applyBorder="1" applyAlignment="1">
      <alignment horizontal="right" vertical="center" readingOrder="2"/>
    </xf>
    <xf numFmtId="3" fontId="55" fillId="0" borderId="8" xfId="6" applyNumberFormat="1" applyFont="1" applyFill="1" applyBorder="1" applyAlignment="1">
      <alignment horizontal="center" vertical="center" readingOrder="2"/>
    </xf>
    <xf numFmtId="3" fontId="55" fillId="0" borderId="8" xfId="0" applyNumberFormat="1" applyFont="1" applyFill="1" applyBorder="1" applyAlignment="1">
      <alignment horizontal="right" vertical="center" readingOrder="2"/>
    </xf>
    <xf numFmtId="2" fontId="55" fillId="0" borderId="8" xfId="0" applyNumberFormat="1" applyFont="1" applyFill="1" applyBorder="1" applyAlignment="1">
      <alignment horizontal="right" vertical="center" readingOrder="1"/>
    </xf>
    <xf numFmtId="0" fontId="54" fillId="0" borderId="0" xfId="0" applyFont="1" applyFill="1" applyAlignment="1">
      <alignment horizontal="right" vertical="center" readingOrder="2"/>
    </xf>
    <xf numFmtId="165" fontId="25" fillId="2" borderId="1" xfId="5" applyNumberFormat="1" applyFont="1" applyFill="1" applyBorder="1" applyAlignment="1">
      <alignment horizontal="center" vertical="center" wrapText="1"/>
    </xf>
    <xf numFmtId="165" fontId="31" fillId="7" borderId="1" xfId="5" applyNumberFormat="1" applyFont="1" applyFill="1" applyBorder="1" applyAlignment="1">
      <alignment horizontal="right" vertical="center"/>
    </xf>
    <xf numFmtId="0" fontId="22" fillId="2" borderId="0" xfId="0" applyFont="1" applyFill="1" applyBorder="1" applyAlignment="1">
      <alignment horizontal="right" vertical="center" readingOrder="2"/>
    </xf>
    <xf numFmtId="0" fontId="34" fillId="2" borderId="0" xfId="0" applyFont="1" applyFill="1" applyBorder="1" applyAlignment="1">
      <alignment horizontal="right" vertical="center" readingOrder="2"/>
    </xf>
    <xf numFmtId="0" fontId="4" fillId="2" borderId="0" xfId="0" applyFont="1" applyFill="1" applyBorder="1" applyAlignment="1">
      <alignment horizontal="right" readingOrder="2"/>
    </xf>
    <xf numFmtId="0" fontId="4" fillId="2" borderId="0" xfId="0" applyFont="1" applyFill="1" applyBorder="1" applyAlignment="1">
      <alignment horizontal="right" vertical="center" readingOrder="2"/>
    </xf>
    <xf numFmtId="165" fontId="12" fillId="2" borderId="1" xfId="5" applyNumberFormat="1" applyFont="1" applyFill="1" applyBorder="1" applyAlignment="1">
      <alignment horizontal="center" wrapText="1"/>
    </xf>
    <xf numFmtId="165" fontId="12" fillId="2" borderId="1" xfId="5" applyNumberFormat="1" applyFont="1" applyFill="1" applyBorder="1" applyAlignment="1">
      <alignment horizontal="center" vertical="center" wrapText="1"/>
    </xf>
    <xf numFmtId="165" fontId="34" fillId="2" borderId="1" xfId="5"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readingOrder="2"/>
    </xf>
    <xf numFmtId="1" fontId="34" fillId="2" borderId="6" xfId="0" applyNumberFormat="1" applyFont="1" applyFill="1" applyBorder="1" applyAlignment="1">
      <alignment horizontal="right" vertical="center" wrapText="1" readingOrder="2"/>
    </xf>
    <xf numFmtId="165" fontId="37" fillId="0" borderId="1" xfId="5" applyNumberFormat="1" applyFont="1" applyFill="1" applyBorder="1" applyAlignment="1">
      <alignment readingOrder="1"/>
    </xf>
    <xf numFmtId="165" fontId="63" fillId="2" borderId="0" xfId="5" applyNumberFormat="1" applyFont="1" applyFill="1" applyBorder="1" applyAlignment="1">
      <alignment vertical="center" wrapText="1" readingOrder="1"/>
    </xf>
    <xf numFmtId="165" fontId="34" fillId="2" borderId="6" xfId="5" applyNumberFormat="1" applyFont="1" applyFill="1" applyBorder="1" applyAlignment="1">
      <alignment vertical="center" wrapText="1" readingOrder="1"/>
    </xf>
    <xf numFmtId="165" fontId="4" fillId="0" borderId="0" xfId="5" applyNumberFormat="1" applyFont="1" applyAlignment="1">
      <alignment vertical="center" readingOrder="1"/>
    </xf>
    <xf numFmtId="9" fontId="50" fillId="8" borderId="1" xfId="5" applyNumberFormat="1" applyFont="1" applyFill="1" applyBorder="1" applyAlignment="1">
      <alignment readingOrder="2"/>
    </xf>
    <xf numFmtId="9" fontId="50" fillId="8" borderId="1" xfId="0" applyNumberFormat="1" applyFont="1" applyFill="1" applyBorder="1" applyAlignment="1">
      <alignment readingOrder="2"/>
    </xf>
    <xf numFmtId="9" fontId="48" fillId="8" borderId="1" xfId="0" applyNumberFormat="1" applyFont="1" applyFill="1" applyBorder="1" applyAlignment="1">
      <alignment readingOrder="2"/>
    </xf>
    <xf numFmtId="165" fontId="76" fillId="7" borderId="1" xfId="5" applyNumberFormat="1" applyFont="1" applyFill="1" applyBorder="1" applyAlignment="1">
      <alignment readingOrder="1"/>
    </xf>
    <xf numFmtId="0" fontId="77" fillId="7" borderId="1" xfId="0" applyFont="1" applyFill="1" applyBorder="1" applyAlignment="1"/>
    <xf numFmtId="0" fontId="77" fillId="7" borderId="1" xfId="0" applyFont="1" applyFill="1" applyBorder="1" applyAlignment="1">
      <alignment horizontal="right" wrapText="1"/>
    </xf>
    <xf numFmtId="1" fontId="76" fillId="7" borderId="1" xfId="0" applyNumberFormat="1" applyFont="1" applyFill="1" applyBorder="1" applyAlignment="1">
      <alignment horizontal="right" readingOrder="2"/>
    </xf>
    <xf numFmtId="1" fontId="76" fillId="7" borderId="1" xfId="0" applyNumberFormat="1" applyFont="1" applyFill="1" applyBorder="1" applyAlignment="1">
      <alignment horizontal="center" readingOrder="2"/>
    </xf>
    <xf numFmtId="0" fontId="76" fillId="2" borderId="6" xfId="0" applyFont="1" applyFill="1" applyBorder="1" applyAlignment="1">
      <alignment horizontal="right" vertical="center" wrapText="1" readingOrder="2"/>
    </xf>
    <xf numFmtId="0" fontId="76" fillId="2" borderId="1" xfId="0" applyFont="1" applyFill="1" applyBorder="1" applyAlignment="1">
      <alignment horizontal="right" vertical="center" wrapText="1" readingOrder="2"/>
    </xf>
    <xf numFmtId="0" fontId="76" fillId="2" borderId="1" xfId="0" applyFont="1" applyFill="1" applyBorder="1" applyAlignment="1">
      <alignment horizontal="center" vertical="center" wrapText="1" readingOrder="2"/>
    </xf>
    <xf numFmtId="0" fontId="37" fillId="2" borderId="0" xfId="0" applyFont="1" applyFill="1" applyAlignment="1">
      <alignment horizontal="right" readingOrder="2"/>
    </xf>
    <xf numFmtId="0" fontId="37" fillId="2" borderId="0" xfId="0" applyFont="1" applyFill="1" applyAlignment="1">
      <alignment horizontal="right" vertical="center" readingOrder="2"/>
    </xf>
    <xf numFmtId="165" fontId="78" fillId="2" borderId="0" xfId="5" applyNumberFormat="1" applyFont="1" applyFill="1" applyAlignment="1">
      <alignment horizontal="right" readingOrder="2"/>
    </xf>
    <xf numFmtId="1" fontId="0" fillId="0" borderId="0" xfId="0" applyNumberFormat="1" applyFill="1" applyBorder="1"/>
    <xf numFmtId="43" fontId="0" fillId="0" borderId="0" xfId="0" applyNumberFormat="1" applyFill="1" applyBorder="1"/>
    <xf numFmtId="0" fontId="12" fillId="2" borderId="5"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0" fontId="63" fillId="2" borderId="12" xfId="0" applyFont="1" applyFill="1" applyBorder="1" applyAlignment="1">
      <alignment horizontal="right" vertical="center" wrapText="1" readingOrder="2"/>
    </xf>
    <xf numFmtId="0" fontId="63" fillId="2" borderId="11" xfId="0" applyFont="1" applyFill="1" applyBorder="1" applyAlignment="1">
      <alignment horizontal="right" vertical="center" wrapText="1" readingOrder="2"/>
    </xf>
    <xf numFmtId="0" fontId="63" fillId="2" borderId="10" xfId="0" applyFont="1" applyFill="1" applyBorder="1" applyAlignment="1">
      <alignment horizontal="right" vertical="center" wrapText="1" readingOrder="2"/>
    </xf>
    <xf numFmtId="165" fontId="12" fillId="2" borderId="8" xfId="5" applyNumberFormat="1" applyFont="1" applyFill="1" applyBorder="1" applyAlignment="1">
      <alignment horizontal="right" wrapText="1"/>
    </xf>
    <xf numFmtId="1" fontId="12" fillId="2" borderId="6" xfId="0" applyNumberFormat="1" applyFont="1" applyFill="1" applyBorder="1" applyAlignment="1">
      <alignment horizontal="right" vertical="center" wrapText="1" readingOrder="2"/>
    </xf>
    <xf numFmtId="165" fontId="12" fillId="2" borderId="7" xfId="5" applyNumberFormat="1" applyFont="1" applyFill="1" applyBorder="1" applyAlignment="1">
      <alignment horizontal="right" vertical="center" wrapText="1"/>
    </xf>
    <xf numFmtId="1" fontId="38" fillId="5" borderId="1" xfId="0" applyNumberFormat="1" applyFont="1" applyFill="1" applyBorder="1" applyAlignment="1">
      <alignment horizontal="right"/>
    </xf>
    <xf numFmtId="0" fontId="35" fillId="2" borderId="0" xfId="0" applyFont="1" applyFill="1" applyAlignment="1">
      <alignment horizontal="right"/>
    </xf>
    <xf numFmtId="165" fontId="34" fillId="0" borderId="1" xfId="5" applyNumberFormat="1" applyFont="1" applyFill="1" applyBorder="1" applyAlignment="1">
      <alignment horizontal="right" readingOrder="1"/>
    </xf>
    <xf numFmtId="165" fontId="35" fillId="0" borderId="1" xfId="5" applyNumberFormat="1" applyFont="1" applyBorder="1" applyAlignment="1">
      <alignment horizontal="right" vertical="center"/>
    </xf>
    <xf numFmtId="0" fontId="4" fillId="0" borderId="0" xfId="0" applyFont="1" applyAlignment="1">
      <alignment horizontal="right" vertical="center" readingOrder="1"/>
    </xf>
    <xf numFmtId="165" fontId="4" fillId="0" borderId="0" xfId="5" applyNumberFormat="1" applyFont="1" applyAlignment="1">
      <alignment horizontal="right" vertical="center"/>
    </xf>
    <xf numFmtId="165" fontId="37" fillId="0" borderId="0" xfId="5" applyNumberFormat="1" applyFont="1" applyAlignment="1">
      <alignment horizontal="right" vertical="center"/>
    </xf>
    <xf numFmtId="0" fontId="4" fillId="0" borderId="0" xfId="0" applyFont="1" applyFill="1" applyAlignment="1">
      <alignment vertical="center" readingOrder="2"/>
    </xf>
    <xf numFmtId="0" fontId="49" fillId="8" borderId="1" xfId="0" applyFont="1" applyFill="1" applyBorder="1" applyAlignment="1">
      <alignment vertical="center" readingOrder="2"/>
    </xf>
    <xf numFmtId="0" fontId="30" fillId="6" borderId="1" xfId="0" applyFont="1" applyFill="1" applyBorder="1" applyAlignment="1">
      <alignment vertical="center" readingOrder="2"/>
    </xf>
    <xf numFmtId="0" fontId="79" fillId="6" borderId="1" xfId="0" applyNumberFormat="1" applyFont="1" applyFill="1" applyBorder="1" applyAlignment="1">
      <alignment horizontal="right" vertical="center" readingOrder="2"/>
    </xf>
    <xf numFmtId="0" fontId="79" fillId="6" borderId="1" xfId="0" applyFont="1" applyFill="1" applyBorder="1" applyAlignment="1">
      <alignment horizontal="center" vertical="center" readingOrder="2"/>
    </xf>
    <xf numFmtId="165" fontId="79" fillId="6" borderId="1" xfId="5" applyNumberFormat="1" applyFont="1" applyFill="1" applyBorder="1" applyAlignment="1">
      <alignment horizontal="right" vertical="center" readingOrder="2"/>
    </xf>
    <xf numFmtId="41" fontId="79" fillId="6" borderId="1" xfId="6" applyFont="1" applyFill="1" applyBorder="1" applyAlignment="1">
      <alignment horizontal="right" vertical="center" readingOrder="2"/>
    </xf>
    <xf numFmtId="1" fontId="79" fillId="6" borderId="1" xfId="0" applyNumberFormat="1" applyFont="1" applyFill="1" applyBorder="1" applyAlignment="1">
      <alignment horizontal="right" vertical="center" readingOrder="2"/>
    </xf>
    <xf numFmtId="2" fontId="79" fillId="6" borderId="1" xfId="6" applyNumberFormat="1" applyFont="1" applyFill="1" applyBorder="1" applyAlignment="1">
      <alignment horizontal="right" vertical="center" readingOrder="1"/>
    </xf>
    <xf numFmtId="3" fontId="79" fillId="6" borderId="1" xfId="0" applyNumberFormat="1" applyFont="1" applyFill="1" applyBorder="1" applyAlignment="1">
      <alignment horizontal="right" vertical="center" readingOrder="2"/>
    </xf>
    <xf numFmtId="0" fontId="52" fillId="6" borderId="1" xfId="0" applyNumberFormat="1" applyFont="1" applyFill="1" applyBorder="1" applyAlignment="1">
      <alignment horizontal="center" vertical="center" wrapText="1" readingOrder="2"/>
    </xf>
    <xf numFmtId="41" fontId="4" fillId="0" borderId="1" xfId="6" applyFont="1" applyFill="1" applyBorder="1" applyAlignment="1">
      <alignment horizontal="center" vertical="center" readingOrder="2"/>
    </xf>
    <xf numFmtId="2" fontId="4" fillId="0" borderId="1" xfId="5" applyNumberFormat="1" applyFont="1" applyFill="1" applyBorder="1" applyAlignment="1">
      <alignment horizontal="center" vertical="center" readingOrder="2"/>
    </xf>
    <xf numFmtId="41" fontId="4" fillId="7" borderId="1" xfId="6" applyFont="1" applyFill="1" applyBorder="1" applyAlignment="1">
      <alignment horizontal="center" vertical="center" readingOrder="2"/>
    </xf>
    <xf numFmtId="2" fontId="4" fillId="7" borderId="1" xfId="5" applyNumberFormat="1" applyFont="1" applyFill="1" applyBorder="1" applyAlignment="1">
      <alignment horizontal="center" vertical="center" readingOrder="2"/>
    </xf>
    <xf numFmtId="43" fontId="50" fillId="8" borderId="1" xfId="5" applyFont="1" applyFill="1" applyBorder="1" applyAlignment="1">
      <alignment horizontal="center" vertical="center" readingOrder="2"/>
    </xf>
    <xf numFmtId="2" fontId="50" fillId="8" borderId="1" xfId="5" applyNumberFormat="1" applyFont="1" applyFill="1" applyBorder="1" applyAlignment="1">
      <alignment horizontal="center" vertical="center" readingOrder="2"/>
    </xf>
    <xf numFmtId="2" fontId="21" fillId="8" borderId="1" xfId="5" applyNumberFormat="1" applyFont="1" applyFill="1" applyBorder="1" applyAlignment="1">
      <alignment horizontal="center"/>
    </xf>
    <xf numFmtId="2" fontId="21" fillId="8" borderId="1" xfId="5" applyNumberFormat="1" applyFont="1" applyFill="1" applyBorder="1" applyAlignment="1">
      <alignment horizontal="center" readingOrder="2"/>
    </xf>
    <xf numFmtId="9" fontId="29" fillId="7" borderId="1" xfId="2" applyNumberFormat="1" applyFont="1" applyFill="1" applyBorder="1" applyAlignment="1">
      <alignment horizontal="center" vertical="center"/>
    </xf>
    <xf numFmtId="165" fontId="29" fillId="7" borderId="1" xfId="5" applyNumberFormat="1" applyFont="1" applyFill="1" applyBorder="1" applyAlignment="1">
      <alignment horizontal="center" vertical="center"/>
    </xf>
    <xf numFmtId="9" fontId="29" fillId="0" borderId="1" xfId="2" applyNumberFormat="1" applyFont="1" applyFill="1" applyBorder="1" applyAlignment="1">
      <alignment horizontal="center" vertical="center"/>
    </xf>
    <xf numFmtId="165" fontId="29" fillId="0" borderId="1" xfId="5" applyNumberFormat="1" applyFont="1" applyFill="1" applyBorder="1" applyAlignment="1">
      <alignment horizontal="center" vertical="center"/>
    </xf>
    <xf numFmtId="167" fontId="48" fillId="8" borderId="1" xfId="7" applyNumberFormat="1" applyFont="1" applyFill="1" applyBorder="1" applyAlignment="1">
      <alignment readingOrder="2"/>
    </xf>
    <xf numFmtId="3" fontId="79" fillId="6" borderId="1" xfId="0" applyNumberFormat="1" applyFont="1" applyFill="1" applyBorder="1" applyAlignment="1">
      <alignment horizontal="center" vertical="center" readingOrder="2"/>
    </xf>
    <xf numFmtId="1" fontId="62" fillId="9" borderId="1" xfId="5" applyNumberFormat="1" applyFont="1" applyFill="1" applyBorder="1" applyAlignment="1">
      <alignment horizontal="center" vertical="center"/>
    </xf>
    <xf numFmtId="10" fontId="25" fillId="2" borderId="1" xfId="2" applyNumberFormat="1" applyFont="1" applyFill="1" applyBorder="1" applyAlignment="1">
      <alignment horizontal="center" vertical="center" wrapText="1" readingOrder="1"/>
    </xf>
    <xf numFmtId="9" fontId="25" fillId="2" borderId="1" xfId="2" applyNumberFormat="1" applyFont="1" applyFill="1" applyBorder="1" applyAlignment="1">
      <alignment horizontal="center" vertical="center" wrapText="1"/>
    </xf>
    <xf numFmtId="10" fontId="25" fillId="2" borderId="1" xfId="2" applyNumberFormat="1" applyFont="1" applyFill="1" applyBorder="1" applyAlignment="1">
      <alignment horizontal="center" vertical="center" wrapText="1"/>
    </xf>
    <xf numFmtId="0" fontId="38" fillId="7" borderId="6" xfId="0" applyFont="1" applyFill="1" applyBorder="1" applyAlignment="1">
      <alignment horizontal="right"/>
    </xf>
    <xf numFmtId="0" fontId="39" fillId="7" borderId="6" xfId="0" applyFont="1" applyFill="1" applyBorder="1" applyAlignment="1">
      <alignment horizontal="right" wrapText="1"/>
    </xf>
    <xf numFmtId="165" fontId="34" fillId="7" borderId="6" xfId="5" applyNumberFormat="1" applyFont="1" applyFill="1" applyBorder="1" applyAlignment="1">
      <alignment horizontal="right" wrapText="1" readingOrder="1"/>
    </xf>
    <xf numFmtId="165" fontId="34" fillId="7" borderId="6" xfId="5" applyNumberFormat="1" applyFont="1" applyFill="1" applyBorder="1" applyAlignment="1">
      <alignment horizontal="right" readingOrder="1"/>
    </xf>
    <xf numFmtId="165" fontId="34" fillId="7" borderId="7" xfId="5" applyNumberFormat="1" applyFont="1" applyFill="1" applyBorder="1" applyAlignment="1">
      <alignment horizontal="right" wrapText="1"/>
    </xf>
    <xf numFmtId="9" fontId="34" fillId="7" borderId="6" xfId="7" applyFont="1" applyFill="1" applyBorder="1" applyAlignment="1">
      <alignment horizontal="center" vertical="center" wrapText="1"/>
    </xf>
    <xf numFmtId="2" fontId="34" fillId="7" borderId="6" xfId="5" applyNumberFormat="1" applyFont="1" applyFill="1" applyBorder="1" applyAlignment="1">
      <alignment wrapText="1" readingOrder="1"/>
    </xf>
    <xf numFmtId="43" fontId="56" fillId="8" borderId="1" xfId="0" applyNumberFormat="1" applyFont="1" applyFill="1" applyBorder="1" applyAlignment="1">
      <alignment horizontal="right" vertical="center" readingOrder="2"/>
    </xf>
    <xf numFmtId="165" fontId="34" fillId="2" borderId="1" xfId="5" applyNumberFormat="1" applyFont="1" applyFill="1" applyBorder="1" applyAlignment="1">
      <alignment horizontal="right" readingOrder="1"/>
    </xf>
    <xf numFmtId="0" fontId="38" fillId="2" borderId="1" xfId="0" applyFont="1" applyFill="1" applyBorder="1" applyAlignment="1">
      <alignment horizontal="right"/>
    </xf>
    <xf numFmtId="0" fontId="39" fillId="2" borderId="1" xfId="0" applyFont="1" applyFill="1" applyBorder="1" applyAlignment="1">
      <alignment horizontal="right" wrapText="1"/>
    </xf>
    <xf numFmtId="1" fontId="34" fillId="2" borderId="1" xfId="0" applyNumberFormat="1" applyFont="1" applyFill="1" applyBorder="1" applyAlignment="1">
      <alignment horizontal="right" readingOrder="2"/>
    </xf>
    <xf numFmtId="165" fontId="34" fillId="2" borderId="1" xfId="5" applyNumberFormat="1" applyFont="1" applyFill="1" applyBorder="1" applyAlignment="1">
      <alignment horizontal="right" wrapText="1" readingOrder="1"/>
    </xf>
    <xf numFmtId="165" fontId="34" fillId="2" borderId="1" xfId="5" applyNumberFormat="1" applyFont="1" applyFill="1" applyBorder="1" applyAlignment="1">
      <alignment horizontal="right" wrapText="1"/>
    </xf>
    <xf numFmtId="9" fontId="34" fillId="2" borderId="1" xfId="7" applyFont="1" applyFill="1" applyBorder="1" applyAlignment="1">
      <alignment horizontal="center" vertical="center" wrapText="1"/>
    </xf>
    <xf numFmtId="2" fontId="34" fillId="2" borderId="1" xfId="5" applyNumberFormat="1" applyFont="1" applyFill="1" applyBorder="1" applyAlignment="1">
      <alignment wrapText="1" readingOrder="1"/>
    </xf>
    <xf numFmtId="2" fontId="84" fillId="0" borderId="0" xfId="7" applyNumberFormat="1" applyFont="1" applyFill="1" applyAlignment="1">
      <alignment horizontal="right" vertical="center" readingOrder="2"/>
    </xf>
    <xf numFmtId="165" fontId="57" fillId="2" borderId="0" xfId="5" applyNumberFormat="1" applyFont="1" applyFill="1" applyAlignment="1">
      <alignment horizontal="right" vertical="center"/>
    </xf>
    <xf numFmtId="0" fontId="48" fillId="2" borderId="0" xfId="0" applyFont="1" applyFill="1" applyAlignment="1">
      <alignment horizontal="right" vertical="center" readingOrder="2"/>
    </xf>
    <xf numFmtId="43" fontId="50" fillId="8" borderId="1" xfId="5" applyNumberFormat="1" applyFont="1" applyFill="1" applyBorder="1" applyAlignment="1">
      <alignment vertical="center" readingOrder="2"/>
    </xf>
    <xf numFmtId="0" fontId="4" fillId="0" borderId="1" xfId="0" applyFont="1" applyFill="1" applyBorder="1" applyAlignment="1">
      <alignment horizontal="center"/>
    </xf>
    <xf numFmtId="0" fontId="50" fillId="8" borderId="1" xfId="6" applyNumberFormat="1" applyFont="1" applyFill="1" applyBorder="1" applyAlignment="1">
      <alignment horizontal="right" vertical="center" readingOrder="2"/>
    </xf>
    <xf numFmtId="0" fontId="4" fillId="0" borderId="1" xfId="0" applyFont="1" applyFill="1" applyBorder="1" applyAlignment="1">
      <alignment horizontal="center"/>
    </xf>
    <xf numFmtId="1" fontId="22" fillId="3" borderId="1" xfId="0" applyNumberFormat="1" applyFont="1" applyFill="1" applyBorder="1" applyAlignment="1">
      <alignment horizontal="center" vertical="center" readingOrder="2"/>
    </xf>
    <xf numFmtId="1" fontId="55" fillId="6" borderId="1" xfId="0" applyNumberFormat="1" applyFont="1" applyFill="1" applyBorder="1" applyAlignment="1">
      <alignment horizontal="right" readingOrder="2"/>
    </xf>
    <xf numFmtId="165" fontId="55" fillId="6" borderId="1" xfId="5" applyNumberFormat="1" applyFont="1" applyFill="1" applyBorder="1" applyAlignment="1">
      <alignment horizontal="right" vertical="center" readingOrder="2"/>
    </xf>
    <xf numFmtId="2" fontId="55" fillId="6" borderId="1" xfId="6" applyNumberFormat="1" applyFont="1" applyFill="1" applyBorder="1" applyAlignment="1">
      <alignment horizontal="right" vertical="center" readingOrder="1"/>
    </xf>
    <xf numFmtId="0" fontId="85" fillId="6" borderId="1" xfId="0" applyFont="1" applyFill="1" applyBorder="1" applyAlignment="1">
      <alignment horizontal="right" vertical="center" readingOrder="2"/>
    </xf>
    <xf numFmtId="43" fontId="55" fillId="6" borderId="1" xfId="5" applyNumberFormat="1" applyFont="1" applyFill="1" applyBorder="1" applyAlignment="1">
      <alignment horizontal="right" vertical="center" readingOrder="1"/>
    </xf>
    <xf numFmtId="0" fontId="86" fillId="2" borderId="0" xfId="0" applyFont="1" applyFill="1" applyAlignment="1">
      <alignment horizontal="right" vertical="center" readingOrder="2"/>
    </xf>
    <xf numFmtId="1" fontId="87" fillId="2" borderId="1" xfId="0" applyNumberFormat="1" applyFont="1" applyFill="1" applyBorder="1"/>
    <xf numFmtId="0" fontId="86" fillId="6" borderId="1" xfId="0" applyFont="1" applyFill="1" applyBorder="1" applyAlignment="1">
      <alignment horizontal="right" vertical="center" readingOrder="2"/>
    </xf>
    <xf numFmtId="0" fontId="87" fillId="6" borderId="1" xfId="0" applyNumberFormat="1" applyFont="1" applyFill="1" applyBorder="1" applyAlignment="1">
      <alignment vertical="center" readingOrder="2"/>
    </xf>
    <xf numFmtId="0" fontId="87" fillId="6" borderId="1" xfId="0" applyNumberFormat="1" applyFont="1" applyFill="1" applyBorder="1" applyAlignment="1">
      <alignment horizontal="right" vertical="center" readingOrder="2"/>
    </xf>
    <xf numFmtId="0" fontId="87" fillId="6" borderId="1" xfId="0" applyFont="1" applyFill="1" applyBorder="1" applyAlignment="1">
      <alignment horizontal="center" vertical="top" readingOrder="2"/>
    </xf>
    <xf numFmtId="41" fontId="87" fillId="6" borderId="1" xfId="6" applyFont="1" applyFill="1" applyBorder="1" applyAlignment="1">
      <alignment horizontal="right" vertical="center" readingOrder="2"/>
    </xf>
    <xf numFmtId="1" fontId="87" fillId="6" borderId="1" xfId="0" applyNumberFormat="1" applyFont="1" applyFill="1" applyBorder="1" applyAlignment="1">
      <alignment horizontal="right" vertical="center" readingOrder="2"/>
    </xf>
    <xf numFmtId="3" fontId="87" fillId="6" borderId="1" xfId="6" applyNumberFormat="1" applyFont="1" applyFill="1" applyBorder="1" applyAlignment="1">
      <alignment horizontal="center" vertical="center" readingOrder="2"/>
    </xf>
    <xf numFmtId="3" fontId="87" fillId="6" borderId="1" xfId="0" applyNumberFormat="1" applyFont="1" applyFill="1" applyBorder="1" applyAlignment="1">
      <alignment horizontal="right" vertical="center" readingOrder="2"/>
    </xf>
    <xf numFmtId="2" fontId="87" fillId="6" borderId="1" xfId="0" applyNumberFormat="1" applyFont="1" applyFill="1" applyBorder="1" applyAlignment="1">
      <alignment horizontal="right" vertical="center" readingOrder="1"/>
    </xf>
    <xf numFmtId="0" fontId="88" fillId="6" borderId="1" xfId="0" applyNumberFormat="1" applyFont="1" applyFill="1" applyBorder="1" applyAlignment="1">
      <alignment vertical="center" readingOrder="2"/>
    </xf>
    <xf numFmtId="0" fontId="4" fillId="0" borderId="1" xfId="0" applyFont="1" applyFill="1" applyBorder="1" applyAlignment="1">
      <alignment horizontal="center"/>
    </xf>
    <xf numFmtId="1" fontId="11" fillId="0" borderId="5" xfId="0" applyNumberFormat="1" applyFont="1" applyFill="1" applyBorder="1" applyAlignment="1">
      <alignment horizontal="center" vertical="center" readingOrder="2"/>
    </xf>
    <xf numFmtId="1" fontId="11" fillId="0" borderId="6" xfId="0" applyNumberFormat="1" applyFont="1" applyFill="1" applyBorder="1" applyAlignment="1">
      <alignment horizontal="center" vertical="center" readingOrder="2"/>
    </xf>
    <xf numFmtId="0" fontId="75" fillId="0" borderId="8" xfId="0" applyFont="1" applyFill="1" applyBorder="1" applyAlignment="1">
      <alignment horizontal="right" vertical="center" readingOrder="2"/>
    </xf>
    <xf numFmtId="3" fontId="61" fillId="2" borderId="1" xfId="0" applyNumberFormat="1" applyFont="1" applyFill="1" applyBorder="1" applyAlignment="1">
      <alignment horizontal="center" vertical="center" wrapText="1" readingOrder="2"/>
    </xf>
    <xf numFmtId="2" fontId="61" fillId="2" borderId="1" xfId="0" applyNumberFormat="1" applyFont="1" applyFill="1" applyBorder="1" applyAlignment="1">
      <alignment horizontal="center" vertical="center" wrapText="1" readingOrder="1"/>
    </xf>
    <xf numFmtId="3" fontId="12" fillId="2" borderId="1" xfId="6" applyNumberFormat="1" applyFont="1" applyFill="1" applyBorder="1" applyAlignment="1">
      <alignment horizontal="center" vertical="center" wrapText="1" readingOrder="2"/>
    </xf>
    <xf numFmtId="0" fontId="61" fillId="2" borderId="1" xfId="0" applyFont="1" applyFill="1" applyBorder="1" applyAlignment="1">
      <alignment horizontal="center" vertical="center" wrapText="1" readingOrder="2"/>
    </xf>
    <xf numFmtId="0" fontId="69" fillId="2" borderId="0" xfId="0" applyFont="1" applyFill="1" applyBorder="1" applyAlignment="1">
      <alignment horizontal="left" vertical="center" wrapText="1" readingOrder="2"/>
    </xf>
    <xf numFmtId="0" fontId="61" fillId="2" borderId="1" xfId="0" applyFont="1" applyFill="1" applyBorder="1" applyAlignment="1">
      <alignment horizontal="center" vertical="center" textRotation="90" wrapText="1" readingOrder="2"/>
    </xf>
    <xf numFmtId="0" fontId="61" fillId="2" borderId="2" xfId="0" applyFont="1" applyFill="1" applyBorder="1" applyAlignment="1">
      <alignment horizontal="center" vertical="center" wrapText="1" readingOrder="2"/>
    </xf>
    <xf numFmtId="0" fontId="61" fillId="2" borderId="4" xfId="0" applyFont="1" applyFill="1" applyBorder="1" applyAlignment="1">
      <alignment horizontal="center" vertical="center" wrapText="1" readingOrder="2"/>
    </xf>
    <xf numFmtId="0" fontId="61" fillId="2" borderId="5" xfId="0" applyFont="1" applyFill="1" applyBorder="1" applyAlignment="1">
      <alignment horizontal="center" vertical="center" wrapText="1" readingOrder="2"/>
    </xf>
    <xf numFmtId="0" fontId="61" fillId="2" borderId="6" xfId="0" applyFont="1" applyFill="1" applyBorder="1" applyAlignment="1">
      <alignment horizontal="center" vertical="center" wrapText="1" readingOrder="2"/>
    </xf>
    <xf numFmtId="0" fontId="30" fillId="0" borderId="1" xfId="0" applyFont="1" applyBorder="1" applyAlignment="1">
      <alignment horizontal="right" wrapText="1" readingOrder="2"/>
    </xf>
    <xf numFmtId="2" fontId="18" fillId="8" borderId="1" xfId="0" applyNumberFormat="1" applyFont="1" applyFill="1" applyBorder="1" applyAlignment="1">
      <alignment horizontal="right" vertical="center"/>
    </xf>
    <xf numFmtId="0" fontId="20" fillId="0" borderId="1" xfId="0" applyFont="1" applyBorder="1" applyAlignment="1">
      <alignment horizontal="right" readingOrder="2"/>
    </xf>
    <xf numFmtId="0" fontId="62" fillId="9" borderId="1" xfId="0" applyFont="1" applyFill="1" applyBorder="1" applyAlignment="1">
      <alignment horizontal="center" vertical="center"/>
    </xf>
    <xf numFmtId="2" fontId="62" fillId="9" borderId="1" xfId="5" applyNumberFormat="1" applyFont="1" applyFill="1" applyBorder="1" applyAlignment="1">
      <alignment horizontal="center" vertical="center"/>
    </xf>
    <xf numFmtId="0" fontId="62" fillId="2" borderId="2" xfId="0" applyFont="1" applyFill="1" applyBorder="1" applyAlignment="1">
      <alignment horizontal="center" vertical="center"/>
    </xf>
    <xf numFmtId="0" fontId="62" fillId="2" borderId="3" xfId="0" applyFont="1" applyFill="1" applyBorder="1" applyAlignment="1">
      <alignment horizontal="center" vertical="center"/>
    </xf>
    <xf numFmtId="0" fontId="62" fillId="2" borderId="4" xfId="0" applyFont="1" applyFill="1" applyBorder="1" applyAlignment="1">
      <alignment horizontal="center" vertical="center"/>
    </xf>
    <xf numFmtId="0" fontId="62" fillId="2" borderId="2" xfId="0" applyFont="1" applyFill="1" applyBorder="1" applyAlignment="1">
      <alignment horizontal="left" vertical="center"/>
    </xf>
    <xf numFmtId="0" fontId="62" fillId="2" borderId="3" xfId="0" applyFont="1" applyFill="1" applyBorder="1" applyAlignment="1">
      <alignment horizontal="left" vertical="center"/>
    </xf>
    <xf numFmtId="0" fontId="62" fillId="2" borderId="4" xfId="0" applyFont="1" applyFill="1" applyBorder="1" applyAlignment="1">
      <alignment horizontal="left" vertical="center"/>
    </xf>
    <xf numFmtId="1" fontId="0" fillId="0" borderId="13" xfId="0" applyNumberFormat="1" applyFill="1" applyBorder="1" applyAlignment="1">
      <alignment horizontal="center" vertical="center"/>
    </xf>
    <xf numFmtId="0" fontId="62" fillId="0" borderId="1" xfId="0" applyFont="1" applyFill="1" applyBorder="1" applyAlignment="1">
      <alignment horizontal="right" vertical="center" readingOrder="2"/>
    </xf>
    <xf numFmtId="1" fontId="62" fillId="9" borderId="1" xfId="0" applyNumberFormat="1" applyFont="1" applyFill="1" applyBorder="1" applyAlignment="1">
      <alignment horizontal="right" vertical="center" readingOrder="2"/>
    </xf>
    <xf numFmtId="41" fontId="62" fillId="9" borderId="1" xfId="6" applyFont="1" applyFill="1" applyBorder="1" applyAlignment="1">
      <alignment horizontal="center" vertical="center" wrapText="1"/>
    </xf>
    <xf numFmtId="0" fontId="49" fillId="0" borderId="1" xfId="0" applyFont="1" applyFill="1" applyBorder="1" applyAlignment="1">
      <alignment horizontal="center" vertical="center"/>
    </xf>
    <xf numFmtId="0" fontId="59" fillId="8" borderId="1" xfId="0" applyFont="1" applyFill="1" applyBorder="1" applyAlignment="1">
      <alignment horizontal="right" vertical="center" readingOrder="2"/>
    </xf>
    <xf numFmtId="0" fontId="49" fillId="8" borderId="1" xfId="0" applyFont="1" applyFill="1" applyBorder="1" applyAlignment="1">
      <alignment horizontal="right" vertical="center" wrapText="1" readingOrder="2"/>
    </xf>
    <xf numFmtId="0" fontId="49" fillId="8" borderId="1" xfId="0" applyFont="1" applyFill="1" applyBorder="1" applyAlignment="1">
      <alignment horizontal="right" vertical="center" readingOrder="2"/>
    </xf>
    <xf numFmtId="0" fontId="31" fillId="2" borderId="1" xfId="0" applyFont="1" applyFill="1" applyBorder="1" applyAlignment="1">
      <alignment horizontal="center" vertical="center"/>
    </xf>
    <xf numFmtId="0" fontId="25" fillId="2" borderId="1" xfId="2" applyFont="1" applyFill="1" applyBorder="1" applyAlignment="1">
      <alignment horizontal="center" vertical="center"/>
    </xf>
    <xf numFmtId="0" fontId="66" fillId="2" borderId="0" xfId="1" applyFont="1" applyFill="1" applyBorder="1" applyAlignment="1">
      <alignment horizontal="center" vertical="center"/>
    </xf>
    <xf numFmtId="0" fontId="25" fillId="2" borderId="0" xfId="2" applyFont="1" applyFill="1" applyBorder="1" applyAlignment="1">
      <alignment horizontal="left" vertical="center"/>
    </xf>
    <xf numFmtId="0" fontId="25" fillId="2" borderId="0" xfId="0" applyFont="1" applyFill="1" applyBorder="1" applyAlignment="1">
      <alignment horizontal="left" vertical="center"/>
    </xf>
    <xf numFmtId="0" fontId="25" fillId="2" borderId="2" xfId="2" applyFont="1" applyFill="1" applyBorder="1" applyAlignment="1">
      <alignment horizontal="left" vertical="center"/>
    </xf>
    <xf numFmtId="0" fontId="25" fillId="2" borderId="3" xfId="2" applyFont="1" applyFill="1" applyBorder="1" applyAlignment="1">
      <alignment horizontal="left" vertical="center"/>
    </xf>
    <xf numFmtId="10" fontId="25" fillId="2" borderId="2" xfId="2" applyNumberFormat="1" applyFont="1" applyFill="1" applyBorder="1" applyAlignment="1">
      <alignment horizontal="left" vertical="center"/>
    </xf>
    <xf numFmtId="10" fontId="25" fillId="2" borderId="3" xfId="2" applyNumberFormat="1" applyFont="1" applyFill="1" applyBorder="1" applyAlignment="1">
      <alignment horizontal="left" vertical="center"/>
    </xf>
    <xf numFmtId="0" fontId="4" fillId="0" borderId="1" xfId="0" applyFont="1" applyFill="1" applyBorder="1" applyAlignment="1">
      <alignment horizontal="center"/>
    </xf>
    <xf numFmtId="0" fontId="17" fillId="8" borderId="1" xfId="0" applyFont="1" applyFill="1" applyBorder="1" applyAlignment="1">
      <alignment horizontal="right" vertical="center" readingOrder="2"/>
    </xf>
    <xf numFmtId="0" fontId="25" fillId="2" borderId="1" xfId="0" applyFont="1" applyFill="1" applyBorder="1" applyAlignment="1">
      <alignment horizontal="center" vertical="center"/>
    </xf>
    <xf numFmtId="165" fontId="4" fillId="0" borderId="2" xfId="5" applyNumberFormat="1" applyFont="1" applyBorder="1" applyAlignment="1">
      <alignment horizontal="right" vertical="center"/>
    </xf>
    <xf numFmtId="165" fontId="4" fillId="0" borderId="3" xfId="5" applyNumberFormat="1" applyFont="1" applyBorder="1" applyAlignment="1">
      <alignment horizontal="right" vertical="center"/>
    </xf>
    <xf numFmtId="2" fontId="12" fillId="2" borderId="5" xfId="0" applyNumberFormat="1" applyFont="1" applyFill="1" applyBorder="1" applyAlignment="1">
      <alignment horizontal="right" vertical="center" wrapText="1" readingOrder="2"/>
    </xf>
    <xf numFmtId="2" fontId="12" fillId="2" borderId="6" xfId="0" applyNumberFormat="1" applyFont="1" applyFill="1" applyBorder="1" applyAlignment="1">
      <alignment horizontal="right" vertical="center" wrapText="1" readingOrder="2"/>
    </xf>
    <xf numFmtId="0" fontId="12" fillId="2" borderId="1" xfId="0" applyFont="1" applyFill="1" applyBorder="1" applyAlignment="1">
      <alignment horizontal="right" vertical="center" textRotation="90" wrapText="1" readingOrder="1"/>
    </xf>
    <xf numFmtId="0" fontId="12" fillId="2" borderId="1" xfId="0" applyFont="1" applyFill="1" applyBorder="1" applyAlignment="1">
      <alignment horizontal="right" vertical="center" wrapText="1" readingOrder="2"/>
    </xf>
    <xf numFmtId="0" fontId="12" fillId="2" borderId="5" xfId="0" applyFont="1" applyFill="1" applyBorder="1" applyAlignment="1">
      <alignment horizontal="right" vertical="center" wrapText="1" readingOrder="2"/>
    </xf>
    <xf numFmtId="0" fontId="12" fillId="2" borderId="6" xfId="0" applyFont="1" applyFill="1" applyBorder="1" applyAlignment="1">
      <alignment horizontal="right" vertical="center" wrapText="1" readingOrder="2"/>
    </xf>
    <xf numFmtId="2" fontId="12" fillId="2" borderId="5" xfId="0" applyNumberFormat="1" applyFont="1" applyFill="1" applyBorder="1" applyAlignment="1">
      <alignment vertical="center" wrapText="1" readingOrder="2"/>
    </xf>
    <xf numFmtId="2" fontId="12" fillId="2" borderId="6" xfId="0" applyNumberFormat="1" applyFont="1" applyFill="1" applyBorder="1" applyAlignment="1">
      <alignment vertical="center" wrapText="1" readingOrder="2"/>
    </xf>
    <xf numFmtId="0" fontId="63" fillId="2" borderId="1" xfId="0" applyFont="1" applyFill="1" applyBorder="1" applyAlignment="1">
      <alignment vertical="top" wrapText="1" readingOrder="2"/>
    </xf>
    <xf numFmtId="0" fontId="63" fillId="2" borderId="9" xfId="0" applyFont="1" applyFill="1" applyBorder="1" applyAlignment="1">
      <alignment horizontal="left" vertical="center" wrapText="1" readingOrder="2"/>
    </xf>
    <xf numFmtId="0" fontId="63" fillId="2" borderId="8" xfId="0" applyFont="1" applyFill="1" applyBorder="1" applyAlignment="1">
      <alignment horizontal="left" vertical="center" wrapText="1" readingOrder="2"/>
    </xf>
    <xf numFmtId="0" fontId="63" fillId="2" borderId="9" xfId="0" applyFont="1" applyFill="1" applyBorder="1" applyAlignment="1">
      <alignment horizontal="right" vertical="center" wrapText="1" readingOrder="2"/>
    </xf>
    <xf numFmtId="0" fontId="63" fillId="2" borderId="8" xfId="0" applyFont="1" applyFill="1" applyBorder="1" applyAlignment="1">
      <alignment horizontal="right" vertical="center" wrapText="1" readingOrder="2"/>
    </xf>
    <xf numFmtId="165" fontId="12" fillId="2" borderId="5" xfId="5" applyNumberFormat="1" applyFont="1" applyFill="1" applyBorder="1" applyAlignment="1">
      <alignment horizontal="right" vertical="center" wrapText="1"/>
    </xf>
    <xf numFmtId="165" fontId="12" fillId="2" borderId="6" xfId="5" applyNumberFormat="1" applyFont="1" applyFill="1" applyBorder="1" applyAlignment="1">
      <alignment horizontal="right" vertical="center" wrapText="1"/>
    </xf>
    <xf numFmtId="0" fontId="63" fillId="2" borderId="9" xfId="0" applyFont="1" applyFill="1" applyBorder="1" applyAlignment="1">
      <alignment horizontal="center" vertical="center" wrapText="1" readingOrder="2"/>
    </xf>
    <xf numFmtId="0" fontId="63" fillId="2" borderId="8" xfId="0" applyFont="1" applyFill="1" applyBorder="1" applyAlignment="1">
      <alignment horizontal="center" vertical="center" wrapText="1" readingOrder="2"/>
    </xf>
    <xf numFmtId="165" fontId="12" fillId="2" borderId="1" xfId="5" applyNumberFormat="1" applyFont="1" applyFill="1" applyBorder="1" applyAlignment="1">
      <alignment vertical="center" textRotation="90" wrapText="1" readingOrder="1"/>
    </xf>
    <xf numFmtId="1" fontId="12" fillId="2" borderId="5" xfId="0" applyNumberFormat="1" applyFont="1" applyFill="1" applyBorder="1" applyAlignment="1">
      <alignment horizontal="center" vertical="center" wrapText="1" readingOrder="2"/>
    </xf>
    <xf numFmtId="1" fontId="12" fillId="2" borderId="6" xfId="0" applyNumberFormat="1" applyFont="1" applyFill="1" applyBorder="1" applyAlignment="1">
      <alignment horizontal="center" vertical="center" wrapText="1" readingOrder="2"/>
    </xf>
  </cellXfs>
  <cellStyles count="8">
    <cellStyle name="Comma" xfId="5" builtinId="3"/>
    <cellStyle name="Comma [0]" xfId="6" builtinId="6"/>
    <cellStyle name="Normal" xfId="0" builtinId="0"/>
    <cellStyle name="Normal 2" xfId="3"/>
    <cellStyle name="Normal 2 2" xfId="1"/>
    <cellStyle name="Normal 2 3" xfId="2"/>
    <cellStyle name="Normal 3" xfId="4"/>
    <cellStyle name="Percent" xfId="7" builtinId="5"/>
  </cellStyles>
  <dxfs count="18">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color rgb="FFF8F8F8"/>
      <color rgb="FFFF66FF"/>
      <color rgb="FF99FF33"/>
      <color rgb="FFFF99FF"/>
      <color rgb="FF336600"/>
      <color rgb="FF339933"/>
      <color rgb="FFCCFF99"/>
      <color rgb="FFCCFF33"/>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81"/>
  <sheetViews>
    <sheetView rightToLeft="1" tabSelected="1" view="pageBreakPreview" zoomScale="40" zoomScaleNormal="48" zoomScaleSheetLayoutView="40" workbookViewId="0">
      <pane xSplit="5" ySplit="4" topLeftCell="F149" activePane="bottomRight" state="frozen"/>
      <selection pane="topRight" activeCell="F1" sqref="F1"/>
      <selection pane="bottomLeft" activeCell="A4" sqref="A4"/>
      <selection pane="bottomRight" activeCell="J178" sqref="J178"/>
    </sheetView>
  </sheetViews>
  <sheetFormatPr defaultColWidth="42.28515625" defaultRowHeight="47.25" x14ac:dyDescent="0.25"/>
  <cols>
    <col min="1" max="1" width="42.28515625" style="37" hidden="1" customWidth="1"/>
    <col min="2" max="2" width="34.28515625" style="37" hidden="1" customWidth="1"/>
    <col min="3" max="3" width="5.140625" style="36" hidden="1" customWidth="1"/>
    <col min="4" max="4" width="9.28515625" style="37" bestFit="1" customWidth="1"/>
    <col min="5" max="5" width="47.42578125" style="39" customWidth="1"/>
    <col min="6" max="6" width="40.5703125" style="39" customWidth="1"/>
    <col min="7" max="7" width="54.140625" style="40" customWidth="1"/>
    <col min="8" max="8" width="37" style="41" customWidth="1"/>
    <col min="9" max="9" width="51.5703125" style="38" customWidth="1"/>
    <col min="10" max="10" width="50.140625" style="72" customWidth="1"/>
    <col min="11" max="11" width="32" style="37" customWidth="1"/>
    <col min="12" max="12" width="47.5703125" style="172" customWidth="1"/>
    <col min="13" max="13" width="46.42578125" style="37" customWidth="1"/>
    <col min="14" max="14" width="50.140625" style="37" customWidth="1"/>
    <col min="15" max="15" width="46.85546875" style="42" customWidth="1"/>
    <col min="16" max="16" width="33" style="87" customWidth="1"/>
    <col min="17" max="17" width="32" style="87" customWidth="1"/>
    <col min="18" max="18" width="29.42578125" style="87" customWidth="1"/>
    <col min="19" max="19" width="36.7109375" style="43" customWidth="1"/>
    <col min="20" max="20" width="26.140625" style="43" customWidth="1"/>
    <col min="21" max="21" width="27.7109375" style="43" customWidth="1"/>
    <col min="22" max="22" width="25.85546875" style="37" customWidth="1"/>
    <col min="23" max="23" width="34.140625" style="37" customWidth="1"/>
    <col min="24" max="24" width="28" style="44" hidden="1" customWidth="1"/>
    <col min="25" max="25" width="27.7109375" style="59" hidden="1" customWidth="1"/>
    <col min="26" max="26" width="30.85546875" style="45" hidden="1" customWidth="1"/>
    <col min="27" max="27" width="36.5703125" style="61" hidden="1" customWidth="1"/>
    <col min="28" max="28" width="48.42578125" style="60" hidden="1" customWidth="1"/>
    <col min="29" max="29" width="35.140625" style="37" hidden="1" customWidth="1"/>
    <col min="30" max="30" width="23.42578125" style="37" hidden="1" customWidth="1"/>
    <col min="31" max="31" width="32.28515625" style="37" hidden="1" customWidth="1"/>
    <col min="32" max="34" width="42.28515625" style="217" hidden="1" customWidth="1"/>
    <col min="35" max="36" width="42.28515625" style="37" hidden="1" customWidth="1"/>
    <col min="37" max="37" width="42.28515625" style="37" customWidth="1"/>
    <col min="38" max="16384" width="42.28515625" style="37"/>
  </cols>
  <sheetData>
    <row r="1" spans="1:36" s="6" customFormat="1" ht="73.5" customHeight="1" x14ac:dyDescent="0.25">
      <c r="C1" s="129"/>
      <c r="D1" s="400" t="s">
        <v>594</v>
      </c>
      <c r="E1" s="400"/>
      <c r="F1" s="400"/>
      <c r="G1" s="400"/>
      <c r="H1" s="400"/>
      <c r="I1" s="400"/>
      <c r="J1" s="400"/>
      <c r="K1" s="400"/>
      <c r="L1" s="195" t="s">
        <v>623</v>
      </c>
      <c r="M1" s="196" t="s">
        <v>310</v>
      </c>
      <c r="N1" s="197"/>
      <c r="O1" s="127"/>
      <c r="P1" s="128"/>
      <c r="Q1" s="128"/>
      <c r="R1" s="128"/>
      <c r="S1" s="127"/>
      <c r="T1" s="127"/>
      <c r="U1" s="127"/>
      <c r="V1" s="127"/>
      <c r="W1" s="127"/>
      <c r="X1" s="125"/>
      <c r="Y1" s="88"/>
      <c r="Z1" s="75"/>
      <c r="AA1" s="76"/>
      <c r="AB1" s="77"/>
      <c r="AF1" s="213"/>
      <c r="AG1" s="213"/>
      <c r="AH1" s="213"/>
    </row>
    <row r="2" spans="1:36" s="6" customFormat="1" ht="59.25" hidden="1" x14ac:dyDescent="0.25">
      <c r="C2" s="129"/>
      <c r="D2" s="167"/>
      <c r="E2" s="167"/>
      <c r="F2" s="167"/>
      <c r="G2" s="167"/>
      <c r="H2" s="167"/>
      <c r="I2" s="167"/>
      <c r="J2" s="167"/>
      <c r="K2" s="167"/>
      <c r="L2" s="168"/>
      <c r="M2" s="166"/>
      <c r="N2" s="127"/>
      <c r="O2" s="127"/>
      <c r="P2" s="128"/>
      <c r="Q2" s="128"/>
      <c r="R2" s="128"/>
      <c r="S2" s="127"/>
      <c r="T2" s="127"/>
      <c r="U2" s="127"/>
      <c r="V2" s="127"/>
      <c r="W2" s="127"/>
      <c r="X2" s="125"/>
      <c r="Y2" s="88"/>
      <c r="Z2" s="75"/>
      <c r="AA2" s="76"/>
      <c r="AB2" s="77"/>
      <c r="AF2" s="213"/>
      <c r="AG2" s="213"/>
      <c r="AH2" s="213"/>
    </row>
    <row r="3" spans="1:36" s="58" customFormat="1" ht="47.25" customHeight="1" x14ac:dyDescent="0.25">
      <c r="C3" s="393" t="s">
        <v>162</v>
      </c>
      <c r="D3" s="401" t="s">
        <v>48</v>
      </c>
      <c r="E3" s="399" t="s">
        <v>1</v>
      </c>
      <c r="F3" s="399" t="s">
        <v>2</v>
      </c>
      <c r="G3" s="404" t="s">
        <v>3</v>
      </c>
      <c r="H3" s="402" t="s">
        <v>337</v>
      </c>
      <c r="I3" s="139" t="s">
        <v>256</v>
      </c>
      <c r="J3" s="140" t="s">
        <v>256</v>
      </c>
      <c r="K3" s="403" t="s">
        <v>4</v>
      </c>
      <c r="L3" s="398" t="s">
        <v>577</v>
      </c>
      <c r="M3" s="399" t="s">
        <v>6</v>
      </c>
      <c r="N3" s="399" t="s">
        <v>7</v>
      </c>
      <c r="O3" s="399" t="s">
        <v>8</v>
      </c>
      <c r="P3" s="397" t="s">
        <v>9</v>
      </c>
      <c r="Q3" s="397" t="s">
        <v>42</v>
      </c>
      <c r="R3" s="397" t="s">
        <v>238</v>
      </c>
      <c r="S3" s="396" t="s">
        <v>10</v>
      </c>
      <c r="T3" s="396" t="s">
        <v>11</v>
      </c>
      <c r="U3" s="396" t="s">
        <v>12</v>
      </c>
      <c r="V3" s="396" t="s">
        <v>13</v>
      </c>
      <c r="W3" s="396" t="s">
        <v>14</v>
      </c>
      <c r="X3" s="78"/>
      <c r="Y3" s="79"/>
      <c r="Z3" s="80"/>
      <c r="AA3" s="81"/>
      <c r="AB3" s="77"/>
      <c r="AF3" s="214"/>
      <c r="AG3" s="214"/>
      <c r="AH3" s="214"/>
    </row>
    <row r="4" spans="1:36" s="7" customFormat="1" ht="47.25" customHeight="1" x14ac:dyDescent="0.25">
      <c r="C4" s="394"/>
      <c r="D4" s="401"/>
      <c r="E4" s="399"/>
      <c r="F4" s="399"/>
      <c r="G4" s="405"/>
      <c r="H4" s="399"/>
      <c r="I4" s="138" t="s">
        <v>595</v>
      </c>
      <c r="J4" s="126" t="s">
        <v>623</v>
      </c>
      <c r="K4" s="399"/>
      <c r="L4" s="398"/>
      <c r="M4" s="399"/>
      <c r="N4" s="399"/>
      <c r="O4" s="399"/>
      <c r="P4" s="397"/>
      <c r="Q4" s="397"/>
      <c r="R4" s="397"/>
      <c r="S4" s="396"/>
      <c r="T4" s="396"/>
      <c r="U4" s="396"/>
      <c r="V4" s="396"/>
      <c r="W4" s="396"/>
      <c r="X4" s="73" t="s">
        <v>185</v>
      </c>
      <c r="Y4" s="74" t="s">
        <v>186</v>
      </c>
      <c r="Z4" s="73" t="s">
        <v>231</v>
      </c>
      <c r="AA4" s="82" t="s">
        <v>264</v>
      </c>
      <c r="AB4" s="77" t="s">
        <v>265</v>
      </c>
      <c r="AC4" s="77" t="s">
        <v>285</v>
      </c>
      <c r="AD4" s="77" t="s">
        <v>303</v>
      </c>
      <c r="AE4" s="77" t="s">
        <v>304</v>
      </c>
      <c r="AF4" s="215" t="s">
        <v>332</v>
      </c>
      <c r="AG4" s="215" t="s">
        <v>333</v>
      </c>
      <c r="AH4" s="215" t="s">
        <v>334</v>
      </c>
    </row>
    <row r="5" spans="1:36" s="5" customFormat="1" x14ac:dyDescent="1.25">
      <c r="A5" s="83">
        <v>7</v>
      </c>
      <c r="B5" s="68">
        <v>10581</v>
      </c>
      <c r="C5" s="83">
        <v>7</v>
      </c>
      <c r="D5" s="16">
        <v>1</v>
      </c>
      <c r="E5" s="68" t="s">
        <v>414</v>
      </c>
      <c r="F5" s="10" t="s">
        <v>15</v>
      </c>
      <c r="G5" s="10" t="s">
        <v>319</v>
      </c>
      <c r="H5" s="11">
        <v>17</v>
      </c>
      <c r="I5" s="12">
        <v>16756307.301031001</v>
      </c>
      <c r="J5" s="12">
        <v>20376286.686032999</v>
      </c>
      <c r="K5" s="12" t="s">
        <v>72</v>
      </c>
      <c r="L5" s="169">
        <v>157.9</v>
      </c>
      <c r="M5" s="54">
        <v>17529886</v>
      </c>
      <c r="N5" s="54">
        <v>20000000</v>
      </c>
      <c r="O5" s="54">
        <v>1162374</v>
      </c>
      <c r="P5" s="201">
        <v>6.93</v>
      </c>
      <c r="Q5" s="201">
        <v>19.21</v>
      </c>
      <c r="R5" s="201">
        <v>39.86</v>
      </c>
      <c r="S5" s="53">
        <v>6120</v>
      </c>
      <c r="T5" s="53">
        <v>62</v>
      </c>
      <c r="U5" s="53">
        <v>43</v>
      </c>
      <c r="V5" s="53">
        <v>38</v>
      </c>
      <c r="W5" s="12">
        <f>S5+U5</f>
        <v>6163</v>
      </c>
      <c r="X5" s="84">
        <f t="shared" ref="X5:X36" si="0">T5*J5/$J$86</f>
        <v>0.55911533435853056</v>
      </c>
      <c r="Y5" s="85">
        <f t="shared" ref="Y5:Y36" si="1">T5*J5/$J$178</f>
        <v>0.44099738749230177</v>
      </c>
      <c r="Z5" s="86">
        <v>10581</v>
      </c>
      <c r="AA5" s="77">
        <f t="shared" ref="AA5:AA37" si="2">IF(M5&gt;N5,1,0)</f>
        <v>0</v>
      </c>
      <c r="AB5" s="77">
        <f>IF(W5=0,1,0)</f>
        <v>0</v>
      </c>
      <c r="AC5" s="150">
        <f>IF((T5+V5)=100,0,1)</f>
        <v>0</v>
      </c>
      <c r="AD5" s="150">
        <f t="shared" ref="AD5:AD37" si="3">IF(J5=0,1,0)</f>
        <v>0</v>
      </c>
      <c r="AE5" s="150">
        <f t="shared" ref="AE5:AE37" si="4">IF(M5=0,1,0)</f>
        <v>0</v>
      </c>
      <c r="AF5" s="216">
        <f t="shared" ref="AF5:AF36" si="5">$J5/$J$86*P5</f>
        <v>6.2494665598461549E-2</v>
      </c>
      <c r="AG5" s="216">
        <f t="shared" ref="AG5:AG36" si="6">$J5/$J$86*Q5</f>
        <v>0.17323557375850598</v>
      </c>
      <c r="AH5" s="216">
        <f t="shared" ref="AH5:AH36" si="7">$J5/$J$86*R5</f>
        <v>0.359457052056952</v>
      </c>
      <c r="AJ5" s="367"/>
    </row>
    <row r="6" spans="1:36" s="8" customFormat="1" x14ac:dyDescent="1.25">
      <c r="A6" s="210">
        <v>11</v>
      </c>
      <c r="B6" s="68">
        <v>10639</v>
      </c>
      <c r="C6" s="210">
        <v>11</v>
      </c>
      <c r="D6" s="19">
        <v>2</v>
      </c>
      <c r="E6" s="69" t="s">
        <v>415</v>
      </c>
      <c r="F6" s="20" t="s">
        <v>17</v>
      </c>
      <c r="G6" s="20" t="s">
        <v>274</v>
      </c>
      <c r="H6" s="21">
        <v>15</v>
      </c>
      <c r="I6" s="18">
        <v>22298498.902736001</v>
      </c>
      <c r="J6" s="18">
        <v>29827632.485633999</v>
      </c>
      <c r="K6" s="18" t="s">
        <v>73</v>
      </c>
      <c r="L6" s="170">
        <v>138.93333333333334</v>
      </c>
      <c r="M6" s="56">
        <v>29729709</v>
      </c>
      <c r="N6" s="55">
        <v>40000000</v>
      </c>
      <c r="O6" s="56">
        <v>1003293</v>
      </c>
      <c r="P6" s="211">
        <v>2.02</v>
      </c>
      <c r="Q6" s="211">
        <v>6.34</v>
      </c>
      <c r="R6" s="211">
        <v>23.86</v>
      </c>
      <c r="S6" s="212">
        <v>29029</v>
      </c>
      <c r="T6" s="212">
        <v>90</v>
      </c>
      <c r="U6" s="212">
        <v>62</v>
      </c>
      <c r="V6" s="212">
        <v>10</v>
      </c>
      <c r="W6" s="18">
        <f t="shared" ref="W6:W68" si="8">S6+U6</f>
        <v>29091</v>
      </c>
      <c r="X6" s="84">
        <f t="shared" si="0"/>
        <v>1.1880807641719415</v>
      </c>
      <c r="Y6" s="85">
        <f t="shared" si="1"/>
        <v>0.93708843405412456</v>
      </c>
      <c r="Z6" s="86">
        <v>10639</v>
      </c>
      <c r="AA6" s="77">
        <f t="shared" si="2"/>
        <v>0</v>
      </c>
      <c r="AB6" s="77">
        <f t="shared" ref="AB6:AB68" si="9">IF(W6=0,1,0)</f>
        <v>0</v>
      </c>
      <c r="AC6" s="150">
        <f t="shared" ref="AC6:AC68" si="10">IF((T6+V6)=100,0,1)</f>
        <v>0</v>
      </c>
      <c r="AD6" s="150">
        <f t="shared" si="3"/>
        <v>0</v>
      </c>
      <c r="AE6" s="150">
        <f t="shared" si="4"/>
        <v>0</v>
      </c>
      <c r="AF6" s="216">
        <f t="shared" si="5"/>
        <v>2.6665812706970243E-2</v>
      </c>
      <c r="AG6" s="216">
        <f t="shared" si="6"/>
        <v>8.3693689387223436E-2</v>
      </c>
      <c r="AH6" s="216">
        <f t="shared" si="7"/>
        <v>0.31497341147936136</v>
      </c>
      <c r="AJ6" s="367"/>
    </row>
    <row r="7" spans="1:36" s="5" customFormat="1" x14ac:dyDescent="1.25">
      <c r="A7" s="83">
        <v>53</v>
      </c>
      <c r="B7" s="68">
        <v>10720</v>
      </c>
      <c r="C7" s="83">
        <v>53</v>
      </c>
      <c r="D7" s="16">
        <v>3</v>
      </c>
      <c r="E7" s="68" t="s">
        <v>416</v>
      </c>
      <c r="F7" s="10" t="s">
        <v>31</v>
      </c>
      <c r="G7" s="10" t="s">
        <v>319</v>
      </c>
      <c r="H7" s="11" t="s">
        <v>24</v>
      </c>
      <c r="I7" s="12">
        <v>3571196.860442</v>
      </c>
      <c r="J7" s="12">
        <v>4164530.5942310002</v>
      </c>
      <c r="K7" s="12" t="s">
        <v>123</v>
      </c>
      <c r="L7" s="169">
        <v>134</v>
      </c>
      <c r="M7" s="54">
        <v>2976491</v>
      </c>
      <c r="N7" s="54">
        <v>3000000</v>
      </c>
      <c r="O7" s="54">
        <v>1399141</v>
      </c>
      <c r="P7" s="201">
        <v>2.96</v>
      </c>
      <c r="Q7" s="201">
        <v>17.420000000000002</v>
      </c>
      <c r="R7" s="201">
        <v>71.88</v>
      </c>
      <c r="S7" s="53">
        <v>970</v>
      </c>
      <c r="T7" s="53">
        <v>36</v>
      </c>
      <c r="U7" s="53">
        <v>27</v>
      </c>
      <c r="V7" s="53">
        <v>64</v>
      </c>
      <c r="W7" s="12">
        <f t="shared" si="8"/>
        <v>997</v>
      </c>
      <c r="X7" s="84">
        <f t="shared" si="0"/>
        <v>6.6351879495557334E-2</v>
      </c>
      <c r="Y7" s="85">
        <f t="shared" si="1"/>
        <v>5.2334471466993084E-2</v>
      </c>
      <c r="Z7" s="86">
        <v>10720</v>
      </c>
      <c r="AA7" s="77">
        <f t="shared" si="2"/>
        <v>0</v>
      </c>
      <c r="AB7" s="77">
        <f t="shared" si="9"/>
        <v>0</v>
      </c>
      <c r="AC7" s="150">
        <f t="shared" si="10"/>
        <v>0</v>
      </c>
      <c r="AD7" s="150">
        <f t="shared" si="3"/>
        <v>0</v>
      </c>
      <c r="AE7" s="150">
        <f t="shared" si="4"/>
        <v>0</v>
      </c>
      <c r="AF7" s="216">
        <f t="shared" si="5"/>
        <v>5.4555989807458256E-3</v>
      </c>
      <c r="AG7" s="216">
        <f t="shared" si="6"/>
        <v>3.2106937244794694E-2</v>
      </c>
      <c r="AH7" s="216">
        <f t="shared" si="7"/>
        <v>0.13248258605946281</v>
      </c>
      <c r="AJ7" s="367"/>
    </row>
    <row r="8" spans="1:36" s="8" customFormat="1" x14ac:dyDescent="1.25">
      <c r="A8" s="210">
        <v>6</v>
      </c>
      <c r="B8" s="68">
        <v>10748</v>
      </c>
      <c r="C8" s="210">
        <v>6</v>
      </c>
      <c r="D8" s="19">
        <v>4</v>
      </c>
      <c r="E8" s="69" t="s">
        <v>417</v>
      </c>
      <c r="F8" s="20" t="s">
        <v>17</v>
      </c>
      <c r="G8" s="20" t="s">
        <v>274</v>
      </c>
      <c r="H8" s="21">
        <v>15</v>
      </c>
      <c r="I8" s="18">
        <v>3667438.072309</v>
      </c>
      <c r="J8" s="18">
        <v>4560395.37995</v>
      </c>
      <c r="K8" s="18" t="s">
        <v>74</v>
      </c>
      <c r="L8" s="170">
        <v>127.5</v>
      </c>
      <c r="M8" s="56">
        <v>4543870</v>
      </c>
      <c r="N8" s="55">
        <v>5000000</v>
      </c>
      <c r="O8" s="56">
        <v>1003636</v>
      </c>
      <c r="P8" s="211">
        <v>1.95</v>
      </c>
      <c r="Q8" s="211">
        <v>5.66</v>
      </c>
      <c r="R8" s="211">
        <v>22.17</v>
      </c>
      <c r="S8" s="212">
        <v>2299</v>
      </c>
      <c r="T8" s="212">
        <v>59</v>
      </c>
      <c r="U8" s="212">
        <v>14</v>
      </c>
      <c r="V8" s="212">
        <v>41</v>
      </c>
      <c r="W8" s="18">
        <f t="shared" si="8"/>
        <v>2313</v>
      </c>
      <c r="X8" s="84">
        <f t="shared" si="0"/>
        <v>0.11908009714081863</v>
      </c>
      <c r="Y8" s="85">
        <f t="shared" si="1"/>
        <v>9.3923397400072245E-2</v>
      </c>
      <c r="Z8" s="86">
        <v>10748</v>
      </c>
      <c r="AA8" s="77">
        <f t="shared" si="2"/>
        <v>0</v>
      </c>
      <c r="AB8" s="77">
        <f t="shared" si="9"/>
        <v>0</v>
      </c>
      <c r="AC8" s="150">
        <f t="shared" si="10"/>
        <v>0</v>
      </c>
      <c r="AD8" s="150">
        <f t="shared" si="3"/>
        <v>0</v>
      </c>
      <c r="AE8" s="150">
        <f t="shared" si="4"/>
        <v>0</v>
      </c>
      <c r="AF8" s="216">
        <f t="shared" si="5"/>
        <v>3.9356981258406153E-3</v>
      </c>
      <c r="AG8" s="216">
        <f t="shared" si="6"/>
        <v>1.1423616098593787E-2</v>
      </c>
      <c r="AH8" s="216">
        <f t="shared" si="7"/>
        <v>4.4745860230711004E-2</v>
      </c>
      <c r="AJ8" s="367"/>
    </row>
    <row r="9" spans="1:36" s="5" customFormat="1" x14ac:dyDescent="1.25">
      <c r="A9" s="83">
        <v>56</v>
      </c>
      <c r="B9" s="68">
        <v>10766</v>
      </c>
      <c r="C9" s="83">
        <v>56</v>
      </c>
      <c r="D9" s="16">
        <v>5</v>
      </c>
      <c r="E9" s="68" t="s">
        <v>418</v>
      </c>
      <c r="F9" s="10" t="s">
        <v>306</v>
      </c>
      <c r="G9" s="10" t="s">
        <v>274</v>
      </c>
      <c r="H9" s="11">
        <v>15</v>
      </c>
      <c r="I9" s="12">
        <v>9345656.3589069992</v>
      </c>
      <c r="J9" s="12">
        <v>19617205.026004001</v>
      </c>
      <c r="K9" s="12" t="s">
        <v>127</v>
      </c>
      <c r="L9" s="169">
        <v>125.66666666666667</v>
      </c>
      <c r="M9" s="54">
        <v>19512065</v>
      </c>
      <c r="N9" s="54">
        <v>20000000</v>
      </c>
      <c r="O9" s="54">
        <v>1005388</v>
      </c>
      <c r="P9" s="201">
        <v>1.58</v>
      </c>
      <c r="Q9" s="201">
        <v>3.13</v>
      </c>
      <c r="R9" s="201">
        <v>21.4</v>
      </c>
      <c r="S9" s="53">
        <v>9369</v>
      </c>
      <c r="T9" s="53">
        <v>92</v>
      </c>
      <c r="U9" s="53">
        <v>15</v>
      </c>
      <c r="V9" s="53">
        <v>8</v>
      </c>
      <c r="W9" s="12">
        <f t="shared" si="8"/>
        <v>9384</v>
      </c>
      <c r="X9" s="84">
        <f t="shared" si="0"/>
        <v>0.79874771725635485</v>
      </c>
      <c r="Y9" s="85">
        <f t="shared" si="1"/>
        <v>0.63000535833920812</v>
      </c>
      <c r="Z9" s="86">
        <v>10766</v>
      </c>
      <c r="AA9" s="77">
        <f t="shared" si="2"/>
        <v>0</v>
      </c>
      <c r="AB9" s="77">
        <f>IF(W9=0,1,0)</f>
        <v>0</v>
      </c>
      <c r="AC9" s="150">
        <f>IF((T9+V9)=100,0,1)</f>
        <v>0</v>
      </c>
      <c r="AD9" s="150">
        <f t="shared" si="3"/>
        <v>0</v>
      </c>
      <c r="AE9" s="150">
        <f t="shared" si="4"/>
        <v>0</v>
      </c>
      <c r="AF9" s="216">
        <f t="shared" si="5"/>
        <v>1.3717623839837401E-2</v>
      </c>
      <c r="AG9" s="216">
        <f t="shared" si="6"/>
        <v>2.7174786467525986E-2</v>
      </c>
      <c r="AH9" s="216">
        <f t="shared" si="7"/>
        <v>0.1857956646661521</v>
      </c>
      <c r="AJ9" s="367"/>
    </row>
    <row r="10" spans="1:36" s="8" customFormat="1" x14ac:dyDescent="1.25">
      <c r="A10" s="210">
        <v>5</v>
      </c>
      <c r="B10" s="68">
        <v>10765</v>
      </c>
      <c r="C10" s="210">
        <v>5</v>
      </c>
      <c r="D10" s="19">
        <v>6</v>
      </c>
      <c r="E10" s="69" t="s">
        <v>419</v>
      </c>
      <c r="F10" s="20" t="s">
        <v>17</v>
      </c>
      <c r="G10" s="20" t="s">
        <v>274</v>
      </c>
      <c r="H10" s="21">
        <v>16</v>
      </c>
      <c r="I10" s="18">
        <v>96540055.839932993</v>
      </c>
      <c r="J10" s="18">
        <v>95574949.204795003</v>
      </c>
      <c r="K10" s="18" t="s">
        <v>75</v>
      </c>
      <c r="L10" s="170">
        <v>125.33333333333333</v>
      </c>
      <c r="M10" s="56">
        <v>94585791</v>
      </c>
      <c r="N10" s="55">
        <v>100000000</v>
      </c>
      <c r="O10" s="56">
        <v>1010457</v>
      </c>
      <c r="P10" s="211">
        <v>1.82</v>
      </c>
      <c r="Q10" s="211">
        <v>5.96</v>
      </c>
      <c r="R10" s="211">
        <v>22</v>
      </c>
      <c r="S10" s="212">
        <v>71524</v>
      </c>
      <c r="T10" s="212">
        <v>96</v>
      </c>
      <c r="U10" s="212">
        <v>182</v>
      </c>
      <c r="V10" s="212">
        <v>4</v>
      </c>
      <c r="W10" s="18">
        <f t="shared" si="8"/>
        <v>71706</v>
      </c>
      <c r="X10" s="84">
        <f t="shared" si="0"/>
        <v>4.0606913513632605</v>
      </c>
      <c r="Y10" s="85">
        <f t="shared" si="1"/>
        <v>3.2028352064754286</v>
      </c>
      <c r="Z10" s="86">
        <v>10765</v>
      </c>
      <c r="AA10" s="77">
        <f t="shared" si="2"/>
        <v>0</v>
      </c>
      <c r="AB10" s="77">
        <f t="shared" si="9"/>
        <v>0</v>
      </c>
      <c r="AC10" s="150">
        <f t="shared" si="10"/>
        <v>0</v>
      </c>
      <c r="AD10" s="150">
        <f t="shared" si="3"/>
        <v>0</v>
      </c>
      <c r="AE10" s="150">
        <f t="shared" si="4"/>
        <v>0</v>
      </c>
      <c r="AF10" s="216">
        <f t="shared" si="5"/>
        <v>7.6983940202928494E-2</v>
      </c>
      <c r="AG10" s="216">
        <f t="shared" si="6"/>
        <v>0.25210125473046913</v>
      </c>
      <c r="AH10" s="216">
        <f t="shared" si="7"/>
        <v>0.93057510135408061</v>
      </c>
      <c r="AJ10" s="367"/>
    </row>
    <row r="11" spans="1:36" s="5" customFormat="1" x14ac:dyDescent="1.25">
      <c r="A11" s="83">
        <v>2</v>
      </c>
      <c r="B11" s="68">
        <v>10778</v>
      </c>
      <c r="C11" s="83">
        <v>2</v>
      </c>
      <c r="D11" s="16">
        <v>7</v>
      </c>
      <c r="E11" s="68" t="s">
        <v>420</v>
      </c>
      <c r="F11" s="10" t="s">
        <v>16</v>
      </c>
      <c r="G11" s="10" t="s">
        <v>274</v>
      </c>
      <c r="H11" s="11">
        <v>20</v>
      </c>
      <c r="I11" s="12">
        <v>1572020.9364199999</v>
      </c>
      <c r="J11" s="12">
        <v>3306217.834764</v>
      </c>
      <c r="K11" s="12" t="s">
        <v>76</v>
      </c>
      <c r="L11" s="169">
        <v>123.56666666666666</v>
      </c>
      <c r="M11" s="54">
        <v>3297006</v>
      </c>
      <c r="N11" s="54">
        <v>5000000</v>
      </c>
      <c r="O11" s="54">
        <v>1002794</v>
      </c>
      <c r="P11" s="201">
        <v>1.52</v>
      </c>
      <c r="Q11" s="201">
        <v>4.5</v>
      </c>
      <c r="R11" s="201">
        <v>20.5</v>
      </c>
      <c r="S11" s="53">
        <v>1879</v>
      </c>
      <c r="T11" s="53">
        <v>80</v>
      </c>
      <c r="U11" s="53">
        <v>13</v>
      </c>
      <c r="V11" s="53">
        <v>20</v>
      </c>
      <c r="W11" s="12">
        <f t="shared" si="8"/>
        <v>1892</v>
      </c>
      <c r="X11" s="84">
        <f t="shared" si="0"/>
        <v>0.11705935393333157</v>
      </c>
      <c r="Y11" s="85">
        <f t="shared" si="1"/>
        <v>9.2329553660628019E-2</v>
      </c>
      <c r="Z11" s="86">
        <v>10778</v>
      </c>
      <c r="AA11" s="77">
        <f t="shared" si="2"/>
        <v>0</v>
      </c>
      <c r="AB11" s="77">
        <f t="shared" si="9"/>
        <v>0</v>
      </c>
      <c r="AC11" s="150">
        <f t="shared" si="10"/>
        <v>0</v>
      </c>
      <c r="AD11" s="150">
        <f t="shared" si="3"/>
        <v>0</v>
      </c>
      <c r="AE11" s="150">
        <f t="shared" si="4"/>
        <v>0</v>
      </c>
      <c r="AF11" s="216">
        <f t="shared" si="5"/>
        <v>2.2241277247332996E-3</v>
      </c>
      <c r="AG11" s="216">
        <f t="shared" si="6"/>
        <v>6.5845886587499007E-3</v>
      </c>
      <c r="AH11" s="216">
        <f t="shared" si="7"/>
        <v>2.9996459445416214E-2</v>
      </c>
      <c r="AJ11" s="367"/>
    </row>
    <row r="12" spans="1:36" s="8" customFormat="1" x14ac:dyDescent="1.25">
      <c r="A12" s="210">
        <v>42</v>
      </c>
      <c r="B12" s="68">
        <v>10784</v>
      </c>
      <c r="C12" s="210">
        <v>42</v>
      </c>
      <c r="D12" s="19">
        <v>8</v>
      </c>
      <c r="E12" s="69" t="s">
        <v>421</v>
      </c>
      <c r="F12" s="20" t="s">
        <v>323</v>
      </c>
      <c r="G12" s="20" t="s">
        <v>274</v>
      </c>
      <c r="H12" s="21">
        <v>17</v>
      </c>
      <c r="I12" s="18">
        <v>11440941.593674</v>
      </c>
      <c r="J12" s="18">
        <v>14411173.757864</v>
      </c>
      <c r="K12" s="18" t="s">
        <v>130</v>
      </c>
      <c r="L12" s="170">
        <v>121.46666666666667</v>
      </c>
      <c r="M12" s="56">
        <v>14265568</v>
      </c>
      <c r="N12" s="55">
        <v>15000000</v>
      </c>
      <c r="O12" s="56">
        <v>1010206</v>
      </c>
      <c r="P12" s="211">
        <v>1.54</v>
      </c>
      <c r="Q12" s="211">
        <v>10.78</v>
      </c>
      <c r="R12" s="211">
        <v>30.05</v>
      </c>
      <c r="S12" s="212">
        <v>11609</v>
      </c>
      <c r="T12" s="212">
        <v>74</v>
      </c>
      <c r="U12" s="212">
        <v>25</v>
      </c>
      <c r="V12" s="212">
        <v>26</v>
      </c>
      <c r="W12" s="18">
        <f t="shared" si="8"/>
        <v>11634</v>
      </c>
      <c r="X12" s="84">
        <f t="shared" si="0"/>
        <v>0.47197146884732916</v>
      </c>
      <c r="Y12" s="85">
        <f t="shared" si="1"/>
        <v>0.37226341676243252</v>
      </c>
      <c r="Z12" s="86">
        <v>10784</v>
      </c>
      <c r="AA12" s="77">
        <f t="shared" si="2"/>
        <v>0</v>
      </c>
      <c r="AB12" s="77">
        <f t="shared" si="9"/>
        <v>0</v>
      </c>
      <c r="AC12" s="150">
        <f t="shared" si="10"/>
        <v>0</v>
      </c>
      <c r="AD12" s="150">
        <f t="shared" si="3"/>
        <v>0</v>
      </c>
      <c r="AE12" s="150">
        <f t="shared" si="4"/>
        <v>0</v>
      </c>
      <c r="AF12" s="216">
        <f t="shared" si="5"/>
        <v>9.8221089462822569E-3</v>
      </c>
      <c r="AG12" s="216">
        <f t="shared" si="6"/>
        <v>6.8754762623975785E-2</v>
      </c>
      <c r="AH12" s="216">
        <f t="shared" si="7"/>
        <v>0.19165868430894922</v>
      </c>
      <c r="AJ12" s="367"/>
    </row>
    <row r="13" spans="1:36" s="5" customFormat="1" x14ac:dyDescent="1.25">
      <c r="A13" s="83">
        <v>1</v>
      </c>
      <c r="B13" s="68">
        <v>10837</v>
      </c>
      <c r="C13" s="83">
        <v>1</v>
      </c>
      <c r="D13" s="16">
        <v>9</v>
      </c>
      <c r="E13" s="68" t="s">
        <v>422</v>
      </c>
      <c r="F13" s="10" t="s">
        <v>18</v>
      </c>
      <c r="G13" s="10" t="s">
        <v>274</v>
      </c>
      <c r="H13" s="11">
        <v>16</v>
      </c>
      <c r="I13" s="12">
        <v>61110018.354673997</v>
      </c>
      <c r="J13" s="12">
        <v>61011015.504910998</v>
      </c>
      <c r="K13" s="12" t="s">
        <v>77</v>
      </c>
      <c r="L13" s="169">
        <v>113.2</v>
      </c>
      <c r="M13" s="54">
        <v>49866792</v>
      </c>
      <c r="N13" s="54">
        <v>200000000</v>
      </c>
      <c r="O13" s="54">
        <v>1223479</v>
      </c>
      <c r="P13" s="201">
        <v>4.16</v>
      </c>
      <c r="Q13" s="201">
        <v>12.99</v>
      </c>
      <c r="R13" s="201">
        <v>39.32</v>
      </c>
      <c r="S13" s="53">
        <v>111585</v>
      </c>
      <c r="T13" s="53">
        <v>91</v>
      </c>
      <c r="U13" s="53">
        <v>390</v>
      </c>
      <c r="V13" s="53">
        <v>9</v>
      </c>
      <c r="W13" s="12">
        <f t="shared" si="8"/>
        <v>111975</v>
      </c>
      <c r="X13" s="84">
        <f t="shared" si="0"/>
        <v>2.4571649833083922</v>
      </c>
      <c r="Y13" s="85">
        <f t="shared" si="1"/>
        <v>1.9380676430915231</v>
      </c>
      <c r="Z13" s="86">
        <v>10837</v>
      </c>
      <c r="AA13" s="77">
        <f t="shared" si="2"/>
        <v>0</v>
      </c>
      <c r="AB13" s="77">
        <f t="shared" si="9"/>
        <v>0</v>
      </c>
      <c r="AC13" s="150">
        <f t="shared" si="10"/>
        <v>0</v>
      </c>
      <c r="AD13" s="150">
        <f t="shared" si="3"/>
        <v>0</v>
      </c>
      <c r="AE13" s="150">
        <f t="shared" si="4"/>
        <v>0</v>
      </c>
      <c r="AF13" s="216">
        <f t="shared" si="5"/>
        <v>0.11232754209409794</v>
      </c>
      <c r="AG13" s="216">
        <f t="shared" si="6"/>
        <v>0.35075355091402216</v>
      </c>
      <c r="AH13" s="216">
        <f t="shared" si="7"/>
        <v>1.0617112872932526</v>
      </c>
      <c r="AJ13" s="367"/>
    </row>
    <row r="14" spans="1:36" s="8" customFormat="1" x14ac:dyDescent="1.25">
      <c r="A14" s="210">
        <v>3</v>
      </c>
      <c r="B14" s="68">
        <v>10845</v>
      </c>
      <c r="C14" s="210">
        <v>3</v>
      </c>
      <c r="D14" s="19">
        <v>10</v>
      </c>
      <c r="E14" s="69" t="s">
        <v>423</v>
      </c>
      <c r="F14" s="20" t="s">
        <v>15</v>
      </c>
      <c r="G14" s="20" t="s">
        <v>274</v>
      </c>
      <c r="H14" s="21">
        <v>17</v>
      </c>
      <c r="I14" s="18">
        <v>14609445.054329</v>
      </c>
      <c r="J14" s="18">
        <v>21273070.026772</v>
      </c>
      <c r="K14" s="18" t="s">
        <v>78</v>
      </c>
      <c r="L14" s="170">
        <v>112.6</v>
      </c>
      <c r="M14" s="56">
        <v>18983300</v>
      </c>
      <c r="N14" s="55">
        <v>25000000</v>
      </c>
      <c r="O14" s="56">
        <v>1101086</v>
      </c>
      <c r="P14" s="211">
        <v>5.15</v>
      </c>
      <c r="Q14" s="211">
        <v>15.12</v>
      </c>
      <c r="R14" s="211">
        <v>34.409999999999997</v>
      </c>
      <c r="S14" s="212">
        <v>5828</v>
      </c>
      <c r="T14" s="212">
        <v>71</v>
      </c>
      <c r="U14" s="212">
        <v>43</v>
      </c>
      <c r="V14" s="212">
        <v>29</v>
      </c>
      <c r="W14" s="18">
        <f t="shared" si="8"/>
        <v>5871</v>
      </c>
      <c r="X14" s="84">
        <f t="shared" si="0"/>
        <v>0.6684565605460342</v>
      </c>
      <c r="Y14" s="85">
        <f t="shared" si="1"/>
        <v>0.52723933460186467</v>
      </c>
      <c r="Z14" s="86">
        <v>10845</v>
      </c>
      <c r="AA14" s="77">
        <f t="shared" si="2"/>
        <v>0</v>
      </c>
      <c r="AB14" s="77">
        <f t="shared" si="9"/>
        <v>0</v>
      </c>
      <c r="AC14" s="150">
        <f t="shared" si="10"/>
        <v>0</v>
      </c>
      <c r="AD14" s="150">
        <f t="shared" si="3"/>
        <v>0</v>
      </c>
      <c r="AE14" s="150">
        <f t="shared" si="4"/>
        <v>0</v>
      </c>
      <c r="AF14" s="216">
        <f t="shared" si="5"/>
        <v>4.8486637842423609E-2</v>
      </c>
      <c r="AG14" s="216">
        <f t="shared" si="6"/>
        <v>0.14235300275290194</v>
      </c>
      <c r="AH14" s="216">
        <f t="shared" si="7"/>
        <v>0.32396605983646526</v>
      </c>
      <c r="AJ14" s="367"/>
    </row>
    <row r="15" spans="1:36" s="5" customFormat="1" x14ac:dyDescent="1.25">
      <c r="A15" s="83">
        <v>16</v>
      </c>
      <c r="B15" s="68">
        <v>10883</v>
      </c>
      <c r="C15" s="83">
        <v>16</v>
      </c>
      <c r="D15" s="16">
        <v>11</v>
      </c>
      <c r="E15" s="68" t="s">
        <v>424</v>
      </c>
      <c r="F15" s="10" t="s">
        <v>292</v>
      </c>
      <c r="G15" s="10" t="s">
        <v>274</v>
      </c>
      <c r="H15" s="11">
        <v>20</v>
      </c>
      <c r="I15" s="12">
        <v>23214739.726227999</v>
      </c>
      <c r="J15" s="12">
        <v>35063038.359491996</v>
      </c>
      <c r="K15" s="12" t="s">
        <v>79</v>
      </c>
      <c r="L15" s="169">
        <v>109.06666666666666</v>
      </c>
      <c r="M15" s="54">
        <v>34434402</v>
      </c>
      <c r="N15" s="54">
        <v>35000000</v>
      </c>
      <c r="O15" s="54">
        <v>1000000</v>
      </c>
      <c r="P15" s="201">
        <v>1.76</v>
      </c>
      <c r="Q15" s="201">
        <v>5.39</v>
      </c>
      <c r="R15" s="201">
        <v>21.84</v>
      </c>
      <c r="S15" s="53">
        <v>15791</v>
      </c>
      <c r="T15" s="53">
        <v>86</v>
      </c>
      <c r="U15" s="53">
        <v>40</v>
      </c>
      <c r="V15" s="53">
        <v>14</v>
      </c>
      <c r="W15" s="12">
        <f t="shared" si="8"/>
        <v>15831</v>
      </c>
      <c r="X15" s="84">
        <f t="shared" si="0"/>
        <v>1.3345433011719081</v>
      </c>
      <c r="Y15" s="85">
        <f t="shared" si="1"/>
        <v>1.0526094942242648</v>
      </c>
      <c r="Z15" s="86">
        <v>10883</v>
      </c>
      <c r="AA15" s="77">
        <f t="shared" si="2"/>
        <v>0</v>
      </c>
      <c r="AB15" s="77">
        <f t="shared" si="9"/>
        <v>0</v>
      </c>
      <c r="AC15" s="150">
        <f t="shared" si="10"/>
        <v>0</v>
      </c>
      <c r="AD15" s="150">
        <f t="shared" si="3"/>
        <v>0</v>
      </c>
      <c r="AE15" s="150">
        <f t="shared" si="4"/>
        <v>0</v>
      </c>
      <c r="AF15" s="216">
        <f t="shared" si="5"/>
        <v>2.7311583837936724E-2</v>
      </c>
      <c r="AG15" s="216">
        <f t="shared" si="6"/>
        <v>8.3641725503681208E-2</v>
      </c>
      <c r="AH15" s="216">
        <f t="shared" si="7"/>
        <v>0.33891192671621478</v>
      </c>
      <c r="AJ15" s="367"/>
    </row>
    <row r="16" spans="1:36" s="8" customFormat="1" x14ac:dyDescent="1.25">
      <c r="A16" s="210">
        <v>102</v>
      </c>
      <c r="B16" s="68">
        <v>10895</v>
      </c>
      <c r="C16" s="210">
        <v>102</v>
      </c>
      <c r="D16" s="19">
        <v>12</v>
      </c>
      <c r="E16" s="69" t="s">
        <v>425</v>
      </c>
      <c r="F16" s="20" t="s">
        <v>29</v>
      </c>
      <c r="G16" s="20" t="s">
        <v>274</v>
      </c>
      <c r="H16" s="21">
        <v>17</v>
      </c>
      <c r="I16" s="18">
        <v>603499.35986900004</v>
      </c>
      <c r="J16" s="18">
        <v>3174161</v>
      </c>
      <c r="K16" s="18" t="s">
        <v>81</v>
      </c>
      <c r="L16" s="170">
        <v>108.16666666666667</v>
      </c>
      <c r="M16" s="56">
        <v>3174161</v>
      </c>
      <c r="N16" s="55">
        <v>5000000</v>
      </c>
      <c r="O16" s="56">
        <v>1000000</v>
      </c>
      <c r="P16" s="211">
        <v>4.8899999999999997</v>
      </c>
      <c r="Q16" s="211">
        <v>16.399999999999999</v>
      </c>
      <c r="R16" s="211">
        <v>41.75</v>
      </c>
      <c r="S16" s="212">
        <v>21933</v>
      </c>
      <c r="T16" s="212">
        <v>54</v>
      </c>
      <c r="U16" s="212">
        <v>12</v>
      </c>
      <c r="V16" s="212">
        <v>46</v>
      </c>
      <c r="W16" s="18">
        <f t="shared" si="8"/>
        <v>21945</v>
      </c>
      <c r="X16" s="84">
        <f t="shared" si="0"/>
        <v>7.5859047042391159E-2</v>
      </c>
      <c r="Y16" s="85">
        <f t="shared" si="1"/>
        <v>5.9833167698273335E-2</v>
      </c>
      <c r="Z16" s="86">
        <v>10895</v>
      </c>
      <c r="AA16" s="77">
        <f t="shared" si="2"/>
        <v>0</v>
      </c>
      <c r="AB16" s="77">
        <f t="shared" si="9"/>
        <v>0</v>
      </c>
      <c r="AC16" s="150">
        <f t="shared" si="10"/>
        <v>0</v>
      </c>
      <c r="AD16" s="150">
        <f t="shared" si="3"/>
        <v>0</v>
      </c>
      <c r="AE16" s="150">
        <f t="shared" si="4"/>
        <v>0</v>
      </c>
      <c r="AF16" s="216">
        <f t="shared" si="5"/>
        <v>6.869458148838754E-3</v>
      </c>
      <c r="AG16" s="216">
        <f t="shared" si="6"/>
        <v>2.3038673546207682E-2</v>
      </c>
      <c r="AH16" s="216">
        <f t="shared" si="7"/>
        <v>5.8650281741107979E-2</v>
      </c>
      <c r="AJ16" s="367"/>
    </row>
    <row r="17" spans="1:36" s="5" customFormat="1" x14ac:dyDescent="1.25">
      <c r="A17" s="83">
        <v>104</v>
      </c>
      <c r="B17" s="68">
        <v>10919</v>
      </c>
      <c r="C17" s="83">
        <v>104</v>
      </c>
      <c r="D17" s="16">
        <v>13</v>
      </c>
      <c r="E17" s="68" t="s">
        <v>401</v>
      </c>
      <c r="F17" s="10" t="s">
        <v>307</v>
      </c>
      <c r="G17" s="10" t="s">
        <v>274</v>
      </c>
      <c r="H17" s="11">
        <v>15</v>
      </c>
      <c r="I17" s="12">
        <v>277872512.73695701</v>
      </c>
      <c r="J17" s="12">
        <v>302939923.363796</v>
      </c>
      <c r="K17" s="12" t="s">
        <v>82</v>
      </c>
      <c r="L17" s="169">
        <v>106.3</v>
      </c>
      <c r="M17" s="54">
        <v>298080691</v>
      </c>
      <c r="N17" s="54">
        <v>300000000</v>
      </c>
      <c r="O17" s="54">
        <v>1016301</v>
      </c>
      <c r="P17" s="201">
        <v>1.53</v>
      </c>
      <c r="Q17" s="201">
        <v>4.7</v>
      </c>
      <c r="R17" s="201">
        <v>19.45</v>
      </c>
      <c r="S17" s="53">
        <v>437416</v>
      </c>
      <c r="T17" s="53">
        <v>92</v>
      </c>
      <c r="U17" s="53">
        <v>390</v>
      </c>
      <c r="V17" s="53">
        <v>8</v>
      </c>
      <c r="W17" s="12">
        <f t="shared" si="8"/>
        <v>437806</v>
      </c>
      <c r="X17" s="84">
        <f t="shared" si="0"/>
        <v>12.334711898657085</v>
      </c>
      <c r="Y17" s="85">
        <f t="shared" si="1"/>
        <v>9.7288974000664368</v>
      </c>
      <c r="Z17" s="86">
        <v>10919</v>
      </c>
      <c r="AA17" s="77">
        <f t="shared" si="2"/>
        <v>0</v>
      </c>
      <c r="AB17" s="77">
        <f t="shared" si="9"/>
        <v>0</v>
      </c>
      <c r="AC17" s="150">
        <f t="shared" si="10"/>
        <v>0</v>
      </c>
      <c r="AD17" s="150">
        <f t="shared" si="3"/>
        <v>0</v>
      </c>
      <c r="AE17" s="150">
        <f t="shared" si="4"/>
        <v>0</v>
      </c>
      <c r="AF17" s="216">
        <f t="shared" si="5"/>
        <v>0.20513162179288413</v>
      </c>
      <c r="AG17" s="216">
        <f t="shared" si="6"/>
        <v>0.63014289047487293</v>
      </c>
      <c r="AH17" s="216">
        <f t="shared" si="7"/>
        <v>2.6077189829226119</v>
      </c>
      <c r="AJ17" s="367"/>
    </row>
    <row r="18" spans="1:36" s="8" customFormat="1" x14ac:dyDescent="1.25">
      <c r="A18" s="210">
        <v>105</v>
      </c>
      <c r="B18" s="68">
        <v>10915</v>
      </c>
      <c r="C18" s="210">
        <v>105</v>
      </c>
      <c r="D18" s="19">
        <v>14</v>
      </c>
      <c r="E18" s="69" t="s">
        <v>426</v>
      </c>
      <c r="F18" s="20" t="s">
        <v>203</v>
      </c>
      <c r="G18" s="20" t="s">
        <v>274</v>
      </c>
      <c r="H18" s="21">
        <v>20</v>
      </c>
      <c r="I18" s="18">
        <v>58153035.843546003</v>
      </c>
      <c r="J18" s="18">
        <v>88696094.666861996</v>
      </c>
      <c r="K18" s="18" t="s">
        <v>83</v>
      </c>
      <c r="L18" s="170">
        <v>106.1</v>
      </c>
      <c r="M18" s="56">
        <v>66721570</v>
      </c>
      <c r="N18" s="55">
        <v>70000000</v>
      </c>
      <c r="O18" s="56">
        <v>1329346</v>
      </c>
      <c r="P18" s="211">
        <v>6.57</v>
      </c>
      <c r="Q18" s="211">
        <v>18.149999999999999</v>
      </c>
      <c r="R18" s="211">
        <v>54.08</v>
      </c>
      <c r="S18" s="212">
        <v>43280</v>
      </c>
      <c r="T18" s="212">
        <v>93</v>
      </c>
      <c r="U18" s="212">
        <v>56</v>
      </c>
      <c r="V18" s="212">
        <v>7</v>
      </c>
      <c r="W18" s="18">
        <f t="shared" si="8"/>
        <v>43336</v>
      </c>
      <c r="X18" s="84">
        <f t="shared" si="0"/>
        <v>3.650666143695676</v>
      </c>
      <c r="Y18" s="85">
        <f t="shared" si="1"/>
        <v>2.879431367811538</v>
      </c>
      <c r="Z18" s="86">
        <v>10915</v>
      </c>
      <c r="AA18" s="77">
        <f t="shared" si="2"/>
        <v>0</v>
      </c>
      <c r="AB18" s="77">
        <f t="shared" si="9"/>
        <v>0</v>
      </c>
      <c r="AC18" s="150">
        <f t="shared" si="10"/>
        <v>0</v>
      </c>
      <c r="AD18" s="150">
        <f t="shared" si="3"/>
        <v>0</v>
      </c>
      <c r="AE18" s="150">
        <f t="shared" si="4"/>
        <v>0</v>
      </c>
      <c r="AF18" s="216">
        <f t="shared" si="5"/>
        <v>0.25790189853850098</v>
      </c>
      <c r="AG18" s="216">
        <f t="shared" si="6"/>
        <v>0.71246871514060761</v>
      </c>
      <c r="AH18" s="216">
        <f t="shared" si="7"/>
        <v>2.1228819897963671</v>
      </c>
      <c r="AJ18" s="367"/>
    </row>
    <row r="19" spans="1:36" s="5" customFormat="1" x14ac:dyDescent="1.25">
      <c r="A19" s="83">
        <v>106</v>
      </c>
      <c r="B19" s="68">
        <v>10920</v>
      </c>
      <c r="C19" s="83">
        <v>106</v>
      </c>
      <c r="D19" s="16">
        <v>15</v>
      </c>
      <c r="E19" s="68" t="s">
        <v>427</v>
      </c>
      <c r="F19" s="10" t="s">
        <v>17</v>
      </c>
      <c r="G19" s="10" t="s">
        <v>291</v>
      </c>
      <c r="H19" s="11">
        <v>15</v>
      </c>
      <c r="I19" s="12">
        <v>214462.04122700001</v>
      </c>
      <c r="J19" s="12">
        <v>1004578.030421</v>
      </c>
      <c r="K19" s="12" t="s">
        <v>84</v>
      </c>
      <c r="L19" s="169">
        <v>106.2</v>
      </c>
      <c r="M19" s="54">
        <v>99549046</v>
      </c>
      <c r="N19" s="54">
        <v>100000000</v>
      </c>
      <c r="O19" s="54">
        <v>10092</v>
      </c>
      <c r="P19" s="201">
        <v>1.56</v>
      </c>
      <c r="Q19" s="201">
        <v>8.99</v>
      </c>
      <c r="R19" s="201">
        <v>0</v>
      </c>
      <c r="S19" s="53">
        <v>549</v>
      </c>
      <c r="T19" s="53">
        <v>12.745924039727536</v>
      </c>
      <c r="U19" s="53">
        <v>9</v>
      </c>
      <c r="V19" s="53">
        <v>87.254075960272473</v>
      </c>
      <c r="W19" s="12">
        <f t="shared" si="8"/>
        <v>558</v>
      </c>
      <c r="X19" s="84">
        <f t="shared" si="0"/>
        <v>5.6668233361105548E-3</v>
      </c>
      <c r="Y19" s="85">
        <f t="shared" si="1"/>
        <v>4.4696579275049098E-3</v>
      </c>
      <c r="Z19" s="86">
        <v>10920</v>
      </c>
      <c r="AA19" s="77">
        <f t="shared" si="2"/>
        <v>0</v>
      </c>
      <c r="AB19" s="77">
        <f t="shared" si="9"/>
        <v>0</v>
      </c>
      <c r="AC19" s="150">
        <f t="shared" si="10"/>
        <v>0</v>
      </c>
      <c r="AD19" s="150">
        <f t="shared" si="3"/>
        <v>0</v>
      </c>
      <c r="AE19" s="150">
        <f t="shared" si="4"/>
        <v>0</v>
      </c>
      <c r="AF19" s="216">
        <f t="shared" si="5"/>
        <v>6.9357422629998979E-4</v>
      </c>
      <c r="AG19" s="216">
        <f t="shared" si="6"/>
        <v>3.9969437784851975E-3</v>
      </c>
      <c r="AH19" s="216">
        <f t="shared" si="7"/>
        <v>0</v>
      </c>
      <c r="AJ19" s="367"/>
    </row>
    <row r="20" spans="1:36" s="8" customFormat="1" x14ac:dyDescent="1.25">
      <c r="A20" s="210">
        <v>110</v>
      </c>
      <c r="B20" s="68">
        <v>10929</v>
      </c>
      <c r="C20" s="210">
        <v>110</v>
      </c>
      <c r="D20" s="19">
        <v>16</v>
      </c>
      <c r="E20" s="69" t="s">
        <v>428</v>
      </c>
      <c r="F20" s="20" t="s">
        <v>16</v>
      </c>
      <c r="G20" s="20" t="s">
        <v>274</v>
      </c>
      <c r="H20" s="21">
        <v>18</v>
      </c>
      <c r="I20" s="18">
        <v>2171928.7807109999</v>
      </c>
      <c r="J20" s="18">
        <v>4476679.2638569996</v>
      </c>
      <c r="K20" s="18" t="s">
        <v>85</v>
      </c>
      <c r="L20" s="170">
        <v>105.73333333333333</v>
      </c>
      <c r="M20" s="56">
        <v>4402080</v>
      </c>
      <c r="N20" s="55">
        <v>5000000</v>
      </c>
      <c r="O20" s="56">
        <v>1016946</v>
      </c>
      <c r="P20" s="211">
        <v>1.64</v>
      </c>
      <c r="Q20" s="211">
        <v>4.93</v>
      </c>
      <c r="R20" s="211">
        <v>19.989999999999998</v>
      </c>
      <c r="S20" s="212">
        <v>1680</v>
      </c>
      <c r="T20" s="212">
        <v>80</v>
      </c>
      <c r="U20" s="212">
        <v>12</v>
      </c>
      <c r="V20" s="212">
        <v>20</v>
      </c>
      <c r="W20" s="18">
        <f t="shared" si="8"/>
        <v>1692</v>
      </c>
      <c r="X20" s="84">
        <f t="shared" si="0"/>
        <v>0.1585005007485385</v>
      </c>
      <c r="Y20" s="85">
        <f t="shared" si="1"/>
        <v>0.12501590003164728</v>
      </c>
      <c r="Z20" s="86">
        <v>10929</v>
      </c>
      <c r="AA20" s="77">
        <f t="shared" si="2"/>
        <v>0</v>
      </c>
      <c r="AB20" s="77">
        <f t="shared" si="9"/>
        <v>0</v>
      </c>
      <c r="AC20" s="150">
        <f t="shared" si="10"/>
        <v>0</v>
      </c>
      <c r="AD20" s="150">
        <f t="shared" si="3"/>
        <v>0</v>
      </c>
      <c r="AE20" s="150">
        <f t="shared" si="4"/>
        <v>0</v>
      </c>
      <c r="AF20" s="216">
        <f t="shared" si="5"/>
        <v>3.2492602653450388E-3</v>
      </c>
      <c r="AG20" s="216">
        <f t="shared" si="6"/>
        <v>9.7675933586286838E-3</v>
      </c>
      <c r="AH20" s="216">
        <f t="shared" si="7"/>
        <v>3.9605312624541054E-2</v>
      </c>
      <c r="AJ20" s="367"/>
    </row>
    <row r="21" spans="1:36" s="5" customFormat="1" x14ac:dyDescent="1.25">
      <c r="A21" s="83">
        <v>107</v>
      </c>
      <c r="B21" s="68">
        <v>10911</v>
      </c>
      <c r="C21" s="83">
        <v>107</v>
      </c>
      <c r="D21" s="16">
        <v>17</v>
      </c>
      <c r="E21" s="68" t="s">
        <v>429</v>
      </c>
      <c r="F21" s="10" t="s">
        <v>43</v>
      </c>
      <c r="G21" s="10" t="s">
        <v>274</v>
      </c>
      <c r="H21" s="374">
        <v>17.2</v>
      </c>
      <c r="I21" s="12">
        <v>65508495.578290001</v>
      </c>
      <c r="J21" s="12">
        <v>67193210.203288004</v>
      </c>
      <c r="K21" s="12" t="s">
        <v>86</v>
      </c>
      <c r="L21" s="169">
        <v>106.46666666666667</v>
      </c>
      <c r="M21" s="54">
        <v>65934846</v>
      </c>
      <c r="N21" s="54">
        <v>70000000</v>
      </c>
      <c r="O21" s="54">
        <v>1019084</v>
      </c>
      <c r="P21" s="201">
        <v>2.96</v>
      </c>
      <c r="Q21" s="201">
        <v>6.51</v>
      </c>
      <c r="R21" s="201">
        <v>24.76</v>
      </c>
      <c r="S21" s="53">
        <v>62034</v>
      </c>
      <c r="T21" s="53">
        <v>94</v>
      </c>
      <c r="U21" s="53">
        <v>85</v>
      </c>
      <c r="V21" s="53">
        <v>6</v>
      </c>
      <c r="W21" s="12">
        <f t="shared" si="8"/>
        <v>62119</v>
      </c>
      <c r="X21" s="84">
        <f t="shared" si="0"/>
        <v>2.795361088603602</v>
      </c>
      <c r="Y21" s="85">
        <f t="shared" si="1"/>
        <v>2.2048168980844496</v>
      </c>
      <c r="Z21" s="86">
        <v>10911</v>
      </c>
      <c r="AA21" s="77">
        <f t="shared" si="2"/>
        <v>0</v>
      </c>
      <c r="AB21" s="77">
        <f t="shared" si="9"/>
        <v>0</v>
      </c>
      <c r="AC21" s="150">
        <f t="shared" si="10"/>
        <v>0</v>
      </c>
      <c r="AD21" s="150">
        <f t="shared" si="3"/>
        <v>0</v>
      </c>
      <c r="AE21" s="150">
        <f t="shared" si="4"/>
        <v>0</v>
      </c>
      <c r="AF21" s="216">
        <f t="shared" si="5"/>
        <v>8.8024136407092127E-2</v>
      </c>
      <c r="AG21" s="216">
        <f t="shared" si="6"/>
        <v>0.19359362432776006</v>
      </c>
      <c r="AH21" s="216">
        <f t="shared" si="7"/>
        <v>0.73631000589175721</v>
      </c>
      <c r="AJ21" s="367"/>
    </row>
    <row r="22" spans="1:36" s="8" customFormat="1" x14ac:dyDescent="1.25">
      <c r="A22" s="210">
        <v>108</v>
      </c>
      <c r="B22" s="68">
        <v>10923</v>
      </c>
      <c r="C22" s="210">
        <v>108</v>
      </c>
      <c r="D22" s="19">
        <v>18</v>
      </c>
      <c r="E22" s="69" t="s">
        <v>430</v>
      </c>
      <c r="F22" s="20" t="s">
        <v>17</v>
      </c>
      <c r="G22" s="20" t="s">
        <v>274</v>
      </c>
      <c r="H22" s="21">
        <v>20</v>
      </c>
      <c r="I22" s="18">
        <v>1465040.532386</v>
      </c>
      <c r="J22" s="18">
        <v>1798019.8281690001</v>
      </c>
      <c r="K22" s="18" t="s">
        <v>87</v>
      </c>
      <c r="L22" s="170">
        <v>106.23333333333333</v>
      </c>
      <c r="M22" s="56">
        <v>1781203</v>
      </c>
      <c r="N22" s="55">
        <v>3000000</v>
      </c>
      <c r="O22" s="56">
        <v>1009441</v>
      </c>
      <c r="P22" s="211">
        <v>1.52</v>
      </c>
      <c r="Q22" s="211">
        <v>6.2</v>
      </c>
      <c r="R22" s="211">
        <v>22.68</v>
      </c>
      <c r="S22" s="212">
        <v>1833</v>
      </c>
      <c r="T22" s="212">
        <v>68</v>
      </c>
      <c r="U22" s="212">
        <v>8</v>
      </c>
      <c r="V22" s="212">
        <v>32</v>
      </c>
      <c r="W22" s="18">
        <f t="shared" si="8"/>
        <v>1841</v>
      </c>
      <c r="X22" s="84">
        <f t="shared" si="0"/>
        <v>5.4111311616234087E-2</v>
      </c>
      <c r="Y22" s="85">
        <f t="shared" si="1"/>
        <v>4.267982934848117E-2</v>
      </c>
      <c r="Z22" s="86">
        <v>10923</v>
      </c>
      <c r="AA22" s="77">
        <f t="shared" si="2"/>
        <v>0</v>
      </c>
      <c r="AB22" s="77">
        <f t="shared" si="9"/>
        <v>0</v>
      </c>
      <c r="AC22" s="150">
        <f t="shared" si="10"/>
        <v>0</v>
      </c>
      <c r="AD22" s="150">
        <f t="shared" si="3"/>
        <v>0</v>
      </c>
      <c r="AE22" s="150">
        <f t="shared" si="4"/>
        <v>0</v>
      </c>
      <c r="AF22" s="216">
        <f t="shared" si="5"/>
        <v>1.2095469655393502E-3</v>
      </c>
      <c r="AG22" s="216">
        <f t="shared" si="6"/>
        <v>4.9336784120684023E-3</v>
      </c>
      <c r="AH22" s="216">
        <f t="shared" si="7"/>
        <v>1.8047713933179253E-2</v>
      </c>
      <c r="AJ22" s="367"/>
    </row>
    <row r="23" spans="1:36" s="5" customFormat="1" x14ac:dyDescent="1.25">
      <c r="A23" s="83">
        <v>113</v>
      </c>
      <c r="B23" s="68">
        <v>11008</v>
      </c>
      <c r="C23" s="83">
        <v>113</v>
      </c>
      <c r="D23" s="16">
        <v>19</v>
      </c>
      <c r="E23" s="68" t="s">
        <v>431</v>
      </c>
      <c r="F23" s="10" t="s">
        <v>318</v>
      </c>
      <c r="G23" s="10" t="s">
        <v>274</v>
      </c>
      <c r="H23" s="11">
        <v>16</v>
      </c>
      <c r="I23" s="12">
        <v>38893593.692689002</v>
      </c>
      <c r="J23" s="12">
        <v>43145160.149001002</v>
      </c>
      <c r="K23" s="12" t="s">
        <v>88</v>
      </c>
      <c r="L23" s="169">
        <v>101.9</v>
      </c>
      <c r="M23" s="54">
        <v>42256275</v>
      </c>
      <c r="N23" s="54">
        <v>50000000</v>
      </c>
      <c r="O23" s="54">
        <v>1021035</v>
      </c>
      <c r="P23" s="201">
        <v>2.0499999999999998</v>
      </c>
      <c r="Q23" s="201">
        <v>5.33</v>
      </c>
      <c r="R23" s="201">
        <v>20.66</v>
      </c>
      <c r="S23" s="53">
        <v>57488</v>
      </c>
      <c r="T23" s="53">
        <v>95</v>
      </c>
      <c r="U23" s="53">
        <v>74</v>
      </c>
      <c r="V23" s="53">
        <v>5</v>
      </c>
      <c r="W23" s="12">
        <f t="shared" si="8"/>
        <v>57562</v>
      </c>
      <c r="X23" s="84">
        <f t="shared" si="0"/>
        <v>1.8140128628710943</v>
      </c>
      <c r="Y23" s="85">
        <f t="shared" si="1"/>
        <v>1.430786966916924</v>
      </c>
      <c r="Z23" s="86">
        <v>11008</v>
      </c>
      <c r="AA23" s="77">
        <f t="shared" si="2"/>
        <v>0</v>
      </c>
      <c r="AB23" s="77">
        <f t="shared" si="9"/>
        <v>0</v>
      </c>
      <c r="AC23" s="150">
        <f t="shared" si="10"/>
        <v>0</v>
      </c>
      <c r="AD23" s="150">
        <f t="shared" si="3"/>
        <v>0</v>
      </c>
      <c r="AE23" s="150">
        <f t="shared" si="4"/>
        <v>0</v>
      </c>
      <c r="AF23" s="216">
        <f t="shared" si="5"/>
        <v>3.9144488093534137E-2</v>
      </c>
      <c r="AG23" s="216">
        <f t="shared" si="6"/>
        <v>0.10177566904318877</v>
      </c>
      <c r="AH23" s="216">
        <f t="shared" si="7"/>
        <v>0.39450006049386116</v>
      </c>
      <c r="AJ23" s="367"/>
    </row>
    <row r="24" spans="1:36" s="8" customFormat="1" x14ac:dyDescent="1.25">
      <c r="A24" s="210">
        <v>114</v>
      </c>
      <c r="B24" s="68">
        <v>11014</v>
      </c>
      <c r="C24" s="210">
        <v>114</v>
      </c>
      <c r="D24" s="19">
        <v>20</v>
      </c>
      <c r="E24" s="69" t="s">
        <v>432</v>
      </c>
      <c r="F24" s="20" t="s">
        <v>29</v>
      </c>
      <c r="G24" s="20" t="s">
        <v>290</v>
      </c>
      <c r="H24" s="21">
        <v>16</v>
      </c>
      <c r="I24" s="18">
        <v>3737874.552255</v>
      </c>
      <c r="J24" s="18">
        <v>6441177</v>
      </c>
      <c r="K24" s="18" t="s">
        <v>89</v>
      </c>
      <c r="L24" s="170">
        <v>101.56666666666666</v>
      </c>
      <c r="M24" s="56">
        <v>6441177</v>
      </c>
      <c r="N24" s="55">
        <v>50000000</v>
      </c>
      <c r="O24" s="56">
        <v>1000000</v>
      </c>
      <c r="P24" s="211">
        <v>3.07</v>
      </c>
      <c r="Q24" s="211">
        <v>10.56</v>
      </c>
      <c r="R24" s="211">
        <v>27.46</v>
      </c>
      <c r="S24" s="212">
        <v>6325</v>
      </c>
      <c r="T24" s="212">
        <v>70</v>
      </c>
      <c r="U24" s="212">
        <v>26</v>
      </c>
      <c r="V24" s="212">
        <v>30</v>
      </c>
      <c r="W24" s="18">
        <f t="shared" si="8"/>
        <v>6351</v>
      </c>
      <c r="X24" s="84">
        <f t="shared" si="0"/>
        <v>0.19954825994202793</v>
      </c>
      <c r="Y24" s="85">
        <f t="shared" si="1"/>
        <v>0.15739196531612068</v>
      </c>
      <c r="Z24" s="86">
        <v>11014</v>
      </c>
      <c r="AA24" s="77">
        <f t="shared" si="2"/>
        <v>0</v>
      </c>
      <c r="AB24" s="77">
        <f t="shared" si="9"/>
        <v>0</v>
      </c>
      <c r="AC24" s="150">
        <f t="shared" si="10"/>
        <v>0</v>
      </c>
      <c r="AD24" s="150">
        <f t="shared" si="3"/>
        <v>0</v>
      </c>
      <c r="AE24" s="150">
        <f t="shared" si="4"/>
        <v>0</v>
      </c>
      <c r="AF24" s="216">
        <f t="shared" si="5"/>
        <v>8.751616543171796E-3</v>
      </c>
      <c r="AG24" s="216">
        <f t="shared" si="6"/>
        <v>3.0103280356968787E-2</v>
      </c>
      <c r="AH24" s="216">
        <f t="shared" si="7"/>
        <v>7.8279931685829821E-2</v>
      </c>
      <c r="AJ24" s="367"/>
    </row>
    <row r="25" spans="1:36" s="5" customFormat="1" x14ac:dyDescent="1.25">
      <c r="A25" s="83">
        <v>115</v>
      </c>
      <c r="B25" s="68">
        <v>11049</v>
      </c>
      <c r="C25" s="83">
        <v>115</v>
      </c>
      <c r="D25" s="16">
        <v>21</v>
      </c>
      <c r="E25" s="68" t="s">
        <v>433</v>
      </c>
      <c r="F25" s="10" t="s">
        <v>323</v>
      </c>
      <c r="G25" s="10" t="s">
        <v>274</v>
      </c>
      <c r="H25" s="11">
        <v>20</v>
      </c>
      <c r="I25" s="12">
        <v>27828755.629448999</v>
      </c>
      <c r="J25" s="12">
        <v>36086878.779884003</v>
      </c>
      <c r="K25" s="12" t="s">
        <v>90</v>
      </c>
      <c r="L25" s="169">
        <v>99.333333333333343</v>
      </c>
      <c r="M25" s="54">
        <v>35949733</v>
      </c>
      <c r="N25" s="54">
        <v>40000000</v>
      </c>
      <c r="O25" s="54">
        <v>1003814</v>
      </c>
      <c r="P25" s="201">
        <v>2.14</v>
      </c>
      <c r="Q25" s="201">
        <v>9.89</v>
      </c>
      <c r="R25" s="201">
        <v>29.93</v>
      </c>
      <c r="S25" s="53">
        <v>23672</v>
      </c>
      <c r="T25" s="53">
        <v>64</v>
      </c>
      <c r="U25" s="53">
        <v>110</v>
      </c>
      <c r="V25" s="53">
        <v>36</v>
      </c>
      <c r="W25" s="12">
        <f t="shared" si="8"/>
        <v>23782</v>
      </c>
      <c r="X25" s="84">
        <f t="shared" si="0"/>
        <v>1.0221484310020263</v>
      </c>
      <c r="Y25" s="85">
        <f t="shared" si="1"/>
        <v>0.80621074043409746</v>
      </c>
      <c r="Z25" s="86">
        <v>11049</v>
      </c>
      <c r="AA25" s="77">
        <f t="shared" si="2"/>
        <v>0</v>
      </c>
      <c r="AB25" s="77">
        <f t="shared" si="9"/>
        <v>0</v>
      </c>
      <c r="AC25" s="150">
        <f t="shared" si="10"/>
        <v>0</v>
      </c>
      <c r="AD25" s="150">
        <f t="shared" si="3"/>
        <v>0</v>
      </c>
      <c r="AE25" s="150">
        <f t="shared" si="4"/>
        <v>0</v>
      </c>
      <c r="AF25" s="216">
        <f t="shared" si="5"/>
        <v>3.417808816163026E-2</v>
      </c>
      <c r="AG25" s="216">
        <f t="shared" si="6"/>
        <v>0.1579538747282819</v>
      </c>
      <c r="AH25" s="216">
        <f t="shared" si="7"/>
        <v>0.47801410218579138</v>
      </c>
      <c r="AJ25" s="367"/>
    </row>
    <row r="26" spans="1:36" s="8" customFormat="1" x14ac:dyDescent="1.25">
      <c r="A26" s="210">
        <v>118</v>
      </c>
      <c r="B26" s="68">
        <v>11075</v>
      </c>
      <c r="C26" s="210">
        <v>118</v>
      </c>
      <c r="D26" s="19">
        <v>22</v>
      </c>
      <c r="E26" s="69" t="s">
        <v>434</v>
      </c>
      <c r="F26" s="20" t="s">
        <v>29</v>
      </c>
      <c r="G26" s="20" t="s">
        <v>290</v>
      </c>
      <c r="H26" s="21">
        <v>17</v>
      </c>
      <c r="I26" s="18">
        <v>68333297.009059995</v>
      </c>
      <c r="J26" s="18">
        <v>69115168</v>
      </c>
      <c r="K26" s="18" t="s">
        <v>91</v>
      </c>
      <c r="L26" s="170">
        <v>97.1</v>
      </c>
      <c r="M26" s="56">
        <v>69115168</v>
      </c>
      <c r="N26" s="55">
        <v>80000000</v>
      </c>
      <c r="O26" s="56">
        <v>1000000</v>
      </c>
      <c r="P26" s="211">
        <v>4.78</v>
      </c>
      <c r="Q26" s="211">
        <v>13.7</v>
      </c>
      <c r="R26" s="211">
        <v>32.07</v>
      </c>
      <c r="S26" s="212">
        <v>13721</v>
      </c>
      <c r="T26" s="212">
        <v>69</v>
      </c>
      <c r="U26" s="212">
        <v>117</v>
      </c>
      <c r="V26" s="212">
        <v>31</v>
      </c>
      <c r="W26" s="18">
        <f t="shared" si="8"/>
        <v>13838</v>
      </c>
      <c r="X26" s="84">
        <f t="shared" si="0"/>
        <v>2.1106058149444786</v>
      </c>
      <c r="Y26" s="85">
        <f t="shared" si="1"/>
        <v>1.6647220943858463</v>
      </c>
      <c r="Z26" s="86">
        <v>11075</v>
      </c>
      <c r="AA26" s="77">
        <f t="shared" si="2"/>
        <v>0</v>
      </c>
      <c r="AB26" s="77">
        <f t="shared" si="9"/>
        <v>0</v>
      </c>
      <c r="AC26" s="150">
        <f t="shared" si="10"/>
        <v>0</v>
      </c>
      <c r="AD26" s="150">
        <f t="shared" si="3"/>
        <v>0</v>
      </c>
      <c r="AE26" s="150">
        <f t="shared" si="4"/>
        <v>0</v>
      </c>
      <c r="AF26" s="216">
        <f t="shared" si="5"/>
        <v>0.14621298254253057</v>
      </c>
      <c r="AG26" s="216">
        <f t="shared" si="6"/>
        <v>0.41906231398172983</v>
      </c>
      <c r="AH26" s="216">
        <f t="shared" si="7"/>
        <v>0.98097287659810772</v>
      </c>
      <c r="AJ26" s="367"/>
    </row>
    <row r="27" spans="1:36" s="5" customFormat="1" x14ac:dyDescent="1.25">
      <c r="A27" s="83">
        <v>121</v>
      </c>
      <c r="B27" s="68">
        <v>11090</v>
      </c>
      <c r="C27" s="83">
        <v>121</v>
      </c>
      <c r="D27" s="16">
        <v>23</v>
      </c>
      <c r="E27" s="68" t="s">
        <v>435</v>
      </c>
      <c r="F27" s="10" t="s">
        <v>37</v>
      </c>
      <c r="G27" s="10" t="s">
        <v>274</v>
      </c>
      <c r="H27" s="11">
        <v>15</v>
      </c>
      <c r="I27" s="12">
        <v>52175630.706820004</v>
      </c>
      <c r="J27" s="12">
        <v>71650290.162529007</v>
      </c>
      <c r="K27" s="12" t="s">
        <v>92</v>
      </c>
      <c r="L27" s="169">
        <v>94.566666666666663</v>
      </c>
      <c r="M27" s="54">
        <v>58808173</v>
      </c>
      <c r="N27" s="54">
        <v>60000000</v>
      </c>
      <c r="O27" s="54">
        <v>1218373</v>
      </c>
      <c r="P27" s="201">
        <v>3.33</v>
      </c>
      <c r="Q27" s="201">
        <v>13.55</v>
      </c>
      <c r="R27" s="201">
        <v>40.130000000000003</v>
      </c>
      <c r="S27" s="53">
        <v>44787</v>
      </c>
      <c r="T27" s="53">
        <v>65</v>
      </c>
      <c r="U27" s="53">
        <v>83</v>
      </c>
      <c r="V27" s="53">
        <v>35</v>
      </c>
      <c r="W27" s="12">
        <f t="shared" si="8"/>
        <v>44870</v>
      </c>
      <c r="X27" s="84">
        <f t="shared" si="0"/>
        <v>2.0611802940625252</v>
      </c>
      <c r="Y27" s="85">
        <f t="shared" si="1"/>
        <v>1.6257381419793278</v>
      </c>
      <c r="Z27" s="86">
        <v>11090</v>
      </c>
      <c r="AA27" s="77">
        <f t="shared" si="2"/>
        <v>0</v>
      </c>
      <c r="AB27" s="77">
        <f t="shared" si="9"/>
        <v>0</v>
      </c>
      <c r="AC27" s="150">
        <f t="shared" si="10"/>
        <v>0</v>
      </c>
      <c r="AD27" s="150">
        <f t="shared" si="3"/>
        <v>0</v>
      </c>
      <c r="AE27" s="150">
        <f t="shared" si="4"/>
        <v>0</v>
      </c>
      <c r="AF27" s="216">
        <f t="shared" si="5"/>
        <v>0.10559585198812631</v>
      </c>
      <c r="AG27" s="216">
        <f t="shared" si="6"/>
        <v>0.42967681514688033</v>
      </c>
      <c r="AH27" s="216">
        <f t="shared" si="7"/>
        <v>1.2725410030881408</v>
      </c>
      <c r="AJ27" s="367"/>
    </row>
    <row r="28" spans="1:36" s="8" customFormat="1" x14ac:dyDescent="1.25">
      <c r="A28" s="210">
        <v>123</v>
      </c>
      <c r="B28" s="68">
        <v>11098</v>
      </c>
      <c r="C28" s="210">
        <v>123</v>
      </c>
      <c r="D28" s="19">
        <v>24</v>
      </c>
      <c r="E28" s="69" t="s">
        <v>436</v>
      </c>
      <c r="F28" s="20" t="s">
        <v>39</v>
      </c>
      <c r="G28" s="20" t="s">
        <v>274</v>
      </c>
      <c r="H28" s="21">
        <v>17</v>
      </c>
      <c r="I28" s="18">
        <v>158411621.93665901</v>
      </c>
      <c r="J28" s="18">
        <v>191373771.74318501</v>
      </c>
      <c r="K28" s="18" t="s">
        <v>93</v>
      </c>
      <c r="L28" s="170">
        <v>93.866666666666674</v>
      </c>
      <c r="M28" s="56">
        <v>190848628</v>
      </c>
      <c r="N28" s="55">
        <v>200000000</v>
      </c>
      <c r="O28" s="56">
        <v>1002751</v>
      </c>
      <c r="P28" s="211">
        <v>1.59</v>
      </c>
      <c r="Q28" s="211">
        <v>4.95</v>
      </c>
      <c r="R28" s="211">
        <v>21.37</v>
      </c>
      <c r="S28" s="212">
        <v>188799</v>
      </c>
      <c r="T28" s="212">
        <v>81</v>
      </c>
      <c r="U28" s="212">
        <v>207</v>
      </c>
      <c r="V28" s="212">
        <v>19</v>
      </c>
      <c r="W28" s="18">
        <f t="shared" si="8"/>
        <v>189006</v>
      </c>
      <c r="X28" s="84">
        <f t="shared" si="0"/>
        <v>6.8604421546415422</v>
      </c>
      <c r="Y28" s="85">
        <f t="shared" si="1"/>
        <v>5.4111144540688416</v>
      </c>
      <c r="Z28" s="86">
        <v>11098</v>
      </c>
      <c r="AA28" s="77">
        <f t="shared" si="2"/>
        <v>0</v>
      </c>
      <c r="AB28" s="77">
        <f t="shared" si="9"/>
        <v>0</v>
      </c>
      <c r="AC28" s="150">
        <f t="shared" si="10"/>
        <v>0</v>
      </c>
      <c r="AD28" s="150">
        <f t="shared" si="3"/>
        <v>0</v>
      </c>
      <c r="AE28" s="150">
        <f t="shared" si="4"/>
        <v>0</v>
      </c>
      <c r="AF28" s="216">
        <f t="shared" si="5"/>
        <v>0.13466793859111173</v>
      </c>
      <c r="AG28" s="216">
        <f t="shared" si="6"/>
        <v>0.41924924278364972</v>
      </c>
      <c r="AH28" s="216">
        <f t="shared" si="7"/>
        <v>1.8099709733912313</v>
      </c>
      <c r="AJ28" s="367"/>
    </row>
    <row r="29" spans="1:36" s="5" customFormat="1" x14ac:dyDescent="1.25">
      <c r="A29" s="83">
        <v>130</v>
      </c>
      <c r="B29" s="68">
        <v>11142</v>
      </c>
      <c r="C29" s="83">
        <v>130</v>
      </c>
      <c r="D29" s="16">
        <v>25</v>
      </c>
      <c r="E29" s="68" t="s">
        <v>437</v>
      </c>
      <c r="F29" s="10" t="s">
        <v>34</v>
      </c>
      <c r="G29" s="10" t="s">
        <v>274</v>
      </c>
      <c r="H29" s="11">
        <v>17</v>
      </c>
      <c r="I29" s="12">
        <v>151064247.4244</v>
      </c>
      <c r="J29" s="12">
        <v>148663733.60824099</v>
      </c>
      <c r="K29" s="12" t="s">
        <v>94</v>
      </c>
      <c r="L29" s="169">
        <v>87.133333333333326</v>
      </c>
      <c r="M29" s="54">
        <v>147696627</v>
      </c>
      <c r="N29" s="54">
        <v>150000000</v>
      </c>
      <c r="O29" s="54">
        <v>1006547</v>
      </c>
      <c r="P29" s="201">
        <v>1.54</v>
      </c>
      <c r="Q29" s="201">
        <v>4.0599999999999996</v>
      </c>
      <c r="R29" s="201">
        <v>20.62</v>
      </c>
      <c r="S29" s="53">
        <v>147261</v>
      </c>
      <c r="T29" s="53">
        <v>98</v>
      </c>
      <c r="U29" s="53">
        <v>89</v>
      </c>
      <c r="V29" s="53">
        <v>2</v>
      </c>
      <c r="W29" s="12">
        <f t="shared" si="8"/>
        <v>147350</v>
      </c>
      <c r="X29" s="84">
        <f t="shared" si="0"/>
        <v>6.4478627277613292</v>
      </c>
      <c r="Y29" s="85">
        <f t="shared" si="1"/>
        <v>5.0856959970773321</v>
      </c>
      <c r="Z29" s="86">
        <v>11142</v>
      </c>
      <c r="AA29" s="77">
        <f t="shared" si="2"/>
        <v>0</v>
      </c>
      <c r="AB29" s="77">
        <f t="shared" si="9"/>
        <v>0</v>
      </c>
      <c r="AC29" s="150">
        <f t="shared" si="10"/>
        <v>0</v>
      </c>
      <c r="AD29" s="150">
        <f t="shared" si="3"/>
        <v>0</v>
      </c>
      <c r="AE29" s="150">
        <f t="shared" si="4"/>
        <v>0</v>
      </c>
      <c r="AF29" s="216">
        <f t="shared" si="5"/>
        <v>0.10132355715053519</v>
      </c>
      <c r="AG29" s="216">
        <f t="shared" si="6"/>
        <v>0.26712574157868363</v>
      </c>
      <c r="AH29" s="216">
        <f t="shared" si="7"/>
        <v>1.3566829535350882</v>
      </c>
      <c r="AJ29" s="367"/>
    </row>
    <row r="30" spans="1:36" s="8" customFormat="1" x14ac:dyDescent="1.25">
      <c r="A30" s="210">
        <v>132</v>
      </c>
      <c r="B30" s="68">
        <v>11145</v>
      </c>
      <c r="C30" s="210">
        <v>132</v>
      </c>
      <c r="D30" s="19">
        <v>26</v>
      </c>
      <c r="E30" s="69" t="s">
        <v>438</v>
      </c>
      <c r="F30" s="20" t="s">
        <v>213</v>
      </c>
      <c r="G30" s="20" t="s">
        <v>274</v>
      </c>
      <c r="H30" s="21">
        <v>15</v>
      </c>
      <c r="I30" s="18">
        <v>75093229.879316002</v>
      </c>
      <c r="J30" s="18">
        <v>95662705.102528006</v>
      </c>
      <c r="K30" s="18" t="s">
        <v>95</v>
      </c>
      <c r="L30" s="170">
        <v>86.933333333333337</v>
      </c>
      <c r="M30" s="56">
        <v>84698426</v>
      </c>
      <c r="N30" s="55">
        <v>100000000</v>
      </c>
      <c r="O30" s="56">
        <v>1129450</v>
      </c>
      <c r="P30" s="211">
        <v>6.56</v>
      </c>
      <c r="Q30" s="211">
        <v>21</v>
      </c>
      <c r="R30" s="211">
        <v>36.21</v>
      </c>
      <c r="S30" s="212">
        <v>52548</v>
      </c>
      <c r="T30" s="212">
        <v>81</v>
      </c>
      <c r="U30" s="212">
        <v>105</v>
      </c>
      <c r="V30" s="212">
        <v>19</v>
      </c>
      <c r="W30" s="18">
        <f t="shared" si="8"/>
        <v>52653</v>
      </c>
      <c r="X30" s="84">
        <f t="shared" si="0"/>
        <v>3.4293542356114255</v>
      </c>
      <c r="Y30" s="85">
        <f t="shared" si="1"/>
        <v>2.7048735131283634</v>
      </c>
      <c r="Z30" s="86">
        <v>11145</v>
      </c>
      <c r="AA30" s="77">
        <f t="shared" si="2"/>
        <v>0</v>
      </c>
      <c r="AB30" s="77">
        <f t="shared" si="9"/>
        <v>0</v>
      </c>
      <c r="AC30" s="150">
        <f t="shared" si="10"/>
        <v>0</v>
      </c>
      <c r="AD30" s="150">
        <f t="shared" si="3"/>
        <v>0</v>
      </c>
      <c r="AE30" s="150">
        <f t="shared" si="4"/>
        <v>0</v>
      </c>
      <c r="AF30" s="216">
        <f t="shared" si="5"/>
        <v>0.27773535537791294</v>
      </c>
      <c r="AG30" s="216">
        <f t="shared" si="6"/>
        <v>0.88909183886222132</v>
      </c>
      <c r="AH30" s="216">
        <f t="shared" si="7"/>
        <v>1.5330483564381445</v>
      </c>
      <c r="AJ30" s="367"/>
    </row>
    <row r="31" spans="1:36" s="5" customFormat="1" x14ac:dyDescent="1.25">
      <c r="A31" s="83">
        <v>131</v>
      </c>
      <c r="B31" s="68">
        <v>11148</v>
      </c>
      <c r="C31" s="83">
        <v>131</v>
      </c>
      <c r="D31" s="16">
        <v>27</v>
      </c>
      <c r="E31" s="68" t="s">
        <v>439</v>
      </c>
      <c r="F31" s="10" t="s">
        <v>341</v>
      </c>
      <c r="G31" s="10" t="s">
        <v>276</v>
      </c>
      <c r="H31" s="11" t="s">
        <v>24</v>
      </c>
      <c r="I31" s="12">
        <v>165473.30314500001</v>
      </c>
      <c r="J31" s="12">
        <v>947561.44970400003</v>
      </c>
      <c r="K31" s="12" t="s">
        <v>144</v>
      </c>
      <c r="L31" s="169">
        <v>86.9</v>
      </c>
      <c r="M31" s="54">
        <v>849069</v>
      </c>
      <c r="N31" s="54">
        <v>1000000</v>
      </c>
      <c r="O31" s="54">
        <v>1000000</v>
      </c>
      <c r="P31" s="201">
        <v>11.25</v>
      </c>
      <c r="Q31" s="201">
        <v>26.2</v>
      </c>
      <c r="R31" s="201">
        <v>68.73</v>
      </c>
      <c r="S31" s="53">
        <v>1110</v>
      </c>
      <c r="T31" s="53">
        <v>95</v>
      </c>
      <c r="U31" s="53">
        <v>3</v>
      </c>
      <c r="V31" s="53">
        <v>5</v>
      </c>
      <c r="W31" s="12">
        <f t="shared" si="8"/>
        <v>1113</v>
      </c>
      <c r="X31" s="84">
        <f t="shared" si="0"/>
        <v>3.9839663410396159E-2</v>
      </c>
      <c r="Y31" s="85">
        <f t="shared" si="1"/>
        <v>3.1423190177236632E-2</v>
      </c>
      <c r="Z31" s="86">
        <v>11148</v>
      </c>
      <c r="AA31" s="77">
        <f>IF(M31&gt;N31,1,0)</f>
        <v>0</v>
      </c>
      <c r="AB31" s="77">
        <f>IF(W31=0,1,0)</f>
        <v>0</v>
      </c>
      <c r="AC31" s="150">
        <f>IF((T31+V31)=100,0,1)</f>
        <v>0</v>
      </c>
      <c r="AD31" s="150">
        <f>IF(J31=0,1,0)</f>
        <v>0</v>
      </c>
      <c r="AE31" s="150">
        <f>IF(M31=0,1,0)</f>
        <v>0</v>
      </c>
      <c r="AF31" s="216">
        <f t="shared" si="5"/>
        <v>4.7178548775469141E-3</v>
      </c>
      <c r="AG31" s="216">
        <f t="shared" si="6"/>
        <v>1.0987359803709256E-2</v>
      </c>
      <c r="AH31" s="216">
        <f t="shared" si="7"/>
        <v>2.8822948065226613E-2</v>
      </c>
      <c r="AJ31" s="367"/>
    </row>
    <row r="32" spans="1:36" s="8" customFormat="1" x14ac:dyDescent="1.25">
      <c r="A32" s="210">
        <v>136</v>
      </c>
      <c r="B32" s="68">
        <v>11158</v>
      </c>
      <c r="C32" s="210">
        <v>136</v>
      </c>
      <c r="D32" s="19">
        <v>28</v>
      </c>
      <c r="E32" s="69" t="s">
        <v>440</v>
      </c>
      <c r="F32" s="20" t="s">
        <v>39</v>
      </c>
      <c r="G32" s="20" t="s">
        <v>274</v>
      </c>
      <c r="H32" s="21">
        <v>17</v>
      </c>
      <c r="I32" s="18">
        <v>7500897.6178489998</v>
      </c>
      <c r="J32" s="18">
        <v>8830584.5041509997</v>
      </c>
      <c r="K32" s="18" t="s">
        <v>96</v>
      </c>
      <c r="L32" s="170">
        <v>84.966666666666669</v>
      </c>
      <c r="M32" s="56">
        <v>8418460</v>
      </c>
      <c r="N32" s="55">
        <v>10000000</v>
      </c>
      <c r="O32" s="56">
        <v>1048954</v>
      </c>
      <c r="P32" s="211">
        <v>3.03</v>
      </c>
      <c r="Q32" s="211">
        <v>9.75</v>
      </c>
      <c r="R32" s="211">
        <v>35.82</v>
      </c>
      <c r="S32" s="212">
        <v>4678</v>
      </c>
      <c r="T32" s="212">
        <v>34</v>
      </c>
      <c r="U32" s="212">
        <v>17</v>
      </c>
      <c r="V32" s="212">
        <v>66</v>
      </c>
      <c r="W32" s="18">
        <f t="shared" si="8"/>
        <v>4695</v>
      </c>
      <c r="X32" s="84">
        <f t="shared" si="0"/>
        <v>0.13287798676397297</v>
      </c>
      <c r="Y32" s="85">
        <f t="shared" si="1"/>
        <v>0.10480636358396218</v>
      </c>
      <c r="Z32" s="86">
        <v>11158</v>
      </c>
      <c r="AA32" s="77">
        <f t="shared" si="2"/>
        <v>0</v>
      </c>
      <c r="AB32" s="77">
        <f t="shared" si="9"/>
        <v>0</v>
      </c>
      <c r="AC32" s="150">
        <f t="shared" si="10"/>
        <v>0</v>
      </c>
      <c r="AD32" s="150">
        <f t="shared" si="3"/>
        <v>0</v>
      </c>
      <c r="AE32" s="150">
        <f t="shared" si="4"/>
        <v>0</v>
      </c>
      <c r="AF32" s="216">
        <f t="shared" si="5"/>
        <v>1.1841773526318768E-2</v>
      </c>
      <c r="AG32" s="216">
        <f t="shared" si="6"/>
        <v>3.8104716792609898E-2</v>
      </c>
      <c r="AH32" s="216">
        <f t="shared" si="7"/>
        <v>0.13999086723192683</v>
      </c>
      <c r="AJ32" s="367"/>
    </row>
    <row r="33" spans="1:36" s="5" customFormat="1" x14ac:dyDescent="1.25">
      <c r="A33" s="83">
        <v>138</v>
      </c>
      <c r="B33" s="68">
        <v>11161</v>
      </c>
      <c r="C33" s="83">
        <v>138</v>
      </c>
      <c r="D33" s="16">
        <v>29</v>
      </c>
      <c r="E33" s="68" t="s">
        <v>441</v>
      </c>
      <c r="F33" s="10" t="s">
        <v>16</v>
      </c>
      <c r="G33" s="10" t="s">
        <v>274</v>
      </c>
      <c r="H33" s="11">
        <v>18</v>
      </c>
      <c r="I33" s="12">
        <v>19985014.153967999</v>
      </c>
      <c r="J33" s="12">
        <v>20045032.163849998</v>
      </c>
      <c r="K33" s="12" t="s">
        <v>97</v>
      </c>
      <c r="L33" s="169">
        <v>84.733333333333334</v>
      </c>
      <c r="M33" s="54">
        <v>19882690</v>
      </c>
      <c r="N33" s="54">
        <v>20000000</v>
      </c>
      <c r="O33" s="54">
        <v>1008165</v>
      </c>
      <c r="P33" s="201">
        <v>1.48</v>
      </c>
      <c r="Q33" s="201">
        <v>4.7</v>
      </c>
      <c r="R33" s="201">
        <v>19.64</v>
      </c>
      <c r="S33" s="53">
        <v>18828</v>
      </c>
      <c r="T33" s="53">
        <v>95</v>
      </c>
      <c r="U33" s="53">
        <v>70</v>
      </c>
      <c r="V33" s="53">
        <v>5</v>
      </c>
      <c r="W33" s="12">
        <f t="shared" si="8"/>
        <v>18898</v>
      </c>
      <c r="X33" s="84">
        <f t="shared" si="0"/>
        <v>0.84278157865942338</v>
      </c>
      <c r="Y33" s="85">
        <f t="shared" si="1"/>
        <v>0.66473668593234314</v>
      </c>
      <c r="Z33" s="86">
        <v>11161</v>
      </c>
      <c r="AA33" s="77">
        <f t="shared" si="2"/>
        <v>0</v>
      </c>
      <c r="AB33" s="77">
        <f t="shared" si="9"/>
        <v>0</v>
      </c>
      <c r="AC33" s="150">
        <f t="shared" si="10"/>
        <v>0</v>
      </c>
      <c r="AD33" s="150">
        <f t="shared" si="3"/>
        <v>0</v>
      </c>
      <c r="AE33" s="150">
        <f t="shared" si="4"/>
        <v>0</v>
      </c>
      <c r="AF33" s="216">
        <f t="shared" si="5"/>
        <v>1.3129649857009963E-2</v>
      </c>
      <c r="AG33" s="216">
        <f t="shared" si="6"/>
        <v>4.1695509681045156E-2</v>
      </c>
      <c r="AH33" s="216">
        <f t="shared" si="7"/>
        <v>0.17423400215653762</v>
      </c>
      <c r="AJ33" s="367"/>
    </row>
    <row r="34" spans="1:36" s="8" customFormat="1" x14ac:dyDescent="1.25">
      <c r="A34" s="210">
        <v>139</v>
      </c>
      <c r="B34" s="68">
        <v>11168</v>
      </c>
      <c r="C34" s="210">
        <v>139</v>
      </c>
      <c r="D34" s="19" t="s">
        <v>395</v>
      </c>
      <c r="E34" s="69" t="s">
        <v>442</v>
      </c>
      <c r="F34" s="20" t="s">
        <v>234</v>
      </c>
      <c r="G34" s="20" t="s">
        <v>274</v>
      </c>
      <c r="H34" s="21">
        <v>16</v>
      </c>
      <c r="I34" s="18">
        <v>621171.24186800001</v>
      </c>
      <c r="J34" s="18">
        <v>3660910.1428189999</v>
      </c>
      <c r="K34" s="18" t="s">
        <v>98</v>
      </c>
      <c r="L34" s="170">
        <v>83.333333333333343</v>
      </c>
      <c r="M34" s="56">
        <v>3390207</v>
      </c>
      <c r="N34" s="55">
        <v>25000000</v>
      </c>
      <c r="O34" s="56">
        <v>1000000</v>
      </c>
      <c r="P34" s="211">
        <v>7.86</v>
      </c>
      <c r="Q34" s="211">
        <v>16.899999999999999</v>
      </c>
      <c r="R34" s="211">
        <v>74.72</v>
      </c>
      <c r="S34" s="212">
        <v>1066</v>
      </c>
      <c r="T34" s="212">
        <v>35</v>
      </c>
      <c r="U34" s="212">
        <v>13</v>
      </c>
      <c r="V34" s="212">
        <v>65</v>
      </c>
      <c r="W34" s="18">
        <f t="shared" si="8"/>
        <v>1079</v>
      </c>
      <c r="X34" s="84">
        <f t="shared" si="0"/>
        <v>5.6707667620657876E-2</v>
      </c>
      <c r="Y34" s="85">
        <f t="shared" si="1"/>
        <v>4.4727682706437233E-2</v>
      </c>
      <c r="Z34" s="86">
        <v>11168</v>
      </c>
      <c r="AA34" s="77">
        <f t="shared" si="2"/>
        <v>0</v>
      </c>
      <c r="AB34" s="77">
        <f t="shared" si="9"/>
        <v>0</v>
      </c>
      <c r="AC34" s="150">
        <f t="shared" si="10"/>
        <v>0</v>
      </c>
      <c r="AD34" s="150">
        <f t="shared" si="3"/>
        <v>0</v>
      </c>
      <c r="AE34" s="150">
        <f t="shared" si="4"/>
        <v>0</v>
      </c>
      <c r="AF34" s="216">
        <f t="shared" si="5"/>
        <v>1.2734921928524883E-2</v>
      </c>
      <c r="AG34" s="216">
        <f t="shared" si="6"/>
        <v>2.7381702365403372E-2</v>
      </c>
      <c r="AH34" s="216">
        <f t="shared" si="7"/>
        <v>0.12106276927473017</v>
      </c>
      <c r="AJ34" s="367"/>
    </row>
    <row r="35" spans="1:36" s="5" customFormat="1" x14ac:dyDescent="1.25">
      <c r="A35" s="83">
        <v>150</v>
      </c>
      <c r="B35" s="68">
        <v>11198</v>
      </c>
      <c r="C35" s="83">
        <v>150</v>
      </c>
      <c r="D35" s="16">
        <v>31</v>
      </c>
      <c r="E35" s="68" t="s">
        <v>443</v>
      </c>
      <c r="F35" s="10" t="s">
        <v>323</v>
      </c>
      <c r="G35" s="10" t="s">
        <v>274</v>
      </c>
      <c r="H35" s="11">
        <v>17</v>
      </c>
      <c r="I35" s="12">
        <v>1017.743147</v>
      </c>
      <c r="J35" s="12">
        <v>50702</v>
      </c>
      <c r="K35" s="12" t="s">
        <v>210</v>
      </c>
      <c r="L35" s="169">
        <v>78.333333333333343</v>
      </c>
      <c r="M35" s="54">
        <v>37411</v>
      </c>
      <c r="N35" s="54">
        <v>500000</v>
      </c>
      <c r="O35" s="54">
        <v>1355296</v>
      </c>
      <c r="P35" s="201">
        <v>-2.83</v>
      </c>
      <c r="Q35" s="201">
        <v>27.73</v>
      </c>
      <c r="R35" s="201">
        <v>47.82</v>
      </c>
      <c r="S35" s="53">
        <v>0</v>
      </c>
      <c r="T35" s="53">
        <v>0</v>
      </c>
      <c r="U35" s="53">
        <v>0</v>
      </c>
      <c r="V35" s="53">
        <v>0</v>
      </c>
      <c r="W35" s="12">
        <v>0</v>
      </c>
      <c r="X35" s="84">
        <f t="shared" si="0"/>
        <v>0</v>
      </c>
      <c r="Y35" s="85">
        <f t="shared" si="1"/>
        <v>0</v>
      </c>
      <c r="Z35" s="86">
        <v>11198</v>
      </c>
      <c r="AA35" s="77">
        <f t="shared" si="2"/>
        <v>0</v>
      </c>
      <c r="AB35" s="77">
        <f t="shared" si="9"/>
        <v>1</v>
      </c>
      <c r="AC35" s="150">
        <f t="shared" si="10"/>
        <v>1</v>
      </c>
      <c r="AD35" s="150">
        <f t="shared" si="3"/>
        <v>0</v>
      </c>
      <c r="AE35" s="150">
        <f t="shared" si="4"/>
        <v>0</v>
      </c>
      <c r="AF35" s="216">
        <f t="shared" si="5"/>
        <v>-6.3503285918736771E-5</v>
      </c>
      <c r="AG35" s="216">
        <f t="shared" si="6"/>
        <v>6.2224244470903561E-4</v>
      </c>
      <c r="AH35" s="216">
        <f t="shared" si="7"/>
        <v>1.0730484567611281E-3</v>
      </c>
      <c r="AJ35" s="367"/>
    </row>
    <row r="36" spans="1:36" s="8" customFormat="1" x14ac:dyDescent="1.25">
      <c r="A36" s="210">
        <v>154</v>
      </c>
      <c r="B36" s="68">
        <v>11217</v>
      </c>
      <c r="C36" s="210">
        <v>154</v>
      </c>
      <c r="D36" s="19">
        <v>32</v>
      </c>
      <c r="E36" s="69" t="s">
        <v>444</v>
      </c>
      <c r="F36" s="20" t="s">
        <v>38</v>
      </c>
      <c r="G36" s="20" t="s">
        <v>274</v>
      </c>
      <c r="H36" s="21">
        <v>18</v>
      </c>
      <c r="I36" s="18">
        <v>8073646.5677429996</v>
      </c>
      <c r="J36" s="18">
        <v>12419903.287992001</v>
      </c>
      <c r="K36" s="18" t="s">
        <v>211</v>
      </c>
      <c r="L36" s="170">
        <v>78.233333333333334</v>
      </c>
      <c r="M36" s="56">
        <v>12258622</v>
      </c>
      <c r="N36" s="55">
        <v>15000000</v>
      </c>
      <c r="O36" s="56">
        <v>1013156</v>
      </c>
      <c r="P36" s="211">
        <v>2.74</v>
      </c>
      <c r="Q36" s="211">
        <v>10.11</v>
      </c>
      <c r="R36" s="211">
        <v>32.520000000000003</v>
      </c>
      <c r="S36" s="212">
        <v>1529</v>
      </c>
      <c r="T36" s="212">
        <v>18</v>
      </c>
      <c r="U36" s="212">
        <v>134</v>
      </c>
      <c r="V36" s="212">
        <v>82</v>
      </c>
      <c r="W36" s="18">
        <f t="shared" si="8"/>
        <v>1663</v>
      </c>
      <c r="X36" s="84">
        <f t="shared" si="0"/>
        <v>9.8940793885978456E-2</v>
      </c>
      <c r="Y36" s="85">
        <f t="shared" si="1"/>
        <v>7.8038696023585624E-2</v>
      </c>
      <c r="Z36" s="86">
        <v>11217</v>
      </c>
      <c r="AA36" s="77">
        <f t="shared" si="2"/>
        <v>0</v>
      </c>
      <c r="AB36" s="77">
        <f t="shared" si="9"/>
        <v>0</v>
      </c>
      <c r="AC36" s="150">
        <f t="shared" si="10"/>
        <v>0</v>
      </c>
      <c r="AD36" s="150">
        <f t="shared" si="3"/>
        <v>0</v>
      </c>
      <c r="AE36" s="150">
        <f t="shared" si="4"/>
        <v>0</v>
      </c>
      <c r="AF36" s="216">
        <f t="shared" si="5"/>
        <v>1.50609875137545E-2</v>
      </c>
      <c r="AG36" s="216">
        <f t="shared" si="6"/>
        <v>5.5571745899291231E-2</v>
      </c>
      <c r="AH36" s="216">
        <f t="shared" si="7"/>
        <v>0.17875303428733444</v>
      </c>
      <c r="AJ36" s="367"/>
    </row>
    <row r="37" spans="1:36" s="5" customFormat="1" x14ac:dyDescent="1.25">
      <c r="A37" s="83">
        <v>164</v>
      </c>
      <c r="B37" s="68">
        <v>11256</v>
      </c>
      <c r="C37" s="83">
        <v>164</v>
      </c>
      <c r="D37" s="16">
        <v>33</v>
      </c>
      <c r="E37" s="68" t="s">
        <v>445</v>
      </c>
      <c r="F37" s="10" t="s">
        <v>41</v>
      </c>
      <c r="G37" s="10" t="s">
        <v>274</v>
      </c>
      <c r="H37" s="11">
        <v>15</v>
      </c>
      <c r="I37" s="12">
        <v>46221.496519</v>
      </c>
      <c r="J37" s="12">
        <v>50717.945971000001</v>
      </c>
      <c r="K37" s="12" t="s">
        <v>154</v>
      </c>
      <c r="L37" s="169">
        <v>74.133333333333326</v>
      </c>
      <c r="M37" s="54">
        <v>49977</v>
      </c>
      <c r="N37" s="54">
        <v>50000</v>
      </c>
      <c r="O37" s="54">
        <v>1002325</v>
      </c>
      <c r="P37" s="201">
        <v>1.42</v>
      </c>
      <c r="Q37" s="201">
        <v>8.9700000000000006</v>
      </c>
      <c r="R37" s="201">
        <v>34.28</v>
      </c>
      <c r="S37" s="53">
        <v>41</v>
      </c>
      <c r="T37" s="53">
        <v>3</v>
      </c>
      <c r="U37" s="53">
        <v>7</v>
      </c>
      <c r="V37" s="53">
        <v>97</v>
      </c>
      <c r="W37" s="12">
        <f t="shared" si="8"/>
        <v>48</v>
      </c>
      <c r="X37" s="84">
        <f t="shared" ref="X37:X68" si="11">T37*J37/$J$86</f>
        <v>6.733914269537231E-5</v>
      </c>
      <c r="Y37" s="85">
        <f t="shared" ref="Y37:Y68" si="12">T37*J37/$J$178</f>
        <v>5.3113166782844511E-5</v>
      </c>
      <c r="Z37" s="86">
        <v>11256</v>
      </c>
      <c r="AA37" s="77">
        <f t="shared" si="2"/>
        <v>0</v>
      </c>
      <c r="AB37" s="77">
        <f t="shared" si="9"/>
        <v>0</v>
      </c>
      <c r="AC37" s="150">
        <f t="shared" si="10"/>
        <v>0</v>
      </c>
      <c r="AD37" s="150">
        <f t="shared" si="3"/>
        <v>0</v>
      </c>
      <c r="AE37" s="150">
        <f t="shared" si="4"/>
        <v>0</v>
      </c>
      <c r="AF37" s="216">
        <f t="shared" ref="AF37:AF68" si="13">$J37/$J$86*P37</f>
        <v>3.1873860875809561E-5</v>
      </c>
      <c r="AG37" s="216">
        <f t="shared" ref="AG37:AG68" si="14">$J37/$J$86*Q37</f>
        <v>2.0134403665916326E-4</v>
      </c>
      <c r="AH37" s="216">
        <f t="shared" ref="AH37:AH68" si="15">$J37/$J$86*R37</f>
        <v>7.6946193719912108E-4</v>
      </c>
      <c r="AJ37" s="367"/>
    </row>
    <row r="38" spans="1:36" s="8" customFormat="1" x14ac:dyDescent="1.25">
      <c r="A38" s="210">
        <v>172</v>
      </c>
      <c r="B38" s="68">
        <v>11277</v>
      </c>
      <c r="C38" s="210">
        <v>172</v>
      </c>
      <c r="D38" s="19">
        <v>34</v>
      </c>
      <c r="E38" s="69" t="s">
        <v>446</v>
      </c>
      <c r="F38" s="20" t="s">
        <v>288</v>
      </c>
      <c r="G38" s="20" t="s">
        <v>276</v>
      </c>
      <c r="H38" s="21" t="s">
        <v>24</v>
      </c>
      <c r="I38" s="18">
        <v>32725739.339370001</v>
      </c>
      <c r="J38" s="18">
        <v>85844173.380280003</v>
      </c>
      <c r="K38" s="18" t="s">
        <v>160</v>
      </c>
      <c r="L38" s="170">
        <v>70.966666666666669</v>
      </c>
      <c r="M38" s="56">
        <v>2553822020</v>
      </c>
      <c r="N38" s="55">
        <v>5000000000</v>
      </c>
      <c r="O38" s="56">
        <v>33614</v>
      </c>
      <c r="P38" s="211">
        <v>1.2</v>
      </c>
      <c r="Q38" s="211">
        <v>3.89</v>
      </c>
      <c r="R38" s="211">
        <v>21.81</v>
      </c>
      <c r="S38" s="212">
        <v>2290375</v>
      </c>
      <c r="T38" s="212">
        <v>84</v>
      </c>
      <c r="U38" s="212">
        <v>257</v>
      </c>
      <c r="V38" s="212">
        <v>16</v>
      </c>
      <c r="W38" s="18">
        <f t="shared" si="8"/>
        <v>2290632</v>
      </c>
      <c r="X38" s="84">
        <f t="shared" si="11"/>
        <v>3.1913525290542331</v>
      </c>
      <c r="Y38" s="85">
        <f t="shared" si="12"/>
        <v>2.5171517241510517</v>
      </c>
      <c r="Z38" s="86">
        <v>11277</v>
      </c>
      <c r="AA38" s="77">
        <f t="shared" ref="AA38:AA68" si="16">IF(M38&gt;N38,1,0)</f>
        <v>0</v>
      </c>
      <c r="AB38" s="77">
        <f t="shared" si="9"/>
        <v>0</v>
      </c>
      <c r="AC38" s="150">
        <f t="shared" si="10"/>
        <v>0</v>
      </c>
      <c r="AD38" s="150">
        <f t="shared" ref="AD38:AD68" si="17">IF(J38=0,1,0)</f>
        <v>0</v>
      </c>
      <c r="AE38" s="150">
        <f t="shared" ref="AE38:AE68" si="18">IF(M38=0,1,0)</f>
        <v>0</v>
      </c>
      <c r="AF38" s="216">
        <f t="shared" si="13"/>
        <v>4.5590750415060464E-2</v>
      </c>
      <c r="AG38" s="216">
        <f t="shared" si="14"/>
        <v>0.14779001592882102</v>
      </c>
      <c r="AH38" s="216">
        <f t="shared" si="15"/>
        <v>0.82861188879372394</v>
      </c>
      <c r="AJ38" s="367"/>
    </row>
    <row r="39" spans="1:36" s="5" customFormat="1" x14ac:dyDescent="1.25">
      <c r="A39" s="83">
        <v>175</v>
      </c>
      <c r="B39" s="68">
        <v>11290</v>
      </c>
      <c r="C39" s="83">
        <v>175</v>
      </c>
      <c r="D39" s="16">
        <v>35</v>
      </c>
      <c r="E39" s="68" t="s">
        <v>447</v>
      </c>
      <c r="F39" s="10" t="s">
        <v>39</v>
      </c>
      <c r="G39" s="10" t="s">
        <v>274</v>
      </c>
      <c r="H39" s="11">
        <v>17</v>
      </c>
      <c r="I39" s="12">
        <v>52697.011170999998</v>
      </c>
      <c r="J39" s="12">
        <v>63027.368788</v>
      </c>
      <c r="K39" s="12" t="s">
        <v>165</v>
      </c>
      <c r="L39" s="169">
        <v>69.866666666666674</v>
      </c>
      <c r="M39" s="54">
        <v>52697</v>
      </c>
      <c r="N39" s="54">
        <v>200000</v>
      </c>
      <c r="O39" s="54">
        <v>1196033</v>
      </c>
      <c r="P39" s="201">
        <v>18.96</v>
      </c>
      <c r="Q39" s="201">
        <v>42.51</v>
      </c>
      <c r="R39" s="201">
        <v>87.39</v>
      </c>
      <c r="S39" s="53">
        <v>14</v>
      </c>
      <c r="T39" s="53">
        <v>1</v>
      </c>
      <c r="U39" s="53">
        <v>10</v>
      </c>
      <c r="V39" s="53">
        <v>99</v>
      </c>
      <c r="W39" s="12">
        <f t="shared" si="8"/>
        <v>24</v>
      </c>
      <c r="X39" s="84">
        <f t="shared" si="11"/>
        <v>2.7894196023867515E-5</v>
      </c>
      <c r="Y39" s="85">
        <f t="shared" si="12"/>
        <v>2.2001306021836965E-5</v>
      </c>
      <c r="Z39" s="86">
        <v>11290</v>
      </c>
      <c r="AA39" s="77">
        <f t="shared" si="16"/>
        <v>0</v>
      </c>
      <c r="AB39" s="77">
        <f t="shared" si="9"/>
        <v>0</v>
      </c>
      <c r="AC39" s="150">
        <f t="shared" si="10"/>
        <v>0</v>
      </c>
      <c r="AD39" s="150">
        <f t="shared" si="17"/>
        <v>0</v>
      </c>
      <c r="AE39" s="150">
        <f t="shared" si="18"/>
        <v>0</v>
      </c>
      <c r="AF39" s="216">
        <f t="shared" si="13"/>
        <v>5.2887395661252814E-4</v>
      </c>
      <c r="AG39" s="216">
        <f t="shared" si="14"/>
        <v>1.185782272974608E-3</v>
      </c>
      <c r="AH39" s="216">
        <f t="shared" si="15"/>
        <v>2.437673790525782E-3</v>
      </c>
      <c r="AJ39" s="367"/>
    </row>
    <row r="40" spans="1:36" s="8" customFormat="1" x14ac:dyDescent="1.25">
      <c r="A40" s="210">
        <v>178</v>
      </c>
      <c r="B40" s="68">
        <v>11302</v>
      </c>
      <c r="C40" s="210">
        <v>178</v>
      </c>
      <c r="D40" s="19">
        <v>36</v>
      </c>
      <c r="E40" s="69" t="s">
        <v>448</v>
      </c>
      <c r="F40" s="20" t="s">
        <v>41</v>
      </c>
      <c r="G40" s="20" t="s">
        <v>276</v>
      </c>
      <c r="H40" s="21" t="s">
        <v>24</v>
      </c>
      <c r="I40" s="18">
        <v>7015270.6025510002</v>
      </c>
      <c r="J40" s="18">
        <v>9112560.6218040008</v>
      </c>
      <c r="K40" s="18" t="s">
        <v>169</v>
      </c>
      <c r="L40" s="170">
        <v>66.8</v>
      </c>
      <c r="M40" s="56">
        <v>9081235</v>
      </c>
      <c r="N40" s="55">
        <v>10000000</v>
      </c>
      <c r="O40" s="56">
        <v>1003449</v>
      </c>
      <c r="P40" s="211">
        <v>1.65</v>
      </c>
      <c r="Q40" s="211">
        <v>6.29</v>
      </c>
      <c r="R40" s="211">
        <v>23.67</v>
      </c>
      <c r="S40" s="212">
        <v>10193</v>
      </c>
      <c r="T40" s="212">
        <v>79</v>
      </c>
      <c r="U40" s="212">
        <v>22</v>
      </c>
      <c r="V40" s="212">
        <v>21</v>
      </c>
      <c r="W40" s="18">
        <f t="shared" si="8"/>
        <v>10215</v>
      </c>
      <c r="X40" s="84">
        <f t="shared" si="11"/>
        <v>0.31860471117552708</v>
      </c>
      <c r="Y40" s="85">
        <f t="shared" si="12"/>
        <v>0.25129671221116834</v>
      </c>
      <c r="Z40" s="86">
        <v>11302</v>
      </c>
      <c r="AA40" s="77">
        <f t="shared" si="16"/>
        <v>0</v>
      </c>
      <c r="AB40" s="77">
        <f t="shared" si="9"/>
        <v>0</v>
      </c>
      <c r="AC40" s="150">
        <f t="shared" si="10"/>
        <v>0</v>
      </c>
      <c r="AD40" s="150">
        <f t="shared" si="17"/>
        <v>0</v>
      </c>
      <c r="AE40" s="150">
        <f t="shared" si="18"/>
        <v>0</v>
      </c>
      <c r="AF40" s="216">
        <f t="shared" si="13"/>
        <v>6.654402195438224E-3</v>
      </c>
      <c r="AG40" s="216">
        <f t="shared" si="14"/>
        <v>2.536738776321602E-2</v>
      </c>
      <c r="AH40" s="216">
        <f t="shared" si="15"/>
        <v>9.5460424221831985E-2</v>
      </c>
      <c r="AJ40" s="367"/>
    </row>
    <row r="41" spans="1:36" s="5" customFormat="1" x14ac:dyDescent="1.25">
      <c r="A41" s="83">
        <v>183</v>
      </c>
      <c r="B41" s="68">
        <v>11310</v>
      </c>
      <c r="C41" s="83">
        <v>183</v>
      </c>
      <c r="D41" s="16">
        <v>37</v>
      </c>
      <c r="E41" s="68" t="s">
        <v>449</v>
      </c>
      <c r="F41" s="10" t="s">
        <v>178</v>
      </c>
      <c r="G41" s="10" t="s">
        <v>274</v>
      </c>
      <c r="H41" s="11">
        <v>20</v>
      </c>
      <c r="I41" s="12">
        <v>60422334.923831999</v>
      </c>
      <c r="J41" s="12">
        <v>58991922</v>
      </c>
      <c r="K41" s="12" t="s">
        <v>179</v>
      </c>
      <c r="L41" s="169">
        <v>63.8</v>
      </c>
      <c r="M41" s="54">
        <v>58991922</v>
      </c>
      <c r="N41" s="54">
        <v>60000000</v>
      </c>
      <c r="O41" s="54">
        <v>1000000</v>
      </c>
      <c r="P41" s="201">
        <v>1.56</v>
      </c>
      <c r="Q41" s="201">
        <v>5.44</v>
      </c>
      <c r="R41" s="201">
        <v>20.74</v>
      </c>
      <c r="S41" s="53">
        <v>49489</v>
      </c>
      <c r="T41" s="53">
        <v>78</v>
      </c>
      <c r="U41" s="53">
        <v>117</v>
      </c>
      <c r="V41" s="53">
        <v>22</v>
      </c>
      <c r="W41" s="12">
        <f t="shared" si="8"/>
        <v>49606</v>
      </c>
      <c r="X41" s="84">
        <f t="shared" si="11"/>
        <v>2.0364409443611122</v>
      </c>
      <c r="Y41" s="85">
        <f t="shared" si="12"/>
        <v>1.6062251937267125</v>
      </c>
      <c r="Z41" s="86">
        <v>11310</v>
      </c>
      <c r="AA41" s="77">
        <f t="shared" si="16"/>
        <v>0</v>
      </c>
      <c r="AB41" s="77">
        <f t="shared" si="9"/>
        <v>0</v>
      </c>
      <c r="AC41" s="150">
        <f t="shared" si="10"/>
        <v>0</v>
      </c>
      <c r="AD41" s="150">
        <f t="shared" si="17"/>
        <v>0</v>
      </c>
      <c r="AE41" s="150">
        <f t="shared" si="18"/>
        <v>0</v>
      </c>
      <c r="AF41" s="216">
        <f t="shared" si="13"/>
        <v>4.0728818887222247E-2</v>
      </c>
      <c r="AG41" s="216">
        <f t="shared" si="14"/>
        <v>0.14202870176056989</v>
      </c>
      <c r="AH41" s="216">
        <f t="shared" si="15"/>
        <v>0.54148442546217257</v>
      </c>
      <c r="AJ41" s="367"/>
    </row>
    <row r="42" spans="1:36" s="8" customFormat="1" x14ac:dyDescent="1.25">
      <c r="A42" s="210">
        <v>191</v>
      </c>
      <c r="B42" s="68">
        <v>11315</v>
      </c>
      <c r="C42" s="210">
        <v>191</v>
      </c>
      <c r="D42" s="19">
        <v>38</v>
      </c>
      <c r="E42" s="69" t="s">
        <v>450</v>
      </c>
      <c r="F42" s="20" t="s">
        <v>39</v>
      </c>
      <c r="G42" s="20" t="s">
        <v>611</v>
      </c>
      <c r="H42" s="21" t="s">
        <v>24</v>
      </c>
      <c r="I42" s="18">
        <v>13795509.024092</v>
      </c>
      <c r="J42" s="18">
        <v>31092801.121638</v>
      </c>
      <c r="K42" s="18" t="s">
        <v>187</v>
      </c>
      <c r="L42" s="170">
        <v>63.166666666666671</v>
      </c>
      <c r="M42" s="56">
        <v>990621420</v>
      </c>
      <c r="N42" s="55">
        <v>1000000000</v>
      </c>
      <c r="O42" s="56">
        <v>31388</v>
      </c>
      <c r="P42" s="211">
        <v>2.44</v>
      </c>
      <c r="Q42" s="211">
        <v>6.65</v>
      </c>
      <c r="R42" s="211">
        <v>24.28</v>
      </c>
      <c r="S42" s="212">
        <v>2120</v>
      </c>
      <c r="T42" s="212">
        <v>7.8487065037278176</v>
      </c>
      <c r="U42" s="212">
        <v>104</v>
      </c>
      <c r="V42" s="212">
        <v>92.151293496272174</v>
      </c>
      <c r="W42" s="18">
        <f t="shared" si="8"/>
        <v>2224</v>
      </c>
      <c r="X42" s="84">
        <f t="shared" si="11"/>
        <v>0.10800468879277621</v>
      </c>
      <c r="Y42" s="85">
        <f t="shared" si="12"/>
        <v>8.5187764791281831E-2</v>
      </c>
      <c r="Z42" s="86">
        <v>11315</v>
      </c>
      <c r="AA42" s="77">
        <f t="shared" si="16"/>
        <v>0</v>
      </c>
      <c r="AB42" s="77">
        <f t="shared" si="9"/>
        <v>0</v>
      </c>
      <c r="AC42" s="150">
        <f t="shared" si="10"/>
        <v>0</v>
      </c>
      <c r="AD42" s="150">
        <f t="shared" si="17"/>
        <v>0</v>
      </c>
      <c r="AE42" s="150">
        <f t="shared" si="18"/>
        <v>0</v>
      </c>
      <c r="AF42" s="216">
        <f t="shared" si="13"/>
        <v>3.3576416767426225E-2</v>
      </c>
      <c r="AG42" s="216">
        <f t="shared" si="14"/>
        <v>9.1509496517780495E-2</v>
      </c>
      <c r="AH42" s="216">
        <f t="shared" si="15"/>
        <v>0.33411286848897903</v>
      </c>
      <c r="AJ42" s="367"/>
    </row>
    <row r="43" spans="1:36" s="5" customFormat="1" x14ac:dyDescent="1.25">
      <c r="A43" s="83">
        <v>195</v>
      </c>
      <c r="B43" s="68">
        <v>11338</v>
      </c>
      <c r="C43" s="83">
        <v>195</v>
      </c>
      <c r="D43" s="16">
        <v>39</v>
      </c>
      <c r="E43" s="68" t="s">
        <v>451</v>
      </c>
      <c r="F43" s="10" t="s">
        <v>189</v>
      </c>
      <c r="G43" s="10" t="s">
        <v>274</v>
      </c>
      <c r="H43" s="11">
        <v>18</v>
      </c>
      <c r="I43" s="12">
        <v>30038895.393263999</v>
      </c>
      <c r="J43" s="12">
        <v>35418405.786793999</v>
      </c>
      <c r="K43" s="12" t="s">
        <v>191</v>
      </c>
      <c r="L43" s="169">
        <v>61.666666666666671</v>
      </c>
      <c r="M43" s="54">
        <v>35330951</v>
      </c>
      <c r="N43" s="54">
        <v>40000000</v>
      </c>
      <c r="O43" s="54">
        <v>1002475</v>
      </c>
      <c r="P43" s="201">
        <v>1.81</v>
      </c>
      <c r="Q43" s="201">
        <v>11.34</v>
      </c>
      <c r="R43" s="201">
        <v>33.56</v>
      </c>
      <c r="S43" s="53">
        <v>4357</v>
      </c>
      <c r="T43" s="53">
        <v>73</v>
      </c>
      <c r="U43" s="53">
        <v>57</v>
      </c>
      <c r="V43" s="53">
        <v>27</v>
      </c>
      <c r="W43" s="12">
        <f t="shared" si="8"/>
        <v>4414</v>
      </c>
      <c r="X43" s="84">
        <f t="shared" si="11"/>
        <v>1.1442911550865933</v>
      </c>
      <c r="Y43" s="85">
        <f t="shared" si="12"/>
        <v>0.90254975836549733</v>
      </c>
      <c r="Z43" s="86">
        <v>11338</v>
      </c>
      <c r="AA43" s="77">
        <f t="shared" si="16"/>
        <v>0</v>
      </c>
      <c r="AB43" s="77">
        <f t="shared" si="9"/>
        <v>0</v>
      </c>
      <c r="AC43" s="150">
        <f t="shared" si="10"/>
        <v>0</v>
      </c>
      <c r="AD43" s="150">
        <f t="shared" si="17"/>
        <v>0</v>
      </c>
      <c r="AE43" s="150">
        <f t="shared" si="18"/>
        <v>0</v>
      </c>
      <c r="AF43" s="216">
        <f t="shared" si="13"/>
        <v>2.8372150557626492E-2</v>
      </c>
      <c r="AG43" s="216">
        <f t="shared" si="14"/>
        <v>0.17775700957098586</v>
      </c>
      <c r="AH43" s="216">
        <f t="shared" si="15"/>
        <v>0.52606042691378185</v>
      </c>
      <c r="AJ43" s="367"/>
    </row>
    <row r="44" spans="1:36" s="8" customFormat="1" x14ac:dyDescent="1.25">
      <c r="A44" s="210">
        <v>196</v>
      </c>
      <c r="B44" s="68">
        <v>11343</v>
      </c>
      <c r="C44" s="210">
        <v>196</v>
      </c>
      <c r="D44" s="19">
        <v>40</v>
      </c>
      <c r="E44" s="69" t="s">
        <v>452</v>
      </c>
      <c r="F44" s="20" t="s">
        <v>190</v>
      </c>
      <c r="G44" s="20" t="s">
        <v>274</v>
      </c>
      <c r="H44" s="21">
        <v>17</v>
      </c>
      <c r="I44" s="18">
        <v>27187820.866296001</v>
      </c>
      <c r="J44" s="18">
        <v>34873851.870732002</v>
      </c>
      <c r="K44" s="18" t="s">
        <v>192</v>
      </c>
      <c r="L44" s="170">
        <v>61.3</v>
      </c>
      <c r="M44" s="56">
        <v>30208353</v>
      </c>
      <c r="N44" s="55">
        <v>50000000</v>
      </c>
      <c r="O44" s="56">
        <v>1154444</v>
      </c>
      <c r="P44" s="211">
        <v>4.76</v>
      </c>
      <c r="Q44" s="211">
        <v>14.86</v>
      </c>
      <c r="R44" s="211">
        <v>35.880000000000003</v>
      </c>
      <c r="S44" s="212">
        <v>41201</v>
      </c>
      <c r="T44" s="212">
        <v>72</v>
      </c>
      <c r="U44" s="212">
        <v>62</v>
      </c>
      <c r="V44" s="212">
        <v>28.000000000000004</v>
      </c>
      <c r="W44" s="18">
        <f t="shared" si="8"/>
        <v>41263</v>
      </c>
      <c r="X44" s="84">
        <f t="shared" si="11"/>
        <v>1.1112635935863535</v>
      </c>
      <c r="Y44" s="85">
        <f t="shared" si="12"/>
        <v>0.87649955469230079</v>
      </c>
      <c r="Z44" s="86">
        <v>11343</v>
      </c>
      <c r="AA44" s="77">
        <f t="shared" si="16"/>
        <v>0</v>
      </c>
      <c r="AB44" s="77">
        <f t="shared" si="9"/>
        <v>0</v>
      </c>
      <c r="AC44" s="150">
        <f t="shared" si="10"/>
        <v>0</v>
      </c>
      <c r="AD44" s="150">
        <f t="shared" si="17"/>
        <v>0</v>
      </c>
      <c r="AE44" s="150">
        <f t="shared" si="18"/>
        <v>0</v>
      </c>
      <c r="AF44" s="216">
        <f t="shared" si="13"/>
        <v>7.3466870909320026E-2</v>
      </c>
      <c r="AG44" s="216">
        <f t="shared" si="14"/>
        <v>0.22935245834296125</v>
      </c>
      <c r="AH44" s="216">
        <f t="shared" si="15"/>
        <v>0.55377969080386613</v>
      </c>
      <c r="AJ44" s="367"/>
    </row>
    <row r="45" spans="1:36" s="5" customFormat="1" x14ac:dyDescent="1.25">
      <c r="A45" s="83">
        <v>197</v>
      </c>
      <c r="B45" s="68">
        <v>11323</v>
      </c>
      <c r="C45" s="83">
        <v>197</v>
      </c>
      <c r="D45" s="16">
        <v>41</v>
      </c>
      <c r="E45" s="68" t="s">
        <v>453</v>
      </c>
      <c r="F45" s="10" t="s">
        <v>203</v>
      </c>
      <c r="G45" s="10" t="s">
        <v>275</v>
      </c>
      <c r="H45" s="11" t="s">
        <v>24</v>
      </c>
      <c r="I45" s="12">
        <v>467668.203393</v>
      </c>
      <c r="J45" s="12">
        <v>2240615.0633129999</v>
      </c>
      <c r="K45" s="12" t="s">
        <v>198</v>
      </c>
      <c r="L45" s="169">
        <v>60.966666666666669</v>
      </c>
      <c r="M45" s="54">
        <v>223716793</v>
      </c>
      <c r="N45" s="54">
        <v>500000000</v>
      </c>
      <c r="O45" s="54">
        <v>10016</v>
      </c>
      <c r="P45" s="201">
        <v>2.31</v>
      </c>
      <c r="Q45" s="201">
        <v>11.95</v>
      </c>
      <c r="R45" s="201">
        <v>39.630000000000003</v>
      </c>
      <c r="S45" s="53">
        <v>941</v>
      </c>
      <c r="T45" s="53">
        <v>26.803334356631069</v>
      </c>
      <c r="U45" s="53">
        <v>13</v>
      </c>
      <c r="V45" s="53">
        <v>73.196665643368931</v>
      </c>
      <c r="W45" s="12">
        <f t="shared" si="8"/>
        <v>954</v>
      </c>
      <c r="X45" s="84">
        <f t="shared" si="11"/>
        <v>2.6579129117985316E-2</v>
      </c>
      <c r="Y45" s="85">
        <f t="shared" si="12"/>
        <v>2.0964058366061262E-2</v>
      </c>
      <c r="Z45" s="86">
        <v>11323</v>
      </c>
      <c r="AA45" s="77">
        <f t="shared" si="16"/>
        <v>0</v>
      </c>
      <c r="AB45" s="77">
        <f t="shared" si="9"/>
        <v>0</v>
      </c>
      <c r="AC45" s="150">
        <f t="shared" si="10"/>
        <v>0</v>
      </c>
      <c r="AD45" s="150">
        <f t="shared" si="17"/>
        <v>0</v>
      </c>
      <c r="AE45" s="150">
        <f t="shared" si="18"/>
        <v>0</v>
      </c>
      <c r="AF45" s="216">
        <f t="shared" si="13"/>
        <v>2.2906772510322567E-3</v>
      </c>
      <c r="AG45" s="216">
        <f t="shared" si="14"/>
        <v>1.1850040324604096E-2</v>
      </c>
      <c r="AH45" s="216">
        <f t="shared" si="15"/>
        <v>3.9298501930046893E-2</v>
      </c>
      <c r="AJ45" s="367"/>
    </row>
    <row r="46" spans="1:36" s="8" customFormat="1" x14ac:dyDescent="1.25">
      <c r="A46" s="210">
        <v>201</v>
      </c>
      <c r="B46" s="68">
        <v>11340</v>
      </c>
      <c r="C46" s="210">
        <v>201</v>
      </c>
      <c r="D46" s="19">
        <v>42</v>
      </c>
      <c r="E46" s="69" t="s">
        <v>454</v>
      </c>
      <c r="F46" s="20" t="s">
        <v>345</v>
      </c>
      <c r="G46" s="20" t="s">
        <v>275</v>
      </c>
      <c r="H46" s="21" t="s">
        <v>24</v>
      </c>
      <c r="I46" s="18">
        <v>1039270.803477</v>
      </c>
      <c r="J46" s="18">
        <v>2058754.0575989999</v>
      </c>
      <c r="K46" s="18" t="s">
        <v>204</v>
      </c>
      <c r="L46" s="170">
        <v>59.666666666666671</v>
      </c>
      <c r="M46" s="56">
        <v>202500000</v>
      </c>
      <c r="N46" s="55">
        <v>500000000</v>
      </c>
      <c r="O46" s="56">
        <v>10167</v>
      </c>
      <c r="P46" s="211">
        <v>2.71</v>
      </c>
      <c r="Q46" s="211">
        <v>12.47</v>
      </c>
      <c r="R46" s="211">
        <v>41.03</v>
      </c>
      <c r="S46" s="212">
        <v>467</v>
      </c>
      <c r="T46" s="212">
        <v>2.6103374268682611</v>
      </c>
      <c r="U46" s="212">
        <v>38</v>
      </c>
      <c r="V46" s="212">
        <v>97.389662573131744</v>
      </c>
      <c r="W46" s="18">
        <f t="shared" si="8"/>
        <v>505</v>
      </c>
      <c r="X46" s="84">
        <f t="shared" si="11"/>
        <v>2.3784048950356651E-3</v>
      </c>
      <c r="Y46" s="85">
        <f t="shared" si="12"/>
        <v>1.875946304196777E-3</v>
      </c>
      <c r="Z46" s="86">
        <v>11340</v>
      </c>
      <c r="AA46" s="77">
        <f t="shared" si="16"/>
        <v>0</v>
      </c>
      <c r="AB46" s="77">
        <f t="shared" si="9"/>
        <v>0</v>
      </c>
      <c r="AC46" s="150">
        <f t="shared" si="10"/>
        <v>0</v>
      </c>
      <c r="AD46" s="150">
        <f t="shared" si="17"/>
        <v>0</v>
      </c>
      <c r="AE46" s="150">
        <f t="shared" si="18"/>
        <v>0</v>
      </c>
      <c r="AF46" s="216">
        <f t="shared" si="13"/>
        <v>2.469212293860254E-3</v>
      </c>
      <c r="AG46" s="216">
        <f t="shared" si="14"/>
        <v>1.1362021145548845E-2</v>
      </c>
      <c r="AH46" s="216">
        <f t="shared" si="15"/>
        <v>3.7384420818113002E-2</v>
      </c>
      <c r="AJ46" s="367"/>
    </row>
    <row r="47" spans="1:36" s="5" customFormat="1" x14ac:dyDescent="1.25">
      <c r="A47" s="83">
        <v>207</v>
      </c>
      <c r="B47" s="68">
        <v>11367</v>
      </c>
      <c r="C47" s="83">
        <v>207</v>
      </c>
      <c r="D47" s="16">
        <v>43</v>
      </c>
      <c r="E47" s="68" t="s">
        <v>455</v>
      </c>
      <c r="F47" s="10" t="s">
        <v>307</v>
      </c>
      <c r="G47" s="10" t="s">
        <v>275</v>
      </c>
      <c r="H47" s="11" t="s">
        <v>24</v>
      </c>
      <c r="I47" s="12">
        <v>5036000</v>
      </c>
      <c r="J47" s="12">
        <v>5145000</v>
      </c>
      <c r="K47" s="12" t="s">
        <v>212</v>
      </c>
      <c r="L47" s="169">
        <v>58.233333333333334</v>
      </c>
      <c r="M47" s="54">
        <v>500000000</v>
      </c>
      <c r="N47" s="54">
        <v>500000000</v>
      </c>
      <c r="O47" s="54">
        <v>10290</v>
      </c>
      <c r="P47" s="201">
        <v>2.5299999999999998</v>
      </c>
      <c r="Q47" s="201">
        <v>7.18</v>
      </c>
      <c r="R47" s="201">
        <v>26.24</v>
      </c>
      <c r="S47" s="53">
        <v>16</v>
      </c>
      <c r="T47" s="53">
        <v>10.066584064200384</v>
      </c>
      <c r="U47" s="53">
        <v>27</v>
      </c>
      <c r="V47" s="53">
        <v>89.933415935799616</v>
      </c>
      <c r="W47" s="12">
        <f t="shared" si="8"/>
        <v>43</v>
      </c>
      <c r="X47" s="84">
        <f t="shared" si="11"/>
        <v>2.2921982429219549E-2</v>
      </c>
      <c r="Y47" s="85">
        <f t="shared" si="12"/>
        <v>1.8079515524337609E-2</v>
      </c>
      <c r="Z47" s="86">
        <v>11367</v>
      </c>
      <c r="AA47" s="77">
        <f t="shared" si="16"/>
        <v>0</v>
      </c>
      <c r="AB47" s="77">
        <f t="shared" si="9"/>
        <v>0</v>
      </c>
      <c r="AC47" s="150">
        <f t="shared" si="10"/>
        <v>0</v>
      </c>
      <c r="AD47" s="150">
        <f t="shared" si="17"/>
        <v>0</v>
      </c>
      <c r="AE47" s="150">
        <f t="shared" si="18"/>
        <v>0</v>
      </c>
      <c r="AF47" s="216">
        <f t="shared" si="13"/>
        <v>5.7609031202713106E-3</v>
      </c>
      <c r="AG47" s="216">
        <f t="shared" si="14"/>
        <v>1.6349124270177082E-2</v>
      </c>
      <c r="AH47" s="216">
        <f t="shared" si="15"/>
        <v>5.9749445800758576E-2</v>
      </c>
      <c r="AJ47" s="367"/>
    </row>
    <row r="48" spans="1:36" s="8" customFormat="1" x14ac:dyDescent="1.25">
      <c r="A48" s="210">
        <v>208</v>
      </c>
      <c r="B48" s="68">
        <v>11379</v>
      </c>
      <c r="C48" s="210">
        <v>208</v>
      </c>
      <c r="D48" s="19">
        <v>44</v>
      </c>
      <c r="E48" s="69" t="s">
        <v>456</v>
      </c>
      <c r="F48" s="20" t="s">
        <v>235</v>
      </c>
      <c r="G48" s="20" t="s">
        <v>274</v>
      </c>
      <c r="H48" s="21">
        <v>16</v>
      </c>
      <c r="I48" s="18">
        <v>34408150.024645999</v>
      </c>
      <c r="J48" s="18">
        <v>31558208.122916002</v>
      </c>
      <c r="K48" s="18" t="s">
        <v>214</v>
      </c>
      <c r="L48" s="170">
        <v>57.3</v>
      </c>
      <c r="M48" s="56">
        <v>30163652</v>
      </c>
      <c r="N48" s="55">
        <v>100000000</v>
      </c>
      <c r="O48" s="56">
        <v>1046233</v>
      </c>
      <c r="P48" s="211">
        <v>2.4</v>
      </c>
      <c r="Q48" s="211">
        <v>9.56</v>
      </c>
      <c r="R48" s="211">
        <v>23.31</v>
      </c>
      <c r="S48" s="212">
        <v>81416</v>
      </c>
      <c r="T48" s="212">
        <v>99</v>
      </c>
      <c r="U48" s="212">
        <v>26</v>
      </c>
      <c r="V48" s="212">
        <v>1</v>
      </c>
      <c r="W48" s="18">
        <f t="shared" si="8"/>
        <v>81442</v>
      </c>
      <c r="X48" s="84">
        <f t="shared" si="11"/>
        <v>1.3827134971135371</v>
      </c>
      <c r="Y48" s="85">
        <f t="shared" si="12"/>
        <v>1.0906033199339864</v>
      </c>
      <c r="Z48" s="86">
        <v>11379</v>
      </c>
      <c r="AA48" s="77">
        <f t="shared" si="16"/>
        <v>0</v>
      </c>
      <c r="AB48" s="77">
        <f t="shared" si="9"/>
        <v>0</v>
      </c>
      <c r="AC48" s="150">
        <f t="shared" si="10"/>
        <v>0</v>
      </c>
      <c r="AD48" s="150">
        <f t="shared" si="17"/>
        <v>0</v>
      </c>
      <c r="AE48" s="150">
        <f t="shared" si="18"/>
        <v>0</v>
      </c>
      <c r="AF48" s="216">
        <f t="shared" si="13"/>
        <v>3.3520327202752415E-2</v>
      </c>
      <c r="AG48" s="216">
        <f t="shared" si="14"/>
        <v>0.13352263669096381</v>
      </c>
      <c r="AH48" s="216">
        <f t="shared" si="15"/>
        <v>0.32556617795673287</v>
      </c>
      <c r="AJ48" s="367"/>
    </row>
    <row r="49" spans="1:36" s="5" customFormat="1" x14ac:dyDescent="1.25">
      <c r="A49" s="83">
        <v>210</v>
      </c>
      <c r="B49" s="68">
        <v>11385</v>
      </c>
      <c r="C49" s="83">
        <v>210</v>
      </c>
      <c r="D49" s="16">
        <v>45</v>
      </c>
      <c r="E49" s="68" t="s">
        <v>457</v>
      </c>
      <c r="F49" s="10" t="s">
        <v>215</v>
      </c>
      <c r="G49" s="10" t="s">
        <v>274</v>
      </c>
      <c r="H49" s="11">
        <v>15</v>
      </c>
      <c r="I49" s="12">
        <v>46607100.407895997</v>
      </c>
      <c r="J49" s="12">
        <v>69311334.483163998</v>
      </c>
      <c r="K49" s="12" t="s">
        <v>216</v>
      </c>
      <c r="L49" s="169">
        <v>56.4</v>
      </c>
      <c r="M49" s="54">
        <v>65570369</v>
      </c>
      <c r="N49" s="54">
        <v>100000000</v>
      </c>
      <c r="O49" s="54">
        <v>1000000</v>
      </c>
      <c r="P49" s="201">
        <v>5.31</v>
      </c>
      <c r="Q49" s="201">
        <v>13.66</v>
      </c>
      <c r="R49" s="201">
        <v>33.32</v>
      </c>
      <c r="S49" s="53">
        <v>84226</v>
      </c>
      <c r="T49" s="53">
        <v>88</v>
      </c>
      <c r="U49" s="53">
        <v>573</v>
      </c>
      <c r="V49" s="53">
        <v>12</v>
      </c>
      <c r="W49" s="12">
        <f t="shared" si="8"/>
        <v>84799</v>
      </c>
      <c r="X49" s="84">
        <f t="shared" si="11"/>
        <v>2.699427105044006</v>
      </c>
      <c r="Y49" s="85">
        <f t="shared" si="12"/>
        <v>2.1291497977176719</v>
      </c>
      <c r="Z49" s="86">
        <v>11385</v>
      </c>
      <c r="AA49" s="77">
        <f t="shared" si="16"/>
        <v>0</v>
      </c>
      <c r="AB49" s="77">
        <f t="shared" si="9"/>
        <v>0</v>
      </c>
      <c r="AC49" s="150">
        <f t="shared" si="10"/>
        <v>0</v>
      </c>
      <c r="AD49" s="150">
        <f t="shared" si="17"/>
        <v>0</v>
      </c>
      <c r="AE49" s="150">
        <f t="shared" si="18"/>
        <v>0</v>
      </c>
      <c r="AF49" s="216">
        <f t="shared" si="13"/>
        <v>0.16288588554299624</v>
      </c>
      <c r="AG49" s="216">
        <f t="shared" si="14"/>
        <v>0.41902470744205816</v>
      </c>
      <c r="AH49" s="216">
        <f t="shared" si="15"/>
        <v>1.0221012629552986</v>
      </c>
      <c r="AJ49" s="367"/>
    </row>
    <row r="50" spans="1:36" s="8" customFormat="1" x14ac:dyDescent="1.25">
      <c r="A50" s="210">
        <v>214</v>
      </c>
      <c r="B50" s="68">
        <v>11383</v>
      </c>
      <c r="C50" s="210">
        <v>214</v>
      </c>
      <c r="D50" s="19">
        <v>46</v>
      </c>
      <c r="E50" s="69" t="s">
        <v>458</v>
      </c>
      <c r="F50" s="20" t="s">
        <v>289</v>
      </c>
      <c r="G50" s="20" t="s">
        <v>274</v>
      </c>
      <c r="H50" s="21">
        <v>16</v>
      </c>
      <c r="I50" s="18">
        <v>39999789.758412004</v>
      </c>
      <c r="J50" s="18">
        <v>40278478.544891998</v>
      </c>
      <c r="K50" s="18" t="s">
        <v>222</v>
      </c>
      <c r="L50" s="170">
        <v>55.833333333333336</v>
      </c>
      <c r="M50" s="56">
        <v>39797958</v>
      </c>
      <c r="N50" s="55">
        <v>40000000</v>
      </c>
      <c r="O50" s="56">
        <v>1012074</v>
      </c>
      <c r="P50" s="211">
        <v>1.86</v>
      </c>
      <c r="Q50" s="211">
        <v>5</v>
      </c>
      <c r="R50" s="211">
        <v>18.93</v>
      </c>
      <c r="S50" s="212">
        <v>32310</v>
      </c>
      <c r="T50" s="212">
        <v>93</v>
      </c>
      <c r="U50" s="212">
        <v>151</v>
      </c>
      <c r="V50" s="212">
        <v>7.0000000000000009</v>
      </c>
      <c r="W50" s="18">
        <f t="shared" si="8"/>
        <v>32461</v>
      </c>
      <c r="X50" s="84">
        <f t="shared" si="11"/>
        <v>1.6578326080274102</v>
      </c>
      <c r="Y50" s="85">
        <f t="shared" si="12"/>
        <v>1.3076011407886412</v>
      </c>
      <c r="Z50" s="86">
        <v>11383</v>
      </c>
      <c r="AA50" s="77">
        <f t="shared" si="16"/>
        <v>0</v>
      </c>
      <c r="AB50" s="77">
        <f t="shared" si="9"/>
        <v>0</v>
      </c>
      <c r="AC50" s="150">
        <f t="shared" si="10"/>
        <v>0</v>
      </c>
      <c r="AD50" s="150">
        <f t="shared" si="17"/>
        <v>0</v>
      </c>
      <c r="AE50" s="150">
        <f t="shared" si="18"/>
        <v>0</v>
      </c>
      <c r="AF50" s="216">
        <f t="shared" si="13"/>
        <v>3.3156652160548208E-2</v>
      </c>
      <c r="AG50" s="216">
        <f t="shared" si="14"/>
        <v>8.9130785377817753E-2</v>
      </c>
      <c r="AH50" s="216">
        <f t="shared" si="15"/>
        <v>0.33744915344041798</v>
      </c>
      <c r="AJ50" s="367"/>
    </row>
    <row r="51" spans="1:36" s="5" customFormat="1" x14ac:dyDescent="1.25">
      <c r="A51" s="83">
        <v>212</v>
      </c>
      <c r="B51" s="68">
        <v>11380</v>
      </c>
      <c r="C51" s="83">
        <v>212</v>
      </c>
      <c r="D51" s="16">
        <v>47</v>
      </c>
      <c r="E51" s="68" t="s">
        <v>459</v>
      </c>
      <c r="F51" s="10" t="s">
        <v>323</v>
      </c>
      <c r="G51" s="10" t="s">
        <v>274</v>
      </c>
      <c r="H51" s="11">
        <v>17</v>
      </c>
      <c r="I51" s="12">
        <v>303062.42275600001</v>
      </c>
      <c r="J51" s="12">
        <v>292611.32055499998</v>
      </c>
      <c r="K51" s="12" t="s">
        <v>223</v>
      </c>
      <c r="L51" s="169">
        <v>55.666666666666664</v>
      </c>
      <c r="M51" s="54">
        <v>221198</v>
      </c>
      <c r="N51" s="54">
        <v>500000</v>
      </c>
      <c r="O51" s="54">
        <v>1322847</v>
      </c>
      <c r="P51" s="201">
        <v>0.38</v>
      </c>
      <c r="Q51" s="201">
        <v>9.9</v>
      </c>
      <c r="R51" s="201">
        <v>42.98</v>
      </c>
      <c r="S51" s="53">
        <v>24</v>
      </c>
      <c r="T51" s="53">
        <v>1</v>
      </c>
      <c r="U51" s="53">
        <v>18</v>
      </c>
      <c r="V51" s="53">
        <v>99</v>
      </c>
      <c r="W51" s="12">
        <f t="shared" si="8"/>
        <v>42</v>
      </c>
      <c r="X51" s="84">
        <f t="shared" si="11"/>
        <v>1.2950179725601882E-4</v>
      </c>
      <c r="Y51" s="85">
        <f t="shared" si="12"/>
        <v>1.0214342329026607E-4</v>
      </c>
      <c r="Z51" s="86">
        <v>11380</v>
      </c>
      <c r="AA51" s="77">
        <f t="shared" si="16"/>
        <v>0</v>
      </c>
      <c r="AB51" s="77">
        <f t="shared" si="9"/>
        <v>0</v>
      </c>
      <c r="AC51" s="150">
        <f t="shared" si="10"/>
        <v>0</v>
      </c>
      <c r="AD51" s="150">
        <f t="shared" si="17"/>
        <v>0</v>
      </c>
      <c r="AE51" s="150">
        <f t="shared" si="18"/>
        <v>0</v>
      </c>
      <c r="AF51" s="216">
        <f t="shared" si="13"/>
        <v>4.921068295728715E-5</v>
      </c>
      <c r="AG51" s="216">
        <f t="shared" si="14"/>
        <v>1.2820677928345864E-3</v>
      </c>
      <c r="AH51" s="216">
        <f t="shared" si="15"/>
        <v>5.5659872460636882E-3</v>
      </c>
      <c r="AJ51" s="367"/>
    </row>
    <row r="52" spans="1:36" s="8" customFormat="1" x14ac:dyDescent="1.25">
      <c r="A52" s="210">
        <v>215</v>
      </c>
      <c r="B52" s="68">
        <v>11391</v>
      </c>
      <c r="C52" s="210">
        <v>215</v>
      </c>
      <c r="D52" s="19">
        <v>48</v>
      </c>
      <c r="E52" s="69" t="s">
        <v>460</v>
      </c>
      <c r="F52" s="20" t="s">
        <v>219</v>
      </c>
      <c r="G52" s="20" t="s">
        <v>274</v>
      </c>
      <c r="H52" s="21" t="s">
        <v>24</v>
      </c>
      <c r="I52" s="18">
        <v>269193.89985799999</v>
      </c>
      <c r="J52" s="18">
        <v>296244.26585199998</v>
      </c>
      <c r="K52" s="18" t="s">
        <v>220</v>
      </c>
      <c r="L52" s="170">
        <v>55.333333333333336</v>
      </c>
      <c r="M52" s="56">
        <v>156076</v>
      </c>
      <c r="N52" s="55">
        <v>200000</v>
      </c>
      <c r="O52" s="56">
        <v>1898077</v>
      </c>
      <c r="P52" s="211">
        <v>2.96</v>
      </c>
      <c r="Q52" s="211">
        <v>10.52</v>
      </c>
      <c r="R52" s="211">
        <v>39.99</v>
      </c>
      <c r="S52" s="212">
        <v>116</v>
      </c>
      <c r="T52" s="212">
        <v>69</v>
      </c>
      <c r="U52" s="212">
        <v>7</v>
      </c>
      <c r="V52" s="212">
        <v>31</v>
      </c>
      <c r="W52" s="18">
        <f t="shared" si="8"/>
        <v>123</v>
      </c>
      <c r="X52" s="84">
        <f t="shared" si="11"/>
        <v>9.0465651497973528E-3</v>
      </c>
      <c r="Y52" s="85">
        <f t="shared" si="12"/>
        <v>7.1354000716447484E-3</v>
      </c>
      <c r="Z52" s="86">
        <v>11391</v>
      </c>
      <c r="AA52" s="77">
        <f t="shared" si="16"/>
        <v>0</v>
      </c>
      <c r="AB52" s="77">
        <f t="shared" si="9"/>
        <v>0</v>
      </c>
      <c r="AC52" s="150">
        <f t="shared" si="10"/>
        <v>0</v>
      </c>
      <c r="AD52" s="150">
        <f t="shared" si="17"/>
        <v>0</v>
      </c>
      <c r="AE52" s="150">
        <f t="shared" si="18"/>
        <v>0</v>
      </c>
      <c r="AF52" s="216">
        <f t="shared" si="13"/>
        <v>3.8808453396232121E-4</v>
      </c>
      <c r="AG52" s="216">
        <f t="shared" si="14"/>
        <v>1.3792734112444659E-3</v>
      </c>
      <c r="AH52" s="216">
        <f t="shared" si="15"/>
        <v>5.2430744976869007E-3</v>
      </c>
      <c r="AJ52" s="367"/>
    </row>
    <row r="53" spans="1:36" s="5" customFormat="1" x14ac:dyDescent="1.25">
      <c r="A53" s="83">
        <v>217</v>
      </c>
      <c r="B53" s="68">
        <v>11394</v>
      </c>
      <c r="C53" s="83">
        <v>217</v>
      </c>
      <c r="D53" s="16">
        <v>49</v>
      </c>
      <c r="E53" s="68" t="s">
        <v>461</v>
      </c>
      <c r="F53" s="10" t="s">
        <v>225</v>
      </c>
      <c r="G53" s="10" t="s">
        <v>274</v>
      </c>
      <c r="H53" s="11">
        <v>18</v>
      </c>
      <c r="I53" s="12">
        <v>4612750.2290019998</v>
      </c>
      <c r="J53" s="12">
        <v>5074370.509567</v>
      </c>
      <c r="K53" s="12" t="s">
        <v>226</v>
      </c>
      <c r="L53" s="169">
        <v>55.066666666666663</v>
      </c>
      <c r="M53" s="54">
        <v>4576943</v>
      </c>
      <c r="N53" s="54">
        <v>4600000</v>
      </c>
      <c r="O53" s="54">
        <v>1089870</v>
      </c>
      <c r="P53" s="201">
        <v>7.44</v>
      </c>
      <c r="Q53" s="201">
        <v>23.85</v>
      </c>
      <c r="R53" s="201">
        <v>50.1</v>
      </c>
      <c r="S53" s="53">
        <v>5228</v>
      </c>
      <c r="T53" s="53">
        <v>69</v>
      </c>
      <c r="U53" s="53">
        <v>12</v>
      </c>
      <c r="V53" s="53">
        <v>31</v>
      </c>
      <c r="W53" s="12">
        <f t="shared" si="8"/>
        <v>5240</v>
      </c>
      <c r="X53" s="84">
        <f t="shared" si="11"/>
        <v>0.15495869017745695</v>
      </c>
      <c r="Y53" s="85">
        <f t="shared" si="12"/>
        <v>0.12222232755588687</v>
      </c>
      <c r="Z53" s="86">
        <v>11394</v>
      </c>
      <c r="AA53" s="77">
        <f t="shared" si="16"/>
        <v>0</v>
      </c>
      <c r="AB53" s="77">
        <f t="shared" si="9"/>
        <v>0</v>
      </c>
      <c r="AC53" s="150">
        <f t="shared" si="10"/>
        <v>0</v>
      </c>
      <c r="AD53" s="150">
        <f t="shared" si="17"/>
        <v>0</v>
      </c>
      <c r="AE53" s="150">
        <f t="shared" si="18"/>
        <v>0</v>
      </c>
      <c r="AF53" s="216">
        <f t="shared" si="13"/>
        <v>1.6708589201743188E-2</v>
      </c>
      <c r="AG53" s="216">
        <f t="shared" si="14"/>
        <v>5.3561808126555782E-2</v>
      </c>
      <c r="AH53" s="216">
        <f t="shared" si="15"/>
        <v>0.11251348373754486</v>
      </c>
      <c r="AJ53" s="367"/>
    </row>
    <row r="54" spans="1:36" s="8" customFormat="1" x14ac:dyDescent="1.25">
      <c r="A54" s="210">
        <v>218</v>
      </c>
      <c r="B54" s="68">
        <v>11405</v>
      </c>
      <c r="C54" s="210">
        <v>218</v>
      </c>
      <c r="D54" s="19">
        <v>50</v>
      </c>
      <c r="E54" s="69" t="s">
        <v>412</v>
      </c>
      <c r="F54" s="20" t="s">
        <v>307</v>
      </c>
      <c r="G54" s="20" t="s">
        <v>274</v>
      </c>
      <c r="H54" s="21">
        <v>15</v>
      </c>
      <c r="I54" s="18">
        <v>20134608.580609001</v>
      </c>
      <c r="J54" s="18">
        <v>19069656.615678001</v>
      </c>
      <c r="K54" s="18" t="s">
        <v>230</v>
      </c>
      <c r="L54" s="170">
        <v>53.233333333333334</v>
      </c>
      <c r="M54" s="56">
        <v>18906131</v>
      </c>
      <c r="N54" s="55">
        <v>20000000</v>
      </c>
      <c r="O54" s="56">
        <v>1008649</v>
      </c>
      <c r="P54" s="211">
        <v>1.7</v>
      </c>
      <c r="Q54" s="211">
        <v>4.68</v>
      </c>
      <c r="R54" s="211">
        <v>19.34</v>
      </c>
      <c r="S54" s="212">
        <v>17189</v>
      </c>
      <c r="T54" s="212">
        <v>56.999999999999993</v>
      </c>
      <c r="U54" s="212">
        <v>44</v>
      </c>
      <c r="V54" s="212">
        <v>43</v>
      </c>
      <c r="W54" s="18">
        <f t="shared" si="8"/>
        <v>17233</v>
      </c>
      <c r="X54" s="84">
        <f t="shared" si="11"/>
        <v>0.48106349271032744</v>
      </c>
      <c r="Y54" s="85">
        <f t="shared" si="12"/>
        <v>0.37943467200121084</v>
      </c>
      <c r="Z54" s="86">
        <v>11405</v>
      </c>
      <c r="AA54" s="77">
        <f t="shared" si="16"/>
        <v>0</v>
      </c>
      <c r="AB54" s="77">
        <f t="shared" si="9"/>
        <v>0</v>
      </c>
      <c r="AC54" s="150">
        <f t="shared" si="10"/>
        <v>0</v>
      </c>
      <c r="AD54" s="150">
        <f t="shared" si="17"/>
        <v>0</v>
      </c>
      <c r="AE54" s="150">
        <f t="shared" si="18"/>
        <v>0</v>
      </c>
      <c r="AF54" s="216">
        <f t="shared" si="13"/>
        <v>1.4347507677325556E-2</v>
      </c>
      <c r="AG54" s="216">
        <f t="shared" si="14"/>
        <v>3.9497844664637412E-2</v>
      </c>
      <c r="AH54" s="216">
        <f t="shared" si="15"/>
        <v>0.16322399910557428</v>
      </c>
      <c r="AJ54" s="367"/>
    </row>
    <row r="55" spans="1:36" s="5" customFormat="1" x14ac:dyDescent="1.25">
      <c r="A55" s="83">
        <v>220</v>
      </c>
      <c r="B55" s="68">
        <v>11411</v>
      </c>
      <c r="C55" s="83">
        <v>220</v>
      </c>
      <c r="D55" s="16">
        <v>51</v>
      </c>
      <c r="E55" s="68" t="s">
        <v>462</v>
      </c>
      <c r="F55" s="10" t="s">
        <v>232</v>
      </c>
      <c r="G55" s="10" t="s">
        <v>276</v>
      </c>
      <c r="H55" s="11" t="s">
        <v>24</v>
      </c>
      <c r="I55" s="12">
        <v>1055789.796358</v>
      </c>
      <c r="J55" s="12">
        <v>992040</v>
      </c>
      <c r="K55" s="12" t="s">
        <v>233</v>
      </c>
      <c r="L55" s="169">
        <v>52.566666666666663</v>
      </c>
      <c r="M55" s="54">
        <v>992040</v>
      </c>
      <c r="N55" s="54">
        <v>1000000</v>
      </c>
      <c r="O55" s="54">
        <v>1000000</v>
      </c>
      <c r="P55" s="201">
        <v>11.93</v>
      </c>
      <c r="Q55" s="201">
        <v>28.54</v>
      </c>
      <c r="R55" s="201">
        <v>67.48</v>
      </c>
      <c r="S55" s="53">
        <v>413</v>
      </c>
      <c r="T55" s="53">
        <v>69</v>
      </c>
      <c r="U55" s="53">
        <v>9</v>
      </c>
      <c r="V55" s="53">
        <v>31</v>
      </c>
      <c r="W55" s="12">
        <f t="shared" si="8"/>
        <v>422</v>
      </c>
      <c r="X55" s="84">
        <f t="shared" si="11"/>
        <v>3.0294441194985169E-2</v>
      </c>
      <c r="Y55" s="85">
        <f t="shared" si="12"/>
        <v>2.3894478655025985E-2</v>
      </c>
      <c r="Z55" s="86">
        <v>11411</v>
      </c>
      <c r="AA55" s="77">
        <f t="shared" si="16"/>
        <v>0</v>
      </c>
      <c r="AB55" s="77">
        <f t="shared" si="9"/>
        <v>0</v>
      </c>
      <c r="AC55" s="150">
        <f t="shared" si="10"/>
        <v>0</v>
      </c>
      <c r="AD55" s="150">
        <f t="shared" si="17"/>
        <v>0</v>
      </c>
      <c r="AE55" s="150">
        <f t="shared" si="18"/>
        <v>0</v>
      </c>
      <c r="AF55" s="216">
        <f t="shared" si="13"/>
        <v>5.2378649776256966E-3</v>
      </c>
      <c r="AG55" s="216">
        <f t="shared" si="14"/>
        <v>1.253048335804169E-2</v>
      </c>
      <c r="AH55" s="216">
        <f t="shared" si="15"/>
        <v>2.9627085388950713E-2</v>
      </c>
      <c r="AJ55" s="367"/>
    </row>
    <row r="56" spans="1:36" s="8" customFormat="1" x14ac:dyDescent="1.25">
      <c r="A56" s="210">
        <v>219</v>
      </c>
      <c r="B56" s="68">
        <v>11409</v>
      </c>
      <c r="C56" s="210">
        <v>219</v>
      </c>
      <c r="D56" s="19">
        <v>52</v>
      </c>
      <c r="E56" s="69" t="s">
        <v>463</v>
      </c>
      <c r="F56" s="20" t="s">
        <v>40</v>
      </c>
      <c r="G56" s="20" t="s">
        <v>291</v>
      </c>
      <c r="H56" s="21" t="s">
        <v>24</v>
      </c>
      <c r="I56" s="18">
        <v>8571143.4047350008</v>
      </c>
      <c r="J56" s="18">
        <v>13330089.032823</v>
      </c>
      <c r="K56" s="18" t="s">
        <v>233</v>
      </c>
      <c r="L56" s="170">
        <v>52.566666666666663</v>
      </c>
      <c r="M56" s="56">
        <v>476584042</v>
      </c>
      <c r="N56" s="55">
        <v>500000000</v>
      </c>
      <c r="O56" s="56">
        <v>27971</v>
      </c>
      <c r="P56" s="211">
        <v>3.62</v>
      </c>
      <c r="Q56" s="211">
        <v>15.64</v>
      </c>
      <c r="R56" s="211">
        <v>40.590000000000003</v>
      </c>
      <c r="S56" s="212">
        <v>42229</v>
      </c>
      <c r="T56" s="212">
        <v>37.551234503562455</v>
      </c>
      <c r="U56" s="212">
        <v>135</v>
      </c>
      <c r="V56" s="212">
        <v>62.448765496437545</v>
      </c>
      <c r="W56" s="18">
        <f t="shared" si="8"/>
        <v>42364</v>
      </c>
      <c r="X56" s="84">
        <f t="shared" si="11"/>
        <v>0.22153479148886271</v>
      </c>
      <c r="Y56" s="85">
        <f t="shared" si="12"/>
        <v>0.17473365204216151</v>
      </c>
      <c r="Z56" s="86">
        <v>11409</v>
      </c>
      <c r="AA56" s="77">
        <f t="shared" si="16"/>
        <v>0</v>
      </c>
      <c r="AB56" s="77">
        <f t="shared" si="9"/>
        <v>0</v>
      </c>
      <c r="AC56" s="150">
        <f t="shared" si="10"/>
        <v>0</v>
      </c>
      <c r="AD56" s="150">
        <f t="shared" si="17"/>
        <v>0</v>
      </c>
      <c r="AE56" s="150">
        <f t="shared" si="18"/>
        <v>0</v>
      </c>
      <c r="AF56" s="216">
        <f t="shared" si="13"/>
        <v>2.1356313734868081E-2</v>
      </c>
      <c r="AG56" s="216">
        <f t="shared" si="14"/>
        <v>9.2268714589319553E-2</v>
      </c>
      <c r="AH56" s="216">
        <f t="shared" si="15"/>
        <v>0.23946209240284405</v>
      </c>
      <c r="AJ56" s="367"/>
    </row>
    <row r="57" spans="1:36" s="5" customFormat="1" x14ac:dyDescent="1.25">
      <c r="A57" s="83">
        <v>223</v>
      </c>
      <c r="B57" s="68">
        <v>11420</v>
      </c>
      <c r="C57" s="83">
        <v>223</v>
      </c>
      <c r="D57" s="16">
        <v>53</v>
      </c>
      <c r="E57" s="68" t="s">
        <v>464</v>
      </c>
      <c r="F57" s="10" t="s">
        <v>155</v>
      </c>
      <c r="G57" s="10" t="s">
        <v>276</v>
      </c>
      <c r="H57" s="11" t="s">
        <v>24</v>
      </c>
      <c r="I57" s="12">
        <v>93499.805959999998</v>
      </c>
      <c r="J57" s="12">
        <v>202397.88527999999</v>
      </c>
      <c r="K57" s="12" t="s">
        <v>236</v>
      </c>
      <c r="L57" s="169">
        <v>51.633333333333333</v>
      </c>
      <c r="M57" s="54">
        <v>52246</v>
      </c>
      <c r="N57" s="54">
        <v>500000</v>
      </c>
      <c r="O57" s="54">
        <v>3873940</v>
      </c>
      <c r="P57" s="201">
        <v>5.51</v>
      </c>
      <c r="Q57" s="201">
        <v>25.5</v>
      </c>
      <c r="R57" s="201">
        <v>71.14</v>
      </c>
      <c r="S57" s="53">
        <v>209</v>
      </c>
      <c r="T57" s="53">
        <v>58</v>
      </c>
      <c r="U57" s="53">
        <v>5</v>
      </c>
      <c r="V57" s="53">
        <v>42</v>
      </c>
      <c r="W57" s="12">
        <f t="shared" si="8"/>
        <v>214</v>
      </c>
      <c r="X57" s="84">
        <f t="shared" si="11"/>
        <v>5.1953957611142699E-3</v>
      </c>
      <c r="Y57" s="85">
        <f t="shared" si="12"/>
        <v>4.0978235023165664E-3</v>
      </c>
      <c r="Z57" s="86">
        <v>11420</v>
      </c>
      <c r="AA57" s="77">
        <f t="shared" si="16"/>
        <v>0</v>
      </c>
      <c r="AB57" s="77">
        <f t="shared" si="9"/>
        <v>0</v>
      </c>
      <c r="AC57" s="150">
        <f t="shared" si="10"/>
        <v>0</v>
      </c>
      <c r="AD57" s="150">
        <f t="shared" si="17"/>
        <v>0</v>
      </c>
      <c r="AE57" s="150">
        <f t="shared" si="18"/>
        <v>0</v>
      </c>
      <c r="AF57" s="216">
        <f t="shared" si="13"/>
        <v>4.9356259730585562E-4</v>
      </c>
      <c r="AG57" s="216">
        <f t="shared" si="14"/>
        <v>2.284182619110584E-3</v>
      </c>
      <c r="AH57" s="216">
        <f t="shared" si="15"/>
        <v>6.3724216283736054E-3</v>
      </c>
      <c r="AJ57" s="367"/>
    </row>
    <row r="58" spans="1:36" s="8" customFormat="1" x14ac:dyDescent="1.25">
      <c r="A58" s="210">
        <v>225</v>
      </c>
      <c r="B58" s="68">
        <v>11421</v>
      </c>
      <c r="C58" s="210">
        <v>225</v>
      </c>
      <c r="D58" s="19">
        <v>54</v>
      </c>
      <c r="E58" s="69" t="s">
        <v>466</v>
      </c>
      <c r="F58" s="20" t="s">
        <v>40</v>
      </c>
      <c r="G58" s="20" t="s">
        <v>300</v>
      </c>
      <c r="H58" s="21" t="s">
        <v>24</v>
      </c>
      <c r="I58" s="18">
        <v>1951055.3763540001</v>
      </c>
      <c r="J58" s="18">
        <v>1935944.4223209999</v>
      </c>
      <c r="K58" s="18" t="s">
        <v>237</v>
      </c>
      <c r="L58" s="170">
        <v>51.233333333333334</v>
      </c>
      <c r="M58" s="56">
        <v>1937022</v>
      </c>
      <c r="N58" s="55">
        <v>2000000</v>
      </c>
      <c r="O58" s="56">
        <v>999443</v>
      </c>
      <c r="P58" s="211">
        <v>2.2000000000000002</v>
      </c>
      <c r="Q58" s="211">
        <v>9.4600000000000009</v>
      </c>
      <c r="R58" s="211">
        <v>28.78</v>
      </c>
      <c r="S58" s="212">
        <v>1657</v>
      </c>
      <c r="T58" s="212">
        <v>57</v>
      </c>
      <c r="U58" s="212">
        <v>21</v>
      </c>
      <c r="V58" s="212">
        <v>43</v>
      </c>
      <c r="W58" s="18">
        <f t="shared" si="8"/>
        <v>1678</v>
      </c>
      <c r="X58" s="84">
        <f t="shared" si="11"/>
        <v>4.8837386234272556E-2</v>
      </c>
      <c r="Y58" s="85">
        <f t="shared" si="12"/>
        <v>3.8520066286459743E-2</v>
      </c>
      <c r="Z58" s="86">
        <v>11421</v>
      </c>
      <c r="AA58" s="77">
        <f t="shared" si="16"/>
        <v>0</v>
      </c>
      <c r="AB58" s="77">
        <f t="shared" si="9"/>
        <v>0</v>
      </c>
      <c r="AC58" s="150">
        <f t="shared" si="10"/>
        <v>0</v>
      </c>
      <c r="AD58" s="150">
        <f t="shared" si="17"/>
        <v>0</v>
      </c>
      <c r="AE58" s="150">
        <f t="shared" si="18"/>
        <v>0</v>
      </c>
      <c r="AF58" s="216">
        <f t="shared" si="13"/>
        <v>1.8849517493929762E-3</v>
      </c>
      <c r="AG58" s="216">
        <f t="shared" si="14"/>
        <v>8.1052925223897981E-3</v>
      </c>
      <c r="AH58" s="216">
        <f t="shared" si="15"/>
        <v>2.4658596067059023E-2</v>
      </c>
      <c r="AJ58" s="367"/>
    </row>
    <row r="59" spans="1:36" s="5" customFormat="1" x14ac:dyDescent="1.25">
      <c r="A59" s="83">
        <v>227</v>
      </c>
      <c r="B59" s="68">
        <v>11427</v>
      </c>
      <c r="C59" s="83">
        <v>227</v>
      </c>
      <c r="D59" s="16">
        <v>55</v>
      </c>
      <c r="E59" s="68" t="s">
        <v>467</v>
      </c>
      <c r="F59" s="10" t="s">
        <v>41</v>
      </c>
      <c r="G59" s="10" t="s">
        <v>300</v>
      </c>
      <c r="H59" s="11">
        <v>18</v>
      </c>
      <c r="I59" s="12">
        <v>96591.466880000007</v>
      </c>
      <c r="J59" s="12">
        <v>86340.029213000002</v>
      </c>
      <c r="K59" s="12" t="s">
        <v>251</v>
      </c>
      <c r="L59" s="169">
        <v>50.2</v>
      </c>
      <c r="M59" s="54">
        <v>86340</v>
      </c>
      <c r="N59" s="54">
        <v>500000</v>
      </c>
      <c r="O59" s="54">
        <v>1291585</v>
      </c>
      <c r="P59" s="201">
        <v>2.0299999999999998</v>
      </c>
      <c r="Q59" s="201">
        <v>11.1</v>
      </c>
      <c r="R59" s="201">
        <v>40.409999999999997</v>
      </c>
      <c r="S59" s="53">
        <v>92</v>
      </c>
      <c r="T59" s="53">
        <v>0</v>
      </c>
      <c r="U59" s="53">
        <v>8</v>
      </c>
      <c r="V59" s="53">
        <v>100</v>
      </c>
      <c r="W59" s="12">
        <f t="shared" si="8"/>
        <v>100</v>
      </c>
      <c r="X59" s="84">
        <f t="shared" si="11"/>
        <v>0</v>
      </c>
      <c r="Y59" s="85">
        <f t="shared" si="12"/>
        <v>0</v>
      </c>
      <c r="Z59" s="86">
        <v>11427</v>
      </c>
      <c r="AA59" s="77">
        <f t="shared" si="16"/>
        <v>0</v>
      </c>
      <c r="AB59" s="77">
        <f t="shared" si="9"/>
        <v>0</v>
      </c>
      <c r="AC59" s="150">
        <f t="shared" si="10"/>
        <v>0</v>
      </c>
      <c r="AD59" s="150">
        <f t="shared" si="17"/>
        <v>0</v>
      </c>
      <c r="AE59" s="150">
        <f t="shared" si="18"/>
        <v>0</v>
      </c>
      <c r="AF59" s="216">
        <f t="shared" si="13"/>
        <v>7.7569840914345659E-5</v>
      </c>
      <c r="AG59" s="216">
        <f t="shared" si="14"/>
        <v>4.2415036164987041E-4</v>
      </c>
      <c r="AH59" s="216">
        <f t="shared" si="15"/>
        <v>1.5441365868712848E-3</v>
      </c>
      <c r="AJ59" s="367"/>
    </row>
    <row r="60" spans="1:36" s="8" customFormat="1" x14ac:dyDescent="1.25">
      <c r="A60" s="210">
        <v>230</v>
      </c>
      <c r="B60" s="68">
        <v>11442</v>
      </c>
      <c r="C60" s="210">
        <v>230</v>
      </c>
      <c r="D60" s="19">
        <v>56</v>
      </c>
      <c r="E60" s="69" t="s">
        <v>468</v>
      </c>
      <c r="F60" s="20" t="s">
        <v>260</v>
      </c>
      <c r="G60" s="20" t="s">
        <v>300</v>
      </c>
      <c r="H60" s="21" t="s">
        <v>24</v>
      </c>
      <c r="I60" s="18">
        <v>1163063.344726</v>
      </c>
      <c r="J60" s="18">
        <v>2407712.7128969999</v>
      </c>
      <c r="K60" s="18" t="s">
        <v>259</v>
      </c>
      <c r="L60" s="170">
        <v>48</v>
      </c>
      <c r="M60" s="56">
        <v>2407712</v>
      </c>
      <c r="N60" s="55">
        <v>4000000</v>
      </c>
      <c r="O60" s="56">
        <v>1000000</v>
      </c>
      <c r="P60" s="211">
        <v>4.03</v>
      </c>
      <c r="Q60" s="211">
        <v>21.27</v>
      </c>
      <c r="R60" s="211">
        <v>59.94</v>
      </c>
      <c r="S60" s="212">
        <v>4196</v>
      </c>
      <c r="T60" s="212">
        <v>100</v>
      </c>
      <c r="U60" s="212">
        <v>4</v>
      </c>
      <c r="V60" s="212">
        <v>0</v>
      </c>
      <c r="W60" s="18">
        <f t="shared" si="8"/>
        <v>4200</v>
      </c>
      <c r="X60" s="84">
        <f t="shared" si="11"/>
        <v>0.1065588040151437</v>
      </c>
      <c r="Y60" s="85">
        <f t="shared" si="12"/>
        <v>8.4047335669833426E-2</v>
      </c>
      <c r="Z60" s="86">
        <v>11442</v>
      </c>
      <c r="AA60" s="77">
        <f t="shared" si="16"/>
        <v>0</v>
      </c>
      <c r="AB60" s="77">
        <f t="shared" si="9"/>
        <v>0</v>
      </c>
      <c r="AC60" s="150">
        <f t="shared" si="10"/>
        <v>0</v>
      </c>
      <c r="AD60" s="150">
        <f t="shared" si="17"/>
        <v>0</v>
      </c>
      <c r="AE60" s="150">
        <f t="shared" si="18"/>
        <v>0</v>
      </c>
      <c r="AF60" s="216">
        <f t="shared" si="13"/>
        <v>4.2943198018102913E-3</v>
      </c>
      <c r="AG60" s="216">
        <f t="shared" si="14"/>
        <v>2.2665057614021066E-2</v>
      </c>
      <c r="AH60" s="216">
        <f t="shared" si="15"/>
        <v>6.3871347126677136E-2</v>
      </c>
      <c r="AJ60" s="367"/>
    </row>
    <row r="61" spans="1:36" s="5" customFormat="1" x14ac:dyDescent="1.25">
      <c r="A61" s="83">
        <v>231</v>
      </c>
      <c r="B61" s="68">
        <v>11416</v>
      </c>
      <c r="C61" s="83">
        <v>231</v>
      </c>
      <c r="D61" s="16">
        <v>57</v>
      </c>
      <c r="E61" s="68" t="s">
        <v>469</v>
      </c>
      <c r="F61" s="10" t="s">
        <v>213</v>
      </c>
      <c r="G61" s="10" t="s">
        <v>291</v>
      </c>
      <c r="H61" s="11" t="s">
        <v>24</v>
      </c>
      <c r="I61" s="12">
        <v>40633048.522862002</v>
      </c>
      <c r="J61" s="12">
        <v>50088532.884415001</v>
      </c>
      <c r="K61" s="12" t="s">
        <v>261</v>
      </c>
      <c r="L61" s="169">
        <v>47.7</v>
      </c>
      <c r="M61" s="54">
        <v>4200999999</v>
      </c>
      <c r="N61" s="54">
        <v>4950000000</v>
      </c>
      <c r="O61" s="54">
        <v>11924</v>
      </c>
      <c r="P61" s="201">
        <v>5.44</v>
      </c>
      <c r="Q61" s="201">
        <v>18.28</v>
      </c>
      <c r="R61" s="201">
        <v>41.01</v>
      </c>
      <c r="S61" s="53">
        <v>2498</v>
      </c>
      <c r="T61" s="53">
        <v>6.1572675100419634</v>
      </c>
      <c r="U61" s="53">
        <v>152</v>
      </c>
      <c r="V61" s="53">
        <v>93.842732489958038</v>
      </c>
      <c r="W61" s="12">
        <f t="shared" si="8"/>
        <v>2650</v>
      </c>
      <c r="X61" s="84">
        <f t="shared" si="11"/>
        <v>0.13649319672707402</v>
      </c>
      <c r="Y61" s="85">
        <f t="shared" si="12"/>
        <v>0.1076578291957806</v>
      </c>
      <c r="Z61" s="86">
        <v>11416</v>
      </c>
      <c r="AA61" s="77">
        <f t="shared" si="16"/>
        <v>0</v>
      </c>
      <c r="AB61" s="77">
        <f t="shared" si="9"/>
        <v>0</v>
      </c>
      <c r="AC61" s="150">
        <f t="shared" si="10"/>
        <v>0</v>
      </c>
      <c r="AD61" s="150">
        <f t="shared" si="17"/>
        <v>0</v>
      </c>
      <c r="AE61" s="150">
        <f t="shared" si="18"/>
        <v>0</v>
      </c>
      <c r="AF61" s="216">
        <f t="shared" si="13"/>
        <v>0.12059293980394596</v>
      </c>
      <c r="AG61" s="216">
        <f t="shared" si="14"/>
        <v>0.40522774625296548</v>
      </c>
      <c r="AH61" s="216">
        <f t="shared" si="15"/>
        <v>0.90910229069114401</v>
      </c>
      <c r="AJ61" s="367"/>
    </row>
    <row r="62" spans="1:36" s="8" customFormat="1" x14ac:dyDescent="1.25">
      <c r="A62" s="210">
        <v>235</v>
      </c>
      <c r="B62" s="68">
        <v>11449</v>
      </c>
      <c r="C62" s="210">
        <v>235</v>
      </c>
      <c r="D62" s="19">
        <v>58</v>
      </c>
      <c r="E62" s="69" t="s">
        <v>470</v>
      </c>
      <c r="F62" s="20" t="s">
        <v>219</v>
      </c>
      <c r="G62" s="20" t="s">
        <v>274</v>
      </c>
      <c r="H62" s="21">
        <v>15</v>
      </c>
      <c r="I62" s="18">
        <v>2104490.4106800002</v>
      </c>
      <c r="J62" s="18">
        <v>3470275.0882020001</v>
      </c>
      <c r="K62" s="18" t="s">
        <v>267</v>
      </c>
      <c r="L62" s="170">
        <v>45.9</v>
      </c>
      <c r="M62" s="56">
        <v>3470272</v>
      </c>
      <c r="N62" s="55">
        <v>3500000</v>
      </c>
      <c r="O62" s="56">
        <v>1000000</v>
      </c>
      <c r="P62" s="211">
        <v>2.1</v>
      </c>
      <c r="Q62" s="211">
        <v>6.47</v>
      </c>
      <c r="R62" s="211">
        <v>26.21</v>
      </c>
      <c r="S62" s="212">
        <v>2682</v>
      </c>
      <c r="T62" s="212">
        <v>99</v>
      </c>
      <c r="U62" s="212">
        <v>5</v>
      </c>
      <c r="V62" s="212">
        <v>1</v>
      </c>
      <c r="W62" s="18">
        <f t="shared" si="8"/>
        <v>2687</v>
      </c>
      <c r="X62" s="84">
        <f t="shared" si="11"/>
        <v>0.15204907022808498</v>
      </c>
      <c r="Y62" s="85">
        <f t="shared" si="12"/>
        <v>0.11992738996892073</v>
      </c>
      <c r="Z62" s="86">
        <v>11449</v>
      </c>
      <c r="AA62" s="77">
        <f t="shared" si="16"/>
        <v>0</v>
      </c>
      <c r="AB62" s="77">
        <f t="shared" si="9"/>
        <v>0</v>
      </c>
      <c r="AC62" s="150">
        <f t="shared" si="10"/>
        <v>0</v>
      </c>
      <c r="AD62" s="150">
        <f t="shared" si="17"/>
        <v>0</v>
      </c>
      <c r="AE62" s="150">
        <f t="shared" si="18"/>
        <v>0</v>
      </c>
      <c r="AF62" s="216">
        <f t="shared" si="13"/>
        <v>3.2252833078684692E-3</v>
      </c>
      <c r="AG62" s="216">
        <f t="shared" si="14"/>
        <v>9.9369442866233306E-3</v>
      </c>
      <c r="AH62" s="216">
        <f t="shared" si="15"/>
        <v>4.0254607380586942E-2</v>
      </c>
      <c r="AJ62" s="367"/>
    </row>
    <row r="63" spans="1:36" s="5" customFormat="1" x14ac:dyDescent="1.25">
      <c r="A63" s="83">
        <v>241</v>
      </c>
      <c r="B63" s="68">
        <v>11459</v>
      </c>
      <c r="C63" s="83">
        <v>241</v>
      </c>
      <c r="D63" s="16">
        <v>59</v>
      </c>
      <c r="E63" s="68" t="s">
        <v>471</v>
      </c>
      <c r="F63" s="10" t="s">
        <v>340</v>
      </c>
      <c r="G63" s="10" t="s">
        <v>291</v>
      </c>
      <c r="H63" s="11" t="s">
        <v>24</v>
      </c>
      <c r="I63" s="12">
        <v>6177847.652454</v>
      </c>
      <c r="J63" s="12">
        <v>7394408.9212229997</v>
      </c>
      <c r="K63" s="12" t="s">
        <v>273</v>
      </c>
      <c r="L63" s="169">
        <v>43.066666666666663</v>
      </c>
      <c r="M63" s="54">
        <v>299906974</v>
      </c>
      <c r="N63" s="54">
        <v>300000000</v>
      </c>
      <c r="O63" s="54">
        <v>24656</v>
      </c>
      <c r="P63" s="201">
        <v>5.73</v>
      </c>
      <c r="Q63" s="201">
        <v>14.37</v>
      </c>
      <c r="R63" s="201">
        <v>41.8</v>
      </c>
      <c r="S63" s="53">
        <v>1428</v>
      </c>
      <c r="T63" s="53">
        <v>14.938050768173101</v>
      </c>
      <c r="U63" s="53">
        <v>160</v>
      </c>
      <c r="V63" s="53">
        <v>85.061949231826901</v>
      </c>
      <c r="W63" s="12">
        <f t="shared" si="8"/>
        <v>1588</v>
      </c>
      <c r="X63" s="84">
        <f t="shared" si="11"/>
        <v>4.8885725709118796E-2</v>
      </c>
      <c r="Y63" s="85">
        <f t="shared" si="12"/>
        <v>3.8558193629442385E-2</v>
      </c>
      <c r="Z63" s="86">
        <v>11459</v>
      </c>
      <c r="AA63" s="77">
        <f t="shared" si="16"/>
        <v>0</v>
      </c>
      <c r="AB63" s="77">
        <f t="shared" si="9"/>
        <v>0</v>
      </c>
      <c r="AC63" s="150">
        <f t="shared" si="10"/>
        <v>0</v>
      </c>
      <c r="AD63" s="150">
        <f t="shared" si="17"/>
        <v>0</v>
      </c>
      <c r="AE63" s="150">
        <f t="shared" si="18"/>
        <v>0</v>
      </c>
      <c r="AF63" s="216">
        <f t="shared" si="13"/>
        <v>1.875179115805806E-2</v>
      </c>
      <c r="AG63" s="216">
        <f t="shared" si="14"/>
        <v>4.7026743270731981E-2</v>
      </c>
      <c r="AH63" s="216">
        <f t="shared" si="15"/>
        <v>0.13679317110066785</v>
      </c>
      <c r="AJ63" s="367"/>
    </row>
    <row r="64" spans="1:36" s="8" customFormat="1" x14ac:dyDescent="1.25">
      <c r="A64" s="210">
        <v>243</v>
      </c>
      <c r="B64" s="68">
        <v>11460</v>
      </c>
      <c r="C64" s="210">
        <v>243</v>
      </c>
      <c r="D64" s="19">
        <v>60</v>
      </c>
      <c r="E64" s="69" t="s">
        <v>472</v>
      </c>
      <c r="F64" s="20" t="s">
        <v>277</v>
      </c>
      <c r="G64" s="20" t="s">
        <v>291</v>
      </c>
      <c r="H64" s="21" t="s">
        <v>24</v>
      </c>
      <c r="I64" s="18">
        <v>19934821.783050001</v>
      </c>
      <c r="J64" s="18">
        <v>35279994.592500001</v>
      </c>
      <c r="K64" s="18" t="s">
        <v>278</v>
      </c>
      <c r="L64" s="170">
        <v>42.866666666666667</v>
      </c>
      <c r="M64" s="56">
        <v>3359999485</v>
      </c>
      <c r="N64" s="55">
        <v>4000000000</v>
      </c>
      <c r="O64" s="56">
        <v>10500</v>
      </c>
      <c r="P64" s="211">
        <v>6.44</v>
      </c>
      <c r="Q64" s="211">
        <v>14.08</v>
      </c>
      <c r="R64" s="211">
        <v>30.38</v>
      </c>
      <c r="S64" s="212">
        <v>6477</v>
      </c>
      <c r="T64" s="212">
        <v>17.88260201085156</v>
      </c>
      <c r="U64" s="212">
        <v>177</v>
      </c>
      <c r="V64" s="212">
        <v>82.117397989148444</v>
      </c>
      <c r="W64" s="18">
        <f t="shared" si="8"/>
        <v>6654</v>
      </c>
      <c r="X64" s="84">
        <f t="shared" si="11"/>
        <v>0.27921830902123496</v>
      </c>
      <c r="Y64" s="85">
        <f t="shared" si="12"/>
        <v>0.22023102793210686</v>
      </c>
      <c r="Z64" s="86">
        <v>11460</v>
      </c>
      <c r="AA64" s="77">
        <f t="shared" si="16"/>
        <v>0</v>
      </c>
      <c r="AB64" s="77">
        <f t="shared" si="9"/>
        <v>0</v>
      </c>
      <c r="AC64" s="150">
        <f t="shared" si="10"/>
        <v>0</v>
      </c>
      <c r="AD64" s="150">
        <f t="shared" si="17"/>
        <v>0</v>
      </c>
      <c r="AE64" s="150">
        <f t="shared" si="18"/>
        <v>0</v>
      </c>
      <c r="AF64" s="216">
        <f t="shared" si="13"/>
        <v>0.10055392995972209</v>
      </c>
      <c r="AG64" s="216">
        <f t="shared" si="14"/>
        <v>0.2198446170547961</v>
      </c>
      <c r="AH64" s="216">
        <f t="shared" si="15"/>
        <v>0.47435223480999328</v>
      </c>
      <c r="AJ64" s="367"/>
    </row>
    <row r="65" spans="1:36" s="5" customFormat="1" x14ac:dyDescent="1.25">
      <c r="A65" s="83">
        <v>246</v>
      </c>
      <c r="B65" s="68">
        <v>11476</v>
      </c>
      <c r="C65" s="83">
        <v>246</v>
      </c>
      <c r="D65" s="16">
        <v>61</v>
      </c>
      <c r="E65" s="68" t="s">
        <v>473</v>
      </c>
      <c r="F65" s="10" t="s">
        <v>39</v>
      </c>
      <c r="G65" s="10" t="s">
        <v>274</v>
      </c>
      <c r="H65" s="11">
        <v>17</v>
      </c>
      <c r="I65" s="12">
        <v>128166.097629</v>
      </c>
      <c r="J65" s="12">
        <v>280170.10741599998</v>
      </c>
      <c r="K65" s="12" t="s">
        <v>287</v>
      </c>
      <c r="L65" s="169">
        <v>40</v>
      </c>
      <c r="M65" s="54">
        <v>269888</v>
      </c>
      <c r="N65" s="54">
        <v>1000000</v>
      </c>
      <c r="O65" s="54">
        <v>1038097</v>
      </c>
      <c r="P65" s="201">
        <v>3.5</v>
      </c>
      <c r="Q65" s="201">
        <v>22.2</v>
      </c>
      <c r="R65" s="201">
        <v>55.44</v>
      </c>
      <c r="S65" s="53">
        <v>640</v>
      </c>
      <c r="T65" s="53">
        <v>31</v>
      </c>
      <c r="U65" s="53">
        <v>5</v>
      </c>
      <c r="V65" s="53">
        <v>69</v>
      </c>
      <c r="W65" s="12">
        <f t="shared" si="8"/>
        <v>645</v>
      </c>
      <c r="X65" s="84">
        <f t="shared" si="11"/>
        <v>3.8438653150806123E-3</v>
      </c>
      <c r="Y65" s="85">
        <f t="shared" si="12"/>
        <v>3.0318155444039835E-3</v>
      </c>
      <c r="Z65" s="86">
        <v>11476</v>
      </c>
      <c r="AA65" s="77">
        <f t="shared" si="16"/>
        <v>0</v>
      </c>
      <c r="AB65" s="77">
        <f t="shared" si="9"/>
        <v>0</v>
      </c>
      <c r="AC65" s="150">
        <f t="shared" si="10"/>
        <v>0</v>
      </c>
      <c r="AD65" s="150">
        <f t="shared" si="17"/>
        <v>0</v>
      </c>
      <c r="AE65" s="150">
        <f t="shared" si="18"/>
        <v>0</v>
      </c>
      <c r="AF65" s="216">
        <f t="shared" si="13"/>
        <v>4.3398479363813362E-4</v>
      </c>
      <c r="AG65" s="216">
        <f t="shared" si="14"/>
        <v>2.7527035482190188E-3</v>
      </c>
      <c r="AH65" s="216">
        <f t="shared" si="15"/>
        <v>6.8743191312280365E-3</v>
      </c>
      <c r="AJ65" s="367"/>
    </row>
    <row r="66" spans="1:36" s="8" customFormat="1" x14ac:dyDescent="1.25">
      <c r="A66" s="210">
        <v>247</v>
      </c>
      <c r="B66" s="68">
        <v>11500</v>
      </c>
      <c r="C66" s="210">
        <v>247</v>
      </c>
      <c r="D66" s="19">
        <v>62</v>
      </c>
      <c r="E66" s="69" t="s">
        <v>474</v>
      </c>
      <c r="F66" s="20" t="s">
        <v>178</v>
      </c>
      <c r="G66" s="20" t="s">
        <v>274</v>
      </c>
      <c r="H66" s="21">
        <v>18</v>
      </c>
      <c r="I66" s="18">
        <v>4939405.6696990002</v>
      </c>
      <c r="J66" s="18">
        <v>4874361</v>
      </c>
      <c r="K66" s="18" t="s">
        <v>293</v>
      </c>
      <c r="L66" s="170">
        <v>39</v>
      </c>
      <c r="M66" s="56">
        <v>4874361</v>
      </c>
      <c r="N66" s="55">
        <v>5000000</v>
      </c>
      <c r="O66" s="56">
        <v>1000000</v>
      </c>
      <c r="P66" s="211">
        <v>1.82</v>
      </c>
      <c r="Q66" s="211">
        <v>7.85</v>
      </c>
      <c r="R66" s="211">
        <v>27.35</v>
      </c>
      <c r="S66" s="212">
        <v>1975</v>
      </c>
      <c r="T66" s="212">
        <v>80</v>
      </c>
      <c r="U66" s="212">
        <v>9</v>
      </c>
      <c r="V66" s="212">
        <v>20</v>
      </c>
      <c r="W66" s="18">
        <f t="shared" si="8"/>
        <v>1984</v>
      </c>
      <c r="X66" s="84">
        <f t="shared" si="11"/>
        <v>0.17258074876320334</v>
      </c>
      <c r="Y66" s="85">
        <f t="shared" si="12"/>
        <v>0.13612157395639274</v>
      </c>
      <c r="Z66" s="86">
        <v>11500</v>
      </c>
      <c r="AA66" s="77">
        <f t="shared" si="16"/>
        <v>0</v>
      </c>
      <c r="AB66" s="77">
        <f t="shared" si="9"/>
        <v>0</v>
      </c>
      <c r="AC66" s="150">
        <f t="shared" si="10"/>
        <v>0</v>
      </c>
      <c r="AD66" s="150">
        <f t="shared" si="17"/>
        <v>0</v>
      </c>
      <c r="AE66" s="150">
        <f t="shared" si="18"/>
        <v>0</v>
      </c>
      <c r="AF66" s="216">
        <f t="shared" si="13"/>
        <v>3.9262120343628764E-3</v>
      </c>
      <c r="AG66" s="216">
        <f t="shared" si="14"/>
        <v>1.6934485972389328E-2</v>
      </c>
      <c r="AH66" s="216">
        <f t="shared" si="15"/>
        <v>5.9001043483420147E-2</v>
      </c>
      <c r="AJ66" s="367"/>
    </row>
    <row r="67" spans="1:36" s="5" customFormat="1" x14ac:dyDescent="1.25">
      <c r="A67" s="83">
        <v>249</v>
      </c>
      <c r="B67" s="68">
        <v>11499</v>
      </c>
      <c r="C67" s="83">
        <v>249</v>
      </c>
      <c r="D67" s="16">
        <v>63</v>
      </c>
      <c r="E67" s="68" t="s">
        <v>475</v>
      </c>
      <c r="F67" s="10" t="s">
        <v>16</v>
      </c>
      <c r="G67" s="10" t="s">
        <v>579</v>
      </c>
      <c r="H67" s="11">
        <v>15</v>
      </c>
      <c r="I67" s="12">
        <v>133338.48000000001</v>
      </c>
      <c r="J67" s="12">
        <v>1133139.3319999999</v>
      </c>
      <c r="K67" s="12" t="s">
        <v>294</v>
      </c>
      <c r="L67" s="169">
        <v>39</v>
      </c>
      <c r="M67" s="54">
        <v>103672400</v>
      </c>
      <c r="N67" s="54">
        <v>1000000000</v>
      </c>
      <c r="O67" s="54">
        <v>10930</v>
      </c>
      <c r="P67" s="201">
        <v>1.98</v>
      </c>
      <c r="Q67" s="201">
        <v>5.61</v>
      </c>
      <c r="R67" s="201">
        <v>27.68</v>
      </c>
      <c r="S67" s="53">
        <v>28</v>
      </c>
      <c r="T67" s="53">
        <v>8</v>
      </c>
      <c r="U67" s="53">
        <v>3</v>
      </c>
      <c r="V67" s="53">
        <v>92</v>
      </c>
      <c r="W67" s="12">
        <f t="shared" si="8"/>
        <v>31</v>
      </c>
      <c r="X67" s="84">
        <f t="shared" si="11"/>
        <v>4.0119727359051996E-3</v>
      </c>
      <c r="Y67" s="85">
        <f t="shared" si="12"/>
        <v>3.1644088196121595E-3</v>
      </c>
      <c r="Z67" s="86">
        <v>11499</v>
      </c>
      <c r="AA67" s="77">
        <f t="shared" si="16"/>
        <v>0</v>
      </c>
      <c r="AB67" s="77">
        <f t="shared" si="9"/>
        <v>0</v>
      </c>
      <c r="AC67" s="150">
        <f t="shared" si="10"/>
        <v>0</v>
      </c>
      <c r="AD67" s="150">
        <f t="shared" si="17"/>
        <v>0</v>
      </c>
      <c r="AE67" s="150">
        <f t="shared" si="18"/>
        <v>0</v>
      </c>
      <c r="AF67" s="216">
        <f t="shared" si="13"/>
        <v>9.9296325213653683E-4</v>
      </c>
      <c r="AG67" s="216">
        <f t="shared" si="14"/>
        <v>2.8133958810535212E-3</v>
      </c>
      <c r="AH67" s="216">
        <f t="shared" si="15"/>
        <v>1.3881425666231991E-2</v>
      </c>
      <c r="AJ67" s="367"/>
    </row>
    <row r="68" spans="1:36" s="8" customFormat="1" x14ac:dyDescent="1.25">
      <c r="A68" s="210">
        <v>248</v>
      </c>
      <c r="B68" s="68">
        <v>11495</v>
      </c>
      <c r="C68" s="210">
        <v>248</v>
      </c>
      <c r="D68" s="19">
        <v>64</v>
      </c>
      <c r="E68" s="69" t="s">
        <v>402</v>
      </c>
      <c r="F68" s="20" t="s">
        <v>292</v>
      </c>
      <c r="G68" s="20" t="s">
        <v>274</v>
      </c>
      <c r="H68" s="21">
        <v>15</v>
      </c>
      <c r="I68" s="18">
        <v>20491045.289517999</v>
      </c>
      <c r="J68" s="18">
        <v>41373593.763161004</v>
      </c>
      <c r="K68" s="18" t="s">
        <v>295</v>
      </c>
      <c r="L68" s="170">
        <v>39</v>
      </c>
      <c r="M68" s="56">
        <v>41315948</v>
      </c>
      <c r="N68" s="55">
        <v>50000000</v>
      </c>
      <c r="O68" s="56">
        <v>1001395</v>
      </c>
      <c r="P68" s="211">
        <v>1.77</v>
      </c>
      <c r="Q68" s="211">
        <v>6.37</v>
      </c>
      <c r="R68" s="211">
        <v>22.35</v>
      </c>
      <c r="S68" s="212">
        <v>6083</v>
      </c>
      <c r="T68" s="212">
        <v>35</v>
      </c>
      <c r="U68" s="212">
        <v>63</v>
      </c>
      <c r="V68" s="212">
        <v>65</v>
      </c>
      <c r="W68" s="18">
        <f t="shared" si="8"/>
        <v>6146</v>
      </c>
      <c r="X68" s="84">
        <f t="shared" si="11"/>
        <v>0.64087888308201424</v>
      </c>
      <c r="Y68" s="85">
        <f t="shared" si="12"/>
        <v>0.5054876798584097</v>
      </c>
      <c r="Z68" s="86">
        <v>11495</v>
      </c>
      <c r="AA68" s="77">
        <f t="shared" si="16"/>
        <v>0</v>
      </c>
      <c r="AB68" s="77">
        <f t="shared" si="9"/>
        <v>0</v>
      </c>
      <c r="AC68" s="150">
        <f t="shared" si="10"/>
        <v>0</v>
      </c>
      <c r="AD68" s="150">
        <f t="shared" si="17"/>
        <v>0</v>
      </c>
      <c r="AE68" s="150">
        <f t="shared" si="18"/>
        <v>0</v>
      </c>
      <c r="AF68" s="216">
        <f t="shared" si="13"/>
        <v>3.241016065871901E-2</v>
      </c>
      <c r="AG68" s="216">
        <f t="shared" si="14"/>
        <v>0.1166399567209266</v>
      </c>
      <c r="AH68" s="216">
        <f t="shared" si="15"/>
        <v>0.40924694391094341</v>
      </c>
      <c r="AJ68" s="367"/>
    </row>
    <row r="69" spans="1:36" s="5" customFormat="1" x14ac:dyDescent="1.25">
      <c r="A69" s="83">
        <v>250</v>
      </c>
      <c r="B69" s="68">
        <v>11517</v>
      </c>
      <c r="C69" s="83">
        <v>250</v>
      </c>
      <c r="D69" s="16">
        <v>65</v>
      </c>
      <c r="E69" s="68" t="s">
        <v>476</v>
      </c>
      <c r="F69" s="10" t="s">
        <v>44</v>
      </c>
      <c r="G69" s="10" t="s">
        <v>274</v>
      </c>
      <c r="H69" s="11">
        <v>15</v>
      </c>
      <c r="I69" s="12">
        <v>70748055.672101006</v>
      </c>
      <c r="J69" s="12">
        <v>75573981.745379001</v>
      </c>
      <c r="K69" s="12" t="s">
        <v>298</v>
      </c>
      <c r="L69" s="169">
        <v>36</v>
      </c>
      <c r="M69" s="54">
        <v>74292200</v>
      </c>
      <c r="N69" s="54">
        <v>100000000</v>
      </c>
      <c r="O69" s="54">
        <v>1017253</v>
      </c>
      <c r="P69" s="201">
        <v>3.47</v>
      </c>
      <c r="Q69" s="201">
        <v>10.18</v>
      </c>
      <c r="R69" s="201">
        <v>29.46</v>
      </c>
      <c r="S69" s="53">
        <v>35619</v>
      </c>
      <c r="T69" s="53">
        <v>84</v>
      </c>
      <c r="U69" s="53">
        <v>92</v>
      </c>
      <c r="V69" s="53">
        <v>16</v>
      </c>
      <c r="W69" s="12">
        <f t="shared" ref="W69:W84" si="19">S69+U69</f>
        <v>35711</v>
      </c>
      <c r="X69" s="84">
        <f t="shared" ref="X69:X84" si="20">T69*J69/$J$86</f>
        <v>2.8095467435558996</v>
      </c>
      <c r="Y69" s="85">
        <f t="shared" ref="Y69:Y84" si="21">T69*J69/$J$178</f>
        <v>2.2160057108202111</v>
      </c>
      <c r="Z69" s="86">
        <v>11517</v>
      </c>
      <c r="AA69" s="77">
        <f t="shared" ref="AA69:AA105" si="22">IF(M69&gt;N69,1,0)</f>
        <v>0</v>
      </c>
      <c r="AB69" s="77">
        <f t="shared" ref="AB69:AB108" si="23">IF(W69=0,1,0)</f>
        <v>0</v>
      </c>
      <c r="AC69" s="150">
        <f t="shared" ref="AC69:AC108" si="24">IF((T69+V69)=100,0,1)</f>
        <v>0</v>
      </c>
      <c r="AD69" s="150">
        <f t="shared" ref="AD69:AD105" si="25">IF(J69=0,1,0)</f>
        <v>0</v>
      </c>
      <c r="AE69" s="150">
        <f t="shared" ref="AE69:AE105" si="26">IF(M69=0,1,0)</f>
        <v>0</v>
      </c>
      <c r="AF69" s="216">
        <f t="shared" ref="AF69:AF84" si="27">$J69/$J$86*P69</f>
        <v>0.11606103809689251</v>
      </c>
      <c r="AG69" s="216">
        <f t="shared" ref="AG69:AG84" si="28">$J69/$J$86*Q69</f>
        <v>0.34049030773094113</v>
      </c>
      <c r="AH69" s="216">
        <f t="shared" ref="AH69:AH84" si="29">$J69/$J$86*R69</f>
        <v>0.98534817934710472</v>
      </c>
      <c r="AJ69" s="367"/>
    </row>
    <row r="70" spans="1:36" s="8" customFormat="1" x14ac:dyDescent="1.25">
      <c r="A70" s="210">
        <v>254</v>
      </c>
      <c r="B70" s="68">
        <v>11513</v>
      </c>
      <c r="C70" s="210">
        <v>254</v>
      </c>
      <c r="D70" s="19">
        <v>66</v>
      </c>
      <c r="E70" s="69" t="s">
        <v>477</v>
      </c>
      <c r="F70" s="20" t="s">
        <v>41</v>
      </c>
      <c r="G70" s="20" t="s">
        <v>291</v>
      </c>
      <c r="H70" s="21" t="s">
        <v>24</v>
      </c>
      <c r="I70" s="18">
        <v>20457051.814746998</v>
      </c>
      <c r="J70" s="18">
        <v>39423859.368588999</v>
      </c>
      <c r="K70" s="18" t="s">
        <v>299</v>
      </c>
      <c r="L70" s="170">
        <v>35</v>
      </c>
      <c r="M70" s="56">
        <v>3903515409</v>
      </c>
      <c r="N70" s="55">
        <v>4000000000</v>
      </c>
      <c r="O70" s="56">
        <v>10100</v>
      </c>
      <c r="P70" s="211">
        <v>1.91</v>
      </c>
      <c r="Q70" s="211">
        <v>1.79</v>
      </c>
      <c r="R70" s="211">
        <v>21.31</v>
      </c>
      <c r="S70" s="212">
        <v>9785</v>
      </c>
      <c r="T70" s="212">
        <v>7.3191964420294839</v>
      </c>
      <c r="U70" s="212">
        <v>25</v>
      </c>
      <c r="V70" s="212">
        <v>92.680803557970521</v>
      </c>
      <c r="W70" s="18">
        <f t="shared" si="19"/>
        <v>9810</v>
      </c>
      <c r="X70" s="84">
        <f t="shared" si="20"/>
        <v>0.12770479727953427</v>
      </c>
      <c r="Y70" s="85">
        <f t="shared" si="21"/>
        <v>0.10072605509044266</v>
      </c>
      <c r="Z70" s="86">
        <v>11513</v>
      </c>
      <c r="AA70" s="77">
        <f t="shared" si="22"/>
        <v>0</v>
      </c>
      <c r="AB70" s="77">
        <f t="shared" si="23"/>
        <v>0</v>
      </c>
      <c r="AC70" s="150">
        <f t="shared" si="24"/>
        <v>0</v>
      </c>
      <c r="AD70" s="150">
        <f t="shared" si="25"/>
        <v>0</v>
      </c>
      <c r="AE70" s="150">
        <f t="shared" si="26"/>
        <v>0</v>
      </c>
      <c r="AF70" s="216">
        <f t="shared" si="27"/>
        <v>3.3325538498086379E-2</v>
      </c>
      <c r="AG70" s="216">
        <f t="shared" si="28"/>
        <v>3.1231787388258967E-2</v>
      </c>
      <c r="AH70" s="216">
        <f t="shared" si="29"/>
        <v>0.37181530125351875</v>
      </c>
      <c r="AJ70" s="367"/>
    </row>
    <row r="71" spans="1:36" s="5" customFormat="1" x14ac:dyDescent="1.25">
      <c r="A71" s="83">
        <v>255</v>
      </c>
      <c r="B71" s="68">
        <v>11521</v>
      </c>
      <c r="C71" s="83">
        <v>255</v>
      </c>
      <c r="D71" s="16">
        <v>67</v>
      </c>
      <c r="E71" s="68" t="s">
        <v>478</v>
      </c>
      <c r="F71" s="10" t="s">
        <v>173</v>
      </c>
      <c r="G71" s="10" t="s">
        <v>274</v>
      </c>
      <c r="H71" s="11">
        <v>18</v>
      </c>
      <c r="I71" s="12">
        <v>2947631.4762980002</v>
      </c>
      <c r="J71" s="12">
        <v>2938059.8621669998</v>
      </c>
      <c r="K71" s="12" t="s">
        <v>301</v>
      </c>
      <c r="L71" s="169">
        <v>34</v>
      </c>
      <c r="M71" s="54">
        <v>2897493</v>
      </c>
      <c r="N71" s="54">
        <v>3000000</v>
      </c>
      <c r="O71" s="54">
        <v>1014000</v>
      </c>
      <c r="P71" s="201">
        <v>2.14</v>
      </c>
      <c r="Q71" s="201">
        <v>12.8</v>
      </c>
      <c r="R71" s="201">
        <v>33.68</v>
      </c>
      <c r="S71" s="53">
        <v>3685</v>
      </c>
      <c r="T71" s="53">
        <v>92</v>
      </c>
      <c r="U71" s="53">
        <v>14</v>
      </c>
      <c r="V71" s="53">
        <v>8</v>
      </c>
      <c r="W71" s="12">
        <f t="shared" si="19"/>
        <v>3699</v>
      </c>
      <c r="X71" s="84">
        <f t="shared" si="20"/>
        <v>0.11962808182702904</v>
      </c>
      <c r="Y71" s="85">
        <f t="shared" si="21"/>
        <v>9.4355615585040881E-2</v>
      </c>
      <c r="Z71" s="86">
        <v>11521</v>
      </c>
      <c r="AA71" s="77">
        <f t="shared" si="22"/>
        <v>0</v>
      </c>
      <c r="AB71" s="77">
        <f t="shared" si="23"/>
        <v>0</v>
      </c>
      <c r="AC71" s="150">
        <f t="shared" si="24"/>
        <v>0</v>
      </c>
      <c r="AD71" s="150">
        <f t="shared" si="25"/>
        <v>0</v>
      </c>
      <c r="AE71" s="150">
        <f t="shared" si="26"/>
        <v>0</v>
      </c>
      <c r="AF71" s="216">
        <f t="shared" si="27"/>
        <v>2.7826532077156749E-3</v>
      </c>
      <c r="AG71" s="216">
        <f t="shared" si="28"/>
        <v>1.6643907036804038E-2</v>
      </c>
      <c r="AH71" s="216">
        <f t="shared" si="29"/>
        <v>4.379428039059062E-2</v>
      </c>
      <c r="AJ71" s="367"/>
    </row>
    <row r="72" spans="1:36" s="8" customFormat="1" x14ac:dyDescent="1.25">
      <c r="A72" s="210">
        <v>259</v>
      </c>
      <c r="B72" s="68">
        <v>11518</v>
      </c>
      <c r="C72" s="210">
        <v>259</v>
      </c>
      <c r="D72" s="19">
        <v>68</v>
      </c>
      <c r="E72" s="69" t="s">
        <v>479</v>
      </c>
      <c r="F72" s="20" t="s">
        <v>598</v>
      </c>
      <c r="G72" s="20" t="s">
        <v>291</v>
      </c>
      <c r="H72" s="21" t="s">
        <v>24</v>
      </c>
      <c r="I72" s="18">
        <v>1659842.949303</v>
      </c>
      <c r="J72" s="18">
        <v>1868293.0255</v>
      </c>
      <c r="K72" s="18" t="s">
        <v>315</v>
      </c>
      <c r="L72" s="170">
        <v>31</v>
      </c>
      <c r="M72" s="56">
        <v>93202000</v>
      </c>
      <c r="N72" s="55">
        <v>300000000</v>
      </c>
      <c r="O72" s="56">
        <v>20046</v>
      </c>
      <c r="P72" s="211">
        <v>2.29</v>
      </c>
      <c r="Q72" s="211">
        <v>8.26</v>
      </c>
      <c r="R72" s="211">
        <v>34.26</v>
      </c>
      <c r="S72" s="212">
        <v>7521</v>
      </c>
      <c r="T72" s="212">
        <v>8.8649321508839574</v>
      </c>
      <c r="U72" s="212">
        <v>19</v>
      </c>
      <c r="V72" s="212">
        <v>91.135067849116041</v>
      </c>
      <c r="W72" s="18">
        <f t="shared" si="19"/>
        <v>7540</v>
      </c>
      <c r="X72" s="84">
        <f t="shared" si="20"/>
        <v>7.3300186586352338E-3</v>
      </c>
      <c r="Y72" s="85">
        <f t="shared" si="21"/>
        <v>5.7814888630028597E-3</v>
      </c>
      <c r="Z72" s="86">
        <v>11518</v>
      </c>
      <c r="AA72" s="77">
        <f t="shared" si="22"/>
        <v>0</v>
      </c>
      <c r="AB72" s="77">
        <f t="shared" si="23"/>
        <v>0</v>
      </c>
      <c r="AC72" s="150">
        <f t="shared" si="24"/>
        <v>0</v>
      </c>
      <c r="AD72" s="150">
        <f t="shared" si="25"/>
        <v>0</v>
      </c>
      <c r="AE72" s="150">
        <f t="shared" si="26"/>
        <v>0</v>
      </c>
      <c r="AF72" s="216">
        <f t="shared" si="27"/>
        <v>1.8934992893996276E-3</v>
      </c>
      <c r="AG72" s="216">
        <f t="shared" si="28"/>
        <v>6.8298271311969102E-3</v>
      </c>
      <c r="AH72" s="216">
        <f t="shared" si="29"/>
        <v>2.8328072338354254E-2</v>
      </c>
      <c r="AJ72" s="367"/>
    </row>
    <row r="73" spans="1:36" s="5" customFormat="1" x14ac:dyDescent="1.25">
      <c r="A73" s="83">
        <v>262</v>
      </c>
      <c r="B73" s="68">
        <v>11551</v>
      </c>
      <c r="C73" s="83">
        <v>262</v>
      </c>
      <c r="D73" s="16">
        <v>69</v>
      </c>
      <c r="E73" s="68" t="s">
        <v>480</v>
      </c>
      <c r="F73" s="10" t="s">
        <v>33</v>
      </c>
      <c r="G73" s="10" t="s">
        <v>274</v>
      </c>
      <c r="H73" s="11">
        <v>20</v>
      </c>
      <c r="I73" s="12">
        <v>2856000.5000300002</v>
      </c>
      <c r="J73" s="12">
        <v>4774370.5509390002</v>
      </c>
      <c r="K73" s="12" t="s">
        <v>321</v>
      </c>
      <c r="L73" s="169">
        <v>29</v>
      </c>
      <c r="M73" s="54">
        <v>4712437</v>
      </c>
      <c r="N73" s="54">
        <v>5000000</v>
      </c>
      <c r="O73" s="54">
        <v>1013142</v>
      </c>
      <c r="P73" s="201">
        <v>3.27</v>
      </c>
      <c r="Q73" s="201">
        <v>10.43</v>
      </c>
      <c r="R73" s="201">
        <v>29.97</v>
      </c>
      <c r="S73" s="53">
        <v>1804</v>
      </c>
      <c r="T73" s="53">
        <v>68</v>
      </c>
      <c r="U73" s="53">
        <v>14</v>
      </c>
      <c r="V73" s="53">
        <v>32</v>
      </c>
      <c r="W73" s="12">
        <f t="shared" si="19"/>
        <v>1818</v>
      </c>
      <c r="X73" s="84">
        <f t="shared" si="20"/>
        <v>0.14368442917357457</v>
      </c>
      <c r="Y73" s="85">
        <f t="shared" si="21"/>
        <v>0.11332985163350366</v>
      </c>
      <c r="Z73" s="86">
        <v>11551</v>
      </c>
      <c r="AA73" s="77">
        <f t="shared" si="22"/>
        <v>0</v>
      </c>
      <c r="AB73" s="77">
        <f t="shared" si="23"/>
        <v>0</v>
      </c>
      <c r="AC73" s="150">
        <f t="shared" si="24"/>
        <v>0</v>
      </c>
      <c r="AD73" s="150">
        <f t="shared" si="25"/>
        <v>0</v>
      </c>
      <c r="AE73" s="150">
        <f t="shared" si="26"/>
        <v>0</v>
      </c>
      <c r="AF73" s="216">
        <f t="shared" si="27"/>
        <v>6.9095306381998373E-3</v>
      </c>
      <c r="AG73" s="216">
        <f t="shared" si="28"/>
        <v>2.203865582765269E-2</v>
      </c>
      <c r="AH73" s="216">
        <f t="shared" si="29"/>
        <v>6.3326799151941629E-2</v>
      </c>
      <c r="AJ73" s="367"/>
    </row>
    <row r="74" spans="1:36" s="8" customFormat="1" x14ac:dyDescent="1.25">
      <c r="A74" s="210">
        <v>261</v>
      </c>
      <c r="B74" s="68">
        <v>11562</v>
      </c>
      <c r="C74" s="210">
        <v>261</v>
      </c>
      <c r="D74" s="19">
        <v>70</v>
      </c>
      <c r="E74" s="69" t="s">
        <v>481</v>
      </c>
      <c r="F74" s="20" t="s">
        <v>288</v>
      </c>
      <c r="G74" s="20" t="s">
        <v>300</v>
      </c>
      <c r="H74" s="21" t="s">
        <v>24</v>
      </c>
      <c r="I74" s="18">
        <v>1045568.350486</v>
      </c>
      <c r="J74" s="18">
        <v>1000931.19</v>
      </c>
      <c r="K74" s="18" t="s">
        <v>322</v>
      </c>
      <c r="L74" s="170">
        <v>29</v>
      </c>
      <c r="M74" s="56">
        <v>100093119</v>
      </c>
      <c r="N74" s="55">
        <v>300000000</v>
      </c>
      <c r="O74" s="56">
        <v>10000</v>
      </c>
      <c r="P74" s="211">
        <v>1.28</v>
      </c>
      <c r="Q74" s="211">
        <v>10.57</v>
      </c>
      <c r="R74" s="211">
        <v>27.31</v>
      </c>
      <c r="S74" s="212">
        <v>2419</v>
      </c>
      <c r="T74" s="212">
        <v>52</v>
      </c>
      <c r="U74" s="212">
        <v>9</v>
      </c>
      <c r="V74" s="212">
        <v>48</v>
      </c>
      <c r="W74" s="18">
        <f t="shared" si="19"/>
        <v>2428</v>
      </c>
      <c r="X74" s="84">
        <f t="shared" si="20"/>
        <v>2.303521328229868E-2</v>
      </c>
      <c r="Y74" s="85">
        <f t="shared" si="21"/>
        <v>1.8168825381039557E-2</v>
      </c>
      <c r="Z74" s="86">
        <v>11562</v>
      </c>
      <c r="AA74" s="77">
        <f t="shared" si="22"/>
        <v>0</v>
      </c>
      <c r="AB74" s="77">
        <f t="shared" si="23"/>
        <v>0</v>
      </c>
      <c r="AC74" s="150">
        <f t="shared" si="24"/>
        <v>0</v>
      </c>
      <c r="AD74" s="150">
        <f t="shared" si="25"/>
        <v>0</v>
      </c>
      <c r="AE74" s="150">
        <f t="shared" si="26"/>
        <v>0</v>
      </c>
      <c r="AF74" s="216">
        <f t="shared" si="27"/>
        <v>5.6702063464119832E-4</v>
      </c>
      <c r="AG74" s="216">
        <f t="shared" si="28"/>
        <v>4.6823500844980206E-3</v>
      </c>
      <c r="AH74" s="216">
        <f t="shared" si="29"/>
        <v>1.2097916821914941E-2</v>
      </c>
      <c r="AJ74" s="367"/>
    </row>
    <row r="75" spans="1:36" s="5" customFormat="1" x14ac:dyDescent="1.25">
      <c r="A75" s="83">
        <v>263</v>
      </c>
      <c r="B75" s="68">
        <v>11569</v>
      </c>
      <c r="C75" s="83">
        <v>263</v>
      </c>
      <c r="D75" s="16">
        <v>71</v>
      </c>
      <c r="E75" s="68" t="s">
        <v>482</v>
      </c>
      <c r="F75" s="10" t="s">
        <v>269</v>
      </c>
      <c r="G75" s="10" t="s">
        <v>291</v>
      </c>
      <c r="H75" s="11" t="s">
        <v>24</v>
      </c>
      <c r="I75" s="12">
        <v>4541795.7047870001</v>
      </c>
      <c r="J75" s="12">
        <v>4976797.8034899998</v>
      </c>
      <c r="K75" s="12" t="s">
        <v>326</v>
      </c>
      <c r="L75" s="169">
        <v>26</v>
      </c>
      <c r="M75" s="54">
        <v>339955500</v>
      </c>
      <c r="N75" s="54">
        <v>500000000</v>
      </c>
      <c r="O75" s="54">
        <v>14640</v>
      </c>
      <c r="P75" s="201">
        <v>10.25</v>
      </c>
      <c r="Q75" s="201">
        <v>20.74</v>
      </c>
      <c r="R75" s="201">
        <v>0</v>
      </c>
      <c r="S75" s="53">
        <v>1042</v>
      </c>
      <c r="T75" s="53">
        <v>10.421444117255568</v>
      </c>
      <c r="U75" s="53">
        <v>69</v>
      </c>
      <c r="V75" s="53">
        <v>89.578555882744439</v>
      </c>
      <c r="W75" s="12">
        <f t="shared" si="19"/>
        <v>1111</v>
      </c>
      <c r="X75" s="84">
        <f t="shared" si="20"/>
        <v>2.2954221721691107E-2</v>
      </c>
      <c r="Y75" s="85">
        <f t="shared" si="21"/>
        <v>1.8104943987627513E-2</v>
      </c>
      <c r="Z75" s="86">
        <v>11569</v>
      </c>
      <c r="AA75" s="77">
        <f t="shared" si="22"/>
        <v>0</v>
      </c>
      <c r="AB75" s="77">
        <f t="shared" si="23"/>
        <v>0</v>
      </c>
      <c r="AC75" s="150">
        <f t="shared" si="24"/>
        <v>0</v>
      </c>
      <c r="AD75" s="150">
        <f t="shared" si="25"/>
        <v>0</v>
      </c>
      <c r="AE75" s="150">
        <f t="shared" si="26"/>
        <v>0</v>
      </c>
      <c r="AF75" s="216">
        <f t="shared" si="27"/>
        <v>2.2576599749526246E-2</v>
      </c>
      <c r="AG75" s="216">
        <f t="shared" si="28"/>
        <v>4.5681822322456031E-2</v>
      </c>
      <c r="AH75" s="216">
        <f t="shared" si="29"/>
        <v>0</v>
      </c>
      <c r="AJ75" s="367"/>
    </row>
    <row r="76" spans="1:36" s="8" customFormat="1" x14ac:dyDescent="1.25">
      <c r="A76" s="210">
        <v>253</v>
      </c>
      <c r="B76" s="68">
        <v>11588</v>
      </c>
      <c r="C76" s="210">
        <v>253</v>
      </c>
      <c r="D76" s="19">
        <v>72</v>
      </c>
      <c r="E76" s="69" t="s">
        <v>483</v>
      </c>
      <c r="F76" s="20" t="s">
        <v>215</v>
      </c>
      <c r="G76" s="20" t="s">
        <v>291</v>
      </c>
      <c r="H76" s="21" t="s">
        <v>24</v>
      </c>
      <c r="I76" s="18">
        <v>6472923.4021460004</v>
      </c>
      <c r="J76" s="18">
        <v>20254961.944979001</v>
      </c>
      <c r="K76" s="18" t="s">
        <v>328</v>
      </c>
      <c r="L76" s="170">
        <v>22</v>
      </c>
      <c r="M76" s="56">
        <v>1250198538</v>
      </c>
      <c r="N76" s="55">
        <v>1500000000</v>
      </c>
      <c r="O76" s="56">
        <v>16202</v>
      </c>
      <c r="P76" s="211">
        <v>2.86</v>
      </c>
      <c r="Q76" s="211">
        <v>9.23</v>
      </c>
      <c r="R76" s="211">
        <v>31.52</v>
      </c>
      <c r="S76" s="212">
        <v>593</v>
      </c>
      <c r="T76" s="212">
        <v>1.2126970563590114</v>
      </c>
      <c r="U76" s="212">
        <v>52</v>
      </c>
      <c r="V76" s="212">
        <v>98.787302943640981</v>
      </c>
      <c r="W76" s="18">
        <f t="shared" si="19"/>
        <v>645</v>
      </c>
      <c r="X76" s="84">
        <f t="shared" si="20"/>
        <v>1.0870973236425894E-2</v>
      </c>
      <c r="Y76" s="85">
        <f t="shared" si="21"/>
        <v>8.5743861814535256E-3</v>
      </c>
      <c r="Z76" s="86">
        <v>11588</v>
      </c>
      <c r="AA76" s="77">
        <f t="shared" si="22"/>
        <v>0</v>
      </c>
      <c r="AB76" s="77">
        <f>IF(W76=0,1,0)</f>
        <v>0</v>
      </c>
      <c r="AC76" s="150">
        <f>IF((T76+V76)=100,0,1)</f>
        <v>0</v>
      </c>
      <c r="AD76" s="150">
        <f t="shared" si="25"/>
        <v>0</v>
      </c>
      <c r="AE76" s="150">
        <f t="shared" si="26"/>
        <v>0</v>
      </c>
      <c r="AF76" s="216">
        <f t="shared" si="27"/>
        <v>2.5637881524612004E-2</v>
      </c>
      <c r="AG76" s="216">
        <f t="shared" si="28"/>
        <v>8.2740435829429651E-2</v>
      </c>
      <c r="AH76" s="216">
        <f t="shared" si="29"/>
        <v>0.28255455442509453</v>
      </c>
      <c r="AJ76" s="367"/>
    </row>
    <row r="77" spans="1:36" s="5" customFormat="1" x14ac:dyDescent="1.25">
      <c r="A77" s="83">
        <v>271</v>
      </c>
      <c r="B77" s="68">
        <v>11621</v>
      </c>
      <c r="C77" s="83">
        <v>271</v>
      </c>
      <c r="D77" s="16">
        <v>73</v>
      </c>
      <c r="E77" s="68" t="s">
        <v>484</v>
      </c>
      <c r="F77" s="10" t="s">
        <v>232</v>
      </c>
      <c r="G77" s="10" t="s">
        <v>300</v>
      </c>
      <c r="H77" s="11" t="s">
        <v>24</v>
      </c>
      <c r="I77" s="12">
        <v>1010907.675326</v>
      </c>
      <c r="J77" s="12">
        <v>2198488.1582559999</v>
      </c>
      <c r="K77" s="12" t="s">
        <v>342</v>
      </c>
      <c r="L77" s="169">
        <v>18</v>
      </c>
      <c r="M77" s="54">
        <v>91634218</v>
      </c>
      <c r="N77" s="54">
        <v>100000000</v>
      </c>
      <c r="O77" s="54">
        <v>23992</v>
      </c>
      <c r="P77" s="201">
        <v>12.47</v>
      </c>
      <c r="Q77" s="201">
        <v>33.71</v>
      </c>
      <c r="R77" s="201">
        <v>88.2</v>
      </c>
      <c r="S77" s="53">
        <v>774</v>
      </c>
      <c r="T77" s="53">
        <v>41</v>
      </c>
      <c r="U77" s="53">
        <v>7</v>
      </c>
      <c r="V77" s="53">
        <v>59</v>
      </c>
      <c r="W77" s="12">
        <f t="shared" si="19"/>
        <v>781</v>
      </c>
      <c r="X77" s="84">
        <f t="shared" si="20"/>
        <v>3.9892629086287178E-2</v>
      </c>
      <c r="Y77" s="85">
        <f t="shared" si="21"/>
        <v>3.1464966396308677E-2</v>
      </c>
      <c r="Z77" s="86">
        <v>11621</v>
      </c>
      <c r="AA77" s="77">
        <f t="shared" si="22"/>
        <v>0</v>
      </c>
      <c r="AB77" s="77">
        <f>IF(W77=0,1,0)</f>
        <v>0</v>
      </c>
      <c r="AC77" s="150">
        <f>IF((T77+V77)=100,0,1)</f>
        <v>0</v>
      </c>
      <c r="AD77" s="150">
        <f t="shared" si="25"/>
        <v>0</v>
      </c>
      <c r="AE77" s="150">
        <f t="shared" si="26"/>
        <v>0</v>
      </c>
      <c r="AF77" s="216">
        <f t="shared" si="27"/>
        <v>1.2133197187951247E-2</v>
      </c>
      <c r="AG77" s="216">
        <f t="shared" si="28"/>
        <v>3.2799525036554651E-2</v>
      </c>
      <c r="AH77" s="216">
        <f t="shared" si="29"/>
        <v>8.5817802083183639E-2</v>
      </c>
      <c r="AJ77" s="367"/>
    </row>
    <row r="78" spans="1:36" s="8" customFormat="1" x14ac:dyDescent="1.25">
      <c r="A78" s="210">
        <v>272</v>
      </c>
      <c r="B78" s="68">
        <v>11626</v>
      </c>
      <c r="C78" s="210">
        <v>272</v>
      </c>
      <c r="D78" s="19">
        <v>74</v>
      </c>
      <c r="E78" s="69" t="s">
        <v>485</v>
      </c>
      <c r="F78" s="20" t="s">
        <v>190</v>
      </c>
      <c r="G78" s="20" t="s">
        <v>291</v>
      </c>
      <c r="H78" s="21">
        <v>16</v>
      </c>
      <c r="I78" s="18">
        <v>3712285.9103160002</v>
      </c>
      <c r="J78" s="18">
        <v>9273147.9494599998</v>
      </c>
      <c r="K78" s="18" t="s">
        <v>344</v>
      </c>
      <c r="L78" s="170">
        <v>17</v>
      </c>
      <c r="M78" s="56">
        <v>882316646</v>
      </c>
      <c r="N78" s="55">
        <v>1000000000</v>
      </c>
      <c r="O78" s="56">
        <v>10510</v>
      </c>
      <c r="P78" s="211">
        <v>3.49</v>
      </c>
      <c r="Q78" s="211">
        <v>8.26</v>
      </c>
      <c r="R78" s="211">
        <v>26.24</v>
      </c>
      <c r="S78" s="212">
        <v>14969</v>
      </c>
      <c r="T78" s="212">
        <v>7.4797464871851096</v>
      </c>
      <c r="U78" s="212">
        <v>149</v>
      </c>
      <c r="V78" s="212">
        <v>92.52025351281489</v>
      </c>
      <c r="W78" s="18">
        <f t="shared" si="19"/>
        <v>15118</v>
      </c>
      <c r="X78" s="84">
        <f t="shared" si="20"/>
        <v>3.0697198243001933E-2</v>
      </c>
      <c r="Y78" s="85">
        <f t="shared" si="21"/>
        <v>2.4212149795584632E-2</v>
      </c>
      <c r="Z78" s="86">
        <v>11626</v>
      </c>
      <c r="AA78" s="77">
        <f>IF(M78&gt;N78,1,0)</f>
        <v>0</v>
      </c>
      <c r="AB78" s="77">
        <f>IF(W78=0,1,0)</f>
        <v>0</v>
      </c>
      <c r="AC78" s="150">
        <f>IF((T78+V78)=100,0,1)</f>
        <v>0</v>
      </c>
      <c r="AD78" s="150">
        <f>IF(J78=0,1,0)</f>
        <v>0</v>
      </c>
      <c r="AE78" s="150">
        <f>IF(M78=0,1,0)</f>
        <v>0</v>
      </c>
      <c r="AF78" s="216">
        <f t="shared" si="27"/>
        <v>1.4323108684448842E-2</v>
      </c>
      <c r="AG78" s="216">
        <f t="shared" si="28"/>
        <v>3.3899391900729922E-2</v>
      </c>
      <c r="AH78" s="216">
        <f t="shared" si="29"/>
        <v>0.10769007790256091</v>
      </c>
      <c r="AJ78" s="367"/>
    </row>
    <row r="79" spans="1:36" s="5" customFormat="1" x14ac:dyDescent="1.25">
      <c r="A79" s="83">
        <v>277</v>
      </c>
      <c r="B79" s="68">
        <v>11661</v>
      </c>
      <c r="C79" s="83">
        <v>277</v>
      </c>
      <c r="D79" s="16">
        <v>75</v>
      </c>
      <c r="E79" s="68" t="s">
        <v>624</v>
      </c>
      <c r="F79" s="10" t="s">
        <v>396</v>
      </c>
      <c r="G79" s="10" t="s">
        <v>300</v>
      </c>
      <c r="H79" s="11" t="s">
        <v>24</v>
      </c>
      <c r="I79" s="12">
        <v>516766.07874700002</v>
      </c>
      <c r="J79" s="12">
        <v>995362.83655600005</v>
      </c>
      <c r="K79" s="12" t="s">
        <v>397</v>
      </c>
      <c r="L79" s="169">
        <v>10</v>
      </c>
      <c r="M79" s="54">
        <v>994694</v>
      </c>
      <c r="N79" s="54">
        <v>1000000</v>
      </c>
      <c r="O79" s="54">
        <v>1000672</v>
      </c>
      <c r="P79" s="201">
        <v>3.67</v>
      </c>
      <c r="Q79" s="201">
        <v>17.809999999999999</v>
      </c>
      <c r="R79" s="201">
        <v>0</v>
      </c>
      <c r="S79" s="53">
        <v>479</v>
      </c>
      <c r="T79" s="53">
        <v>39</v>
      </c>
      <c r="U79" s="53">
        <v>20</v>
      </c>
      <c r="V79" s="53">
        <v>61</v>
      </c>
      <c r="W79" s="12">
        <f t="shared" si="19"/>
        <v>499</v>
      </c>
      <c r="X79" s="84">
        <f t="shared" si="20"/>
        <v>1.718029830302915E-2</v>
      </c>
      <c r="Y79" s="85">
        <f t="shared" si="21"/>
        <v>1.3550811795685612E-2</v>
      </c>
      <c r="Z79" s="86">
        <v>11661</v>
      </c>
      <c r="AA79" s="77">
        <f>IF(M79&gt;N79,1,0)</f>
        <v>0</v>
      </c>
      <c r="AB79" s="77">
        <f>IF(W79=0,1,0)</f>
        <v>0</v>
      </c>
      <c r="AC79" s="150">
        <f>IF((T79+V79)=100,0,1)</f>
        <v>0</v>
      </c>
      <c r="AD79" s="150">
        <f>IF(J79=0,1,0)</f>
        <v>0</v>
      </c>
      <c r="AE79" s="150">
        <f>IF(M79=0,1,0)</f>
        <v>0</v>
      </c>
      <c r="AF79" s="216">
        <f t="shared" si="27"/>
        <v>1.616710122361974E-3</v>
      </c>
      <c r="AG79" s="216">
        <f t="shared" si="28"/>
        <v>7.8456695583833114E-3</v>
      </c>
      <c r="AH79" s="216">
        <f t="shared" si="29"/>
        <v>0</v>
      </c>
      <c r="AJ79" s="367"/>
    </row>
    <row r="80" spans="1:36" s="8" customFormat="1" x14ac:dyDescent="1.25">
      <c r="A80" s="210">
        <v>279</v>
      </c>
      <c r="B80" s="68">
        <v>11660</v>
      </c>
      <c r="C80" s="210">
        <v>279</v>
      </c>
      <c r="D80" s="19">
        <v>76</v>
      </c>
      <c r="E80" s="69" t="s">
        <v>487</v>
      </c>
      <c r="F80" s="20" t="s">
        <v>331</v>
      </c>
      <c r="G80" s="20" t="s">
        <v>300</v>
      </c>
      <c r="H80" s="21" t="s">
        <v>24</v>
      </c>
      <c r="I80" s="18">
        <v>1317848.3359419999</v>
      </c>
      <c r="J80" s="18">
        <v>4137898.6548549999</v>
      </c>
      <c r="K80" s="18" t="s">
        <v>406</v>
      </c>
      <c r="L80" s="170">
        <v>10</v>
      </c>
      <c r="M80" s="56">
        <v>413829194</v>
      </c>
      <c r="N80" s="55">
        <v>500000000</v>
      </c>
      <c r="O80" s="56">
        <v>10000</v>
      </c>
      <c r="P80" s="211">
        <v>2.77</v>
      </c>
      <c r="Q80" s="211">
        <v>7.87</v>
      </c>
      <c r="R80" s="211">
        <v>0</v>
      </c>
      <c r="S80" s="212">
        <v>1650</v>
      </c>
      <c r="T80" s="212">
        <v>14.95357428185363</v>
      </c>
      <c r="U80" s="212">
        <v>34</v>
      </c>
      <c r="V80" s="212">
        <v>85.046425718146367</v>
      </c>
      <c r="W80" s="18">
        <f t="shared" si="19"/>
        <v>1684</v>
      </c>
      <c r="X80" s="84">
        <f t="shared" si="20"/>
        <v>2.7384797494628441E-2</v>
      </c>
      <c r="Y80" s="85">
        <f t="shared" si="21"/>
        <v>2.1599522334675918E-2</v>
      </c>
      <c r="Z80" s="86">
        <v>11660</v>
      </c>
      <c r="AA80" s="77">
        <f t="shared" ref="AA80" si="30">IF(M80&gt;N80,1,0)</f>
        <v>0</v>
      </c>
      <c r="AB80" s="77">
        <f t="shared" ref="AB80" si="31">IF(W80=0,1,0)</f>
        <v>0</v>
      </c>
      <c r="AC80" s="150">
        <f t="shared" ref="AC80" si="32">IF((T80+V80)=100,0,1)</f>
        <v>0</v>
      </c>
      <c r="AD80" s="150">
        <f t="shared" ref="AD80" si="33">IF(J80=0,1,0)</f>
        <v>0</v>
      </c>
      <c r="AE80" s="150">
        <f t="shared" ref="AE80" si="34">IF(M80=0,1,0)</f>
        <v>0</v>
      </c>
      <c r="AF80" s="216">
        <f t="shared" si="27"/>
        <v>5.0727597048267556E-3</v>
      </c>
      <c r="AG80" s="216">
        <f t="shared" si="28"/>
        <v>1.4412497789525835E-2</v>
      </c>
      <c r="AH80" s="216">
        <f t="shared" si="29"/>
        <v>0</v>
      </c>
      <c r="AJ80" s="367"/>
    </row>
    <row r="81" spans="1:36" s="5" customFormat="1" x14ac:dyDescent="1.25">
      <c r="A81" s="83">
        <v>280</v>
      </c>
      <c r="B81" s="68">
        <v>11665</v>
      </c>
      <c r="C81" s="83">
        <v>280</v>
      </c>
      <c r="D81" s="16">
        <v>77</v>
      </c>
      <c r="E81" s="68" t="s">
        <v>488</v>
      </c>
      <c r="F81" s="10" t="s">
        <v>405</v>
      </c>
      <c r="G81" s="10" t="s">
        <v>300</v>
      </c>
      <c r="H81" s="11">
        <v>18</v>
      </c>
      <c r="I81" s="12">
        <v>459478.08702799998</v>
      </c>
      <c r="J81" s="12">
        <v>1259830.4222909999</v>
      </c>
      <c r="K81" s="12" t="s">
        <v>407</v>
      </c>
      <c r="L81" s="169">
        <v>10</v>
      </c>
      <c r="M81" s="54">
        <v>1217857</v>
      </c>
      <c r="N81" s="54">
        <v>4000000</v>
      </c>
      <c r="O81" s="54">
        <v>1000000</v>
      </c>
      <c r="P81" s="201">
        <v>3.29</v>
      </c>
      <c r="Q81" s="201">
        <v>9.7200000000000006</v>
      </c>
      <c r="R81" s="201">
        <v>0</v>
      </c>
      <c r="S81" s="53">
        <v>643</v>
      </c>
      <c r="T81" s="53">
        <v>62</v>
      </c>
      <c r="U81" s="53">
        <v>11</v>
      </c>
      <c r="V81" s="53">
        <v>38</v>
      </c>
      <c r="W81" s="12">
        <f t="shared" si="19"/>
        <v>654</v>
      </c>
      <c r="X81" s="84">
        <f t="shared" si="20"/>
        <v>3.4569130217288711E-2</v>
      </c>
      <c r="Y81" s="85">
        <f t="shared" si="21"/>
        <v>2.7266102674854877E-2</v>
      </c>
      <c r="Z81" s="86">
        <v>11665</v>
      </c>
      <c r="AA81" s="77">
        <f>IF(M81&gt;N81,1,0)</f>
        <v>0</v>
      </c>
      <c r="AB81" s="77">
        <f>IF(W81=0,1,0)</f>
        <v>0</v>
      </c>
      <c r="AC81" s="150">
        <f>IF((T81+V81)=100,0,1)</f>
        <v>0</v>
      </c>
      <c r="AD81" s="150">
        <f>IF(J81=0,1,0)</f>
        <v>0</v>
      </c>
      <c r="AE81" s="150">
        <f>IF(M81=0,1,0)</f>
        <v>0</v>
      </c>
      <c r="AF81" s="216">
        <f t="shared" si="27"/>
        <v>1.8343941679819335E-3</v>
      </c>
      <c r="AG81" s="216">
        <f t="shared" si="28"/>
        <v>5.4195475114846188E-3</v>
      </c>
      <c r="AH81" s="216">
        <f t="shared" si="29"/>
        <v>0</v>
      </c>
      <c r="AJ81" s="367"/>
    </row>
    <row r="82" spans="1:36" s="8" customFormat="1" x14ac:dyDescent="1.25">
      <c r="A82" s="210">
        <v>283</v>
      </c>
      <c r="B82" s="68">
        <v>11673</v>
      </c>
      <c r="C82" s="210">
        <v>283</v>
      </c>
      <c r="D82" s="19">
        <v>78</v>
      </c>
      <c r="E82" s="69" t="s">
        <v>489</v>
      </c>
      <c r="F82" s="20" t="s">
        <v>411</v>
      </c>
      <c r="G82" s="20" t="s">
        <v>291</v>
      </c>
      <c r="H82" s="21">
        <v>18</v>
      </c>
      <c r="I82" s="18">
        <v>1020145.76957</v>
      </c>
      <c r="J82" s="18">
        <v>4189700.3693510001</v>
      </c>
      <c r="K82" s="18" t="s">
        <v>413</v>
      </c>
      <c r="L82" s="170">
        <v>8</v>
      </c>
      <c r="M82" s="56">
        <v>410599990</v>
      </c>
      <c r="N82" s="55">
        <v>500000000</v>
      </c>
      <c r="O82" s="56">
        <v>10204</v>
      </c>
      <c r="P82" s="211">
        <v>1.86</v>
      </c>
      <c r="Q82" s="211">
        <v>9.01</v>
      </c>
      <c r="R82" s="211">
        <v>0</v>
      </c>
      <c r="S82" s="212">
        <v>1041</v>
      </c>
      <c r="T82" s="212">
        <v>7.5215238353071383</v>
      </c>
      <c r="U82" s="212">
        <v>21</v>
      </c>
      <c r="V82" s="212">
        <v>92.478476164692864</v>
      </c>
      <c r="W82" s="18">
        <f t="shared" si="19"/>
        <v>1062</v>
      </c>
      <c r="X82" s="84">
        <f t="shared" si="20"/>
        <v>1.3946764664751492E-2</v>
      </c>
      <c r="Y82" s="85">
        <f t="shared" si="21"/>
        <v>1.100039008620962E-2</v>
      </c>
      <c r="Z82" s="86"/>
      <c r="AA82" s="77">
        <f>IF(M82&gt;N82,1,0)</f>
        <v>0</v>
      </c>
      <c r="AB82" s="77"/>
      <c r="AC82" s="150"/>
      <c r="AD82" s="150"/>
      <c r="AE82" s="150"/>
      <c r="AF82" s="216">
        <f t="shared" si="27"/>
        <v>3.4488998299343266E-3</v>
      </c>
      <c r="AG82" s="216">
        <f t="shared" si="28"/>
        <v>1.6706767455757141E-2</v>
      </c>
      <c r="AH82" s="216">
        <f t="shared" si="29"/>
        <v>0</v>
      </c>
      <c r="AJ82" s="367"/>
    </row>
    <row r="83" spans="1:36" s="5" customFormat="1" x14ac:dyDescent="1.25">
      <c r="A83" s="83">
        <v>300</v>
      </c>
      <c r="B83" s="68">
        <v>11692</v>
      </c>
      <c r="C83" s="83">
        <v>300</v>
      </c>
      <c r="D83" s="16">
        <v>79</v>
      </c>
      <c r="E83" s="68" t="s">
        <v>588</v>
      </c>
      <c r="F83" s="10" t="s">
        <v>580</v>
      </c>
      <c r="G83" s="10" t="s">
        <v>291</v>
      </c>
      <c r="H83" s="11"/>
      <c r="I83" s="12">
        <v>433189</v>
      </c>
      <c r="J83" s="12">
        <v>1104393.4420970001</v>
      </c>
      <c r="K83" s="12" t="s">
        <v>583</v>
      </c>
      <c r="L83" s="169">
        <v>4</v>
      </c>
      <c r="M83" s="54">
        <v>95968332</v>
      </c>
      <c r="N83" s="54">
        <v>250000000</v>
      </c>
      <c r="O83" s="54">
        <v>11508</v>
      </c>
      <c r="P83" s="201">
        <v>4.4000000000000004</v>
      </c>
      <c r="Q83" s="201">
        <v>11.27</v>
      </c>
      <c r="R83" s="201">
        <v>0</v>
      </c>
      <c r="S83" s="53">
        <v>475</v>
      </c>
      <c r="T83" s="53">
        <v>11.282005195020412</v>
      </c>
      <c r="U83" s="53">
        <v>19</v>
      </c>
      <c r="V83" s="53">
        <v>88.717994804979597</v>
      </c>
      <c r="W83" s="12">
        <f t="shared" si="19"/>
        <v>494</v>
      </c>
      <c r="X83" s="84">
        <f t="shared" si="20"/>
        <v>5.5143558209102385E-3</v>
      </c>
      <c r="Y83" s="85">
        <f t="shared" si="21"/>
        <v>4.3494004926807987E-3</v>
      </c>
      <c r="Z83" s="86"/>
      <c r="AA83" s="77"/>
      <c r="AB83" s="77"/>
      <c r="AC83" s="150"/>
      <c r="AD83" s="150"/>
      <c r="AE83" s="150"/>
      <c r="AF83" s="216">
        <f t="shared" si="27"/>
        <v>2.1506075553585271E-3</v>
      </c>
      <c r="AG83" s="216">
        <f t="shared" si="28"/>
        <v>5.5084879883842263E-3</v>
      </c>
      <c r="AH83" s="216">
        <f t="shared" si="29"/>
        <v>0</v>
      </c>
      <c r="AJ83" s="367"/>
    </row>
    <row r="84" spans="1:36" s="8" customFormat="1" x14ac:dyDescent="1.25">
      <c r="A84" s="210">
        <v>295</v>
      </c>
      <c r="B84" s="68">
        <v>11698</v>
      </c>
      <c r="C84" s="210">
        <v>295</v>
      </c>
      <c r="D84" s="19">
        <v>80</v>
      </c>
      <c r="E84" s="69" t="s">
        <v>625</v>
      </c>
      <c r="F84" s="20" t="s">
        <v>391</v>
      </c>
      <c r="G84" s="20" t="s">
        <v>291</v>
      </c>
      <c r="H84" s="21"/>
      <c r="I84" s="18">
        <v>0</v>
      </c>
      <c r="J84" s="18">
        <v>5361948.8706250004</v>
      </c>
      <c r="K84" s="18" t="s">
        <v>597</v>
      </c>
      <c r="L84" s="170">
        <v>3</v>
      </c>
      <c r="M84" s="56">
        <v>499900000</v>
      </c>
      <c r="N84" s="55">
        <v>500000000</v>
      </c>
      <c r="O84" s="56">
        <v>10727</v>
      </c>
      <c r="P84" s="211">
        <v>0.41</v>
      </c>
      <c r="Q84" s="211">
        <v>4.66</v>
      </c>
      <c r="R84" s="211">
        <v>0</v>
      </c>
      <c r="S84" s="212">
        <v>570</v>
      </c>
      <c r="T84" s="212">
        <v>1.1440115815965739</v>
      </c>
      <c r="U84" s="212">
        <v>14</v>
      </c>
      <c r="V84" s="212">
        <v>98.855988418403427</v>
      </c>
      <c r="W84" s="18">
        <f t="shared" si="19"/>
        <v>584</v>
      </c>
      <c r="X84" s="84">
        <f t="shared" si="20"/>
        <v>2.7147995037387958E-3</v>
      </c>
      <c r="Y84" s="85">
        <f t="shared" si="21"/>
        <v>2.1412746443231945E-3</v>
      </c>
      <c r="Z84" s="86"/>
      <c r="AA84" s="77"/>
      <c r="AB84" s="77"/>
      <c r="AC84" s="150"/>
      <c r="AD84" s="150"/>
      <c r="AE84" s="150"/>
      <c r="AF84" s="216">
        <f t="shared" si="27"/>
        <v>9.729515106652307E-4</v>
      </c>
      <c r="AG84" s="216">
        <f t="shared" si="28"/>
        <v>1.105842448707311E-2</v>
      </c>
      <c r="AH84" s="216">
        <f t="shared" si="29"/>
        <v>0</v>
      </c>
      <c r="AJ84" s="367"/>
    </row>
    <row r="85" spans="1:36" s="5" customFormat="1" x14ac:dyDescent="1.25">
      <c r="A85" s="83"/>
      <c r="B85" s="68"/>
      <c r="C85" s="83"/>
      <c r="D85" s="16">
        <v>81</v>
      </c>
      <c r="E85" s="68" t="s">
        <v>617</v>
      </c>
      <c r="F85" s="10" t="s">
        <v>618</v>
      </c>
      <c r="G85" s="10" t="s">
        <v>291</v>
      </c>
      <c r="H85" s="11">
        <v>0</v>
      </c>
      <c r="I85" s="12">
        <v>0</v>
      </c>
      <c r="J85" s="12">
        <v>0</v>
      </c>
      <c r="K85" s="12" t="s">
        <v>619</v>
      </c>
      <c r="L85" s="169">
        <v>0</v>
      </c>
      <c r="M85" s="54">
        <v>0</v>
      </c>
      <c r="N85" s="54">
        <v>100000000</v>
      </c>
      <c r="O85" s="54">
        <v>10000</v>
      </c>
      <c r="P85" s="201">
        <v>0</v>
      </c>
      <c r="Q85" s="201">
        <v>0</v>
      </c>
      <c r="R85" s="201">
        <v>0</v>
      </c>
      <c r="S85" s="53">
        <v>0</v>
      </c>
      <c r="T85" s="53">
        <v>0</v>
      </c>
      <c r="U85" s="53">
        <v>0</v>
      </c>
      <c r="V85" s="53">
        <v>0</v>
      </c>
      <c r="W85" s="12">
        <v>0</v>
      </c>
      <c r="X85" s="84"/>
      <c r="Y85" s="85"/>
      <c r="Z85" s="86"/>
      <c r="AA85" s="77"/>
      <c r="AB85" s="77"/>
      <c r="AC85" s="150"/>
      <c r="AD85" s="150"/>
      <c r="AE85" s="150"/>
      <c r="AF85" s="216"/>
      <c r="AG85" s="216"/>
      <c r="AH85" s="216"/>
      <c r="AJ85" s="367"/>
    </row>
    <row r="86" spans="1:36" s="98" customFormat="1" ht="67.5" x14ac:dyDescent="1.25">
      <c r="A86" s="95"/>
      <c r="B86" s="68"/>
      <c r="C86" s="95"/>
      <c r="D86" s="16"/>
      <c r="E86" s="332" t="s">
        <v>336</v>
      </c>
      <c r="F86" s="325" t="s">
        <v>24</v>
      </c>
      <c r="G86" s="325" t="s">
        <v>24</v>
      </c>
      <c r="H86" s="326" t="s">
        <v>24</v>
      </c>
      <c r="I86" s="327">
        <f>SUM(I5:I85)</f>
        <v>1832835646.146915</v>
      </c>
      <c r="J86" s="328">
        <f>SUM(J5:J84)</f>
        <v>2259515518.3562551</v>
      </c>
      <c r="K86" s="329" t="s">
        <v>24</v>
      </c>
      <c r="L86" s="329" t="s">
        <v>24</v>
      </c>
      <c r="M86" s="327">
        <f>SUM(M5:M84)</f>
        <v>22935683194</v>
      </c>
      <c r="N86" s="327" t="s">
        <v>24</v>
      </c>
      <c r="O86" s="327" t="s">
        <v>24</v>
      </c>
      <c r="P86" s="330">
        <f>AF86</f>
        <v>2.9236018444005496</v>
      </c>
      <c r="Q86" s="330">
        <f>AG86</f>
        <v>8.927764045219222</v>
      </c>
      <c r="R86" s="330">
        <f>AH86</f>
        <v>27.432062374234864</v>
      </c>
      <c r="S86" s="331">
        <f>SUM(S5:S84)</f>
        <v>4169939</v>
      </c>
      <c r="T86" s="346">
        <f>X86</f>
        <v>75.663868171168389</v>
      </c>
      <c r="U86" s="346">
        <f>SUM(U5:U84)</f>
        <v>5344</v>
      </c>
      <c r="V86" s="346">
        <f>100-T86</f>
        <v>24.336131828831611</v>
      </c>
      <c r="W86" s="346">
        <f>SUM(W5:W84)</f>
        <v>4175283</v>
      </c>
      <c r="X86" s="84">
        <f>SUM(X5:X83)</f>
        <v>75.663868171168389</v>
      </c>
      <c r="Y86" s="85" t="s">
        <v>24</v>
      </c>
      <c r="Z86" s="86"/>
      <c r="AA86" s="77"/>
      <c r="AB86" s="77"/>
      <c r="AC86" s="150"/>
      <c r="AD86" s="150"/>
      <c r="AE86" s="150"/>
      <c r="AF86" s="219">
        <f>SUM(AF5:AF84)</f>
        <v>2.9236018444005496</v>
      </c>
      <c r="AG86" s="219">
        <f>SUM(AG5:AG84)</f>
        <v>8.927764045219222</v>
      </c>
      <c r="AH86" s="219">
        <f>SUM(AH5:AH84)</f>
        <v>27.432062374234864</v>
      </c>
      <c r="AJ86" s="367"/>
    </row>
    <row r="87" spans="1:36" s="5" customFormat="1" x14ac:dyDescent="1.25">
      <c r="A87" s="83">
        <v>65</v>
      </c>
      <c r="B87" s="68">
        <v>10615</v>
      </c>
      <c r="C87" s="83">
        <v>65</v>
      </c>
      <c r="D87" s="16">
        <v>82</v>
      </c>
      <c r="E87" s="68" t="s">
        <v>30</v>
      </c>
      <c r="F87" s="10" t="s">
        <v>30</v>
      </c>
      <c r="G87" s="10" t="s">
        <v>25</v>
      </c>
      <c r="H87" s="11" t="s">
        <v>24</v>
      </c>
      <c r="I87" s="12">
        <v>482219.03378</v>
      </c>
      <c r="J87" s="12">
        <v>1052770.29057</v>
      </c>
      <c r="K87" s="12" t="s">
        <v>120</v>
      </c>
      <c r="L87" s="169">
        <v>144.76666666666665</v>
      </c>
      <c r="M87" s="54">
        <v>14230</v>
      </c>
      <c r="N87" s="54">
        <v>50000</v>
      </c>
      <c r="O87" s="54">
        <v>73982451</v>
      </c>
      <c r="P87" s="201">
        <v>12.7</v>
      </c>
      <c r="Q87" s="201">
        <v>51.11</v>
      </c>
      <c r="R87" s="201">
        <v>250.96</v>
      </c>
      <c r="S87" s="53">
        <v>231</v>
      </c>
      <c r="T87" s="53">
        <v>28</v>
      </c>
      <c r="U87" s="53">
        <v>8</v>
      </c>
      <c r="V87" s="53">
        <v>72</v>
      </c>
      <c r="W87" s="12">
        <f t="shared" ref="W87:W106" si="35">S87+U87</f>
        <v>239</v>
      </c>
      <c r="X87" s="84">
        <f>T87*J87/$J$108</f>
        <v>0.61395675640094416</v>
      </c>
      <c r="Y87" s="85">
        <f t="shared" ref="Y87:Y106" si="36">T87*J87/$J$178</f>
        <v>1.0289894847431501E-2</v>
      </c>
      <c r="Z87" s="86">
        <v>10615</v>
      </c>
      <c r="AA87" s="77">
        <f t="shared" si="22"/>
        <v>0</v>
      </c>
      <c r="AB87" s="77">
        <f t="shared" si="23"/>
        <v>0</v>
      </c>
      <c r="AC87" s="150">
        <f t="shared" si="24"/>
        <v>0</v>
      </c>
      <c r="AD87" s="150">
        <f t="shared" si="25"/>
        <v>0</v>
      </c>
      <c r="AE87" s="150">
        <f t="shared" si="26"/>
        <v>0</v>
      </c>
      <c r="AF87" s="216">
        <f t="shared" ref="AF87:AF107" si="37">$J87/$J$108*P87</f>
        <v>0.27847324308185678</v>
      </c>
      <c r="AG87" s="216">
        <f t="shared" ref="AG87:AG107" si="38">$J87/$J$108*Q87</f>
        <v>1.1206903507018662</v>
      </c>
      <c r="AH87" s="216">
        <f t="shared" ref="AH87:AH107" si="39">$J87/$J$108*R87</f>
        <v>5.5028066995136049</v>
      </c>
      <c r="AJ87" s="367"/>
    </row>
    <row r="88" spans="1:36" s="8" customFormat="1" x14ac:dyDescent="1.25">
      <c r="A88" s="210">
        <v>10</v>
      </c>
      <c r="B88" s="68">
        <v>10762</v>
      </c>
      <c r="C88" s="210">
        <v>10</v>
      </c>
      <c r="D88" s="19">
        <v>83</v>
      </c>
      <c r="E88" s="69" t="s">
        <v>490</v>
      </c>
      <c r="F88" s="20" t="s">
        <v>288</v>
      </c>
      <c r="G88" s="20" t="s">
        <v>25</v>
      </c>
      <c r="H88" s="21" t="s">
        <v>24</v>
      </c>
      <c r="I88" s="18">
        <v>1668410.686884</v>
      </c>
      <c r="J88" s="18">
        <v>2924882.8106379998</v>
      </c>
      <c r="K88" s="18" t="s">
        <v>108</v>
      </c>
      <c r="L88" s="170">
        <v>126.3</v>
      </c>
      <c r="M88" s="56">
        <v>17668951</v>
      </c>
      <c r="N88" s="55">
        <v>200000000</v>
      </c>
      <c r="O88" s="56">
        <v>165538</v>
      </c>
      <c r="P88" s="211">
        <v>20.84</v>
      </c>
      <c r="Q88" s="211">
        <v>72.23</v>
      </c>
      <c r="R88" s="211">
        <v>235.01</v>
      </c>
      <c r="S88" s="212">
        <v>2110</v>
      </c>
      <c r="T88" s="212">
        <v>82</v>
      </c>
      <c r="U88" s="212">
        <v>12</v>
      </c>
      <c r="V88" s="212">
        <v>18</v>
      </c>
      <c r="W88" s="18">
        <f t="shared" si="35"/>
        <v>2122</v>
      </c>
      <c r="X88" s="84">
        <f t="shared" ref="X88:X106" si="40">T88*J88/$J$108</f>
        <v>4.9953791136754324</v>
      </c>
      <c r="Y88" s="85">
        <f t="shared" si="36"/>
        <v>8.3722388045857368E-2</v>
      </c>
      <c r="Z88" s="86">
        <v>10762</v>
      </c>
      <c r="AA88" s="77">
        <f t="shared" si="22"/>
        <v>0</v>
      </c>
      <c r="AB88" s="77">
        <f t="shared" si="23"/>
        <v>0</v>
      </c>
      <c r="AC88" s="150">
        <f t="shared" si="24"/>
        <v>0</v>
      </c>
      <c r="AD88" s="150">
        <f t="shared" si="25"/>
        <v>0</v>
      </c>
      <c r="AE88" s="150">
        <f t="shared" si="26"/>
        <v>0</v>
      </c>
      <c r="AF88" s="216">
        <f t="shared" si="37"/>
        <v>1.2695573259633659</v>
      </c>
      <c r="AG88" s="216">
        <f t="shared" si="38"/>
        <v>4.4001979680582499</v>
      </c>
      <c r="AH88" s="216">
        <f t="shared" si="39"/>
        <v>14.316634701278822</v>
      </c>
      <c r="AJ88" s="367"/>
    </row>
    <row r="89" spans="1:36" s="5" customFormat="1" x14ac:dyDescent="1.25">
      <c r="A89" s="83">
        <v>32</v>
      </c>
      <c r="B89" s="68">
        <v>10767</v>
      </c>
      <c r="C89" s="83">
        <v>32</v>
      </c>
      <c r="D89" s="16">
        <v>84</v>
      </c>
      <c r="E89" s="68" t="s">
        <v>491</v>
      </c>
      <c r="F89" s="10" t="s">
        <v>400</v>
      </c>
      <c r="G89" s="10" t="s">
        <v>25</v>
      </c>
      <c r="H89" s="11" t="s">
        <v>24</v>
      </c>
      <c r="I89" s="12">
        <v>225557.50727999999</v>
      </c>
      <c r="J89" s="12">
        <v>553319.00500799995</v>
      </c>
      <c r="K89" s="12" t="s">
        <v>99</v>
      </c>
      <c r="L89" s="169">
        <v>125.4</v>
      </c>
      <c r="M89" s="54">
        <v>8624</v>
      </c>
      <c r="N89" s="54">
        <v>200000</v>
      </c>
      <c r="O89" s="54">
        <v>64160367</v>
      </c>
      <c r="P89" s="201">
        <v>33.57</v>
      </c>
      <c r="Q89" s="201">
        <v>95.31</v>
      </c>
      <c r="R89" s="201">
        <v>308.41000000000003</v>
      </c>
      <c r="S89" s="53">
        <v>116</v>
      </c>
      <c r="T89" s="53">
        <v>76</v>
      </c>
      <c r="U89" s="53">
        <v>5</v>
      </c>
      <c r="V89" s="53">
        <v>24</v>
      </c>
      <c r="W89" s="12">
        <f t="shared" si="35"/>
        <v>121</v>
      </c>
      <c r="X89" s="84">
        <f t="shared" si="40"/>
        <v>0.87586124609112326</v>
      </c>
      <c r="Y89" s="85">
        <f t="shared" si="36"/>
        <v>1.4679405396643867E-2</v>
      </c>
      <c r="Z89" s="86">
        <v>10767</v>
      </c>
      <c r="AA89" s="77">
        <f t="shared" si="22"/>
        <v>0</v>
      </c>
      <c r="AB89" s="77">
        <f t="shared" si="23"/>
        <v>0</v>
      </c>
      <c r="AC89" s="150">
        <f t="shared" si="24"/>
        <v>0</v>
      </c>
      <c r="AD89" s="150">
        <f t="shared" si="25"/>
        <v>0</v>
      </c>
      <c r="AE89" s="150">
        <f t="shared" si="26"/>
        <v>0</v>
      </c>
      <c r="AF89" s="216">
        <f t="shared" si="37"/>
        <v>0.38687713199051332</v>
      </c>
      <c r="AG89" s="216">
        <f t="shared" si="38"/>
        <v>1.0983991495387495</v>
      </c>
      <c r="AH89" s="216">
        <f t="shared" si="39"/>
        <v>3.5542679856179391</v>
      </c>
      <c r="AJ89" s="367"/>
    </row>
    <row r="90" spans="1:36" s="8" customFormat="1" x14ac:dyDescent="1.25">
      <c r="A90" s="210">
        <v>37</v>
      </c>
      <c r="B90" s="68">
        <v>10763</v>
      </c>
      <c r="C90" s="210">
        <v>37</v>
      </c>
      <c r="D90" s="19">
        <v>85</v>
      </c>
      <c r="E90" s="69" t="s">
        <v>492</v>
      </c>
      <c r="F90" s="20" t="s">
        <v>36</v>
      </c>
      <c r="G90" s="20" t="s">
        <v>25</v>
      </c>
      <c r="H90" s="21" t="s">
        <v>24</v>
      </c>
      <c r="I90" s="18">
        <v>58410.467810000002</v>
      </c>
      <c r="J90" s="18">
        <v>231276.17198799999</v>
      </c>
      <c r="K90" s="18" t="s">
        <v>128</v>
      </c>
      <c r="L90" s="170">
        <v>123.76666666666667</v>
      </c>
      <c r="M90" s="56">
        <v>14628</v>
      </c>
      <c r="N90" s="55">
        <v>50000</v>
      </c>
      <c r="O90" s="56">
        <v>15810512</v>
      </c>
      <c r="P90" s="211">
        <v>29.54</v>
      </c>
      <c r="Q90" s="211">
        <v>99.11</v>
      </c>
      <c r="R90" s="211">
        <v>437.32</v>
      </c>
      <c r="S90" s="212">
        <v>105</v>
      </c>
      <c r="T90" s="212">
        <v>52</v>
      </c>
      <c r="U90" s="212">
        <v>8</v>
      </c>
      <c r="V90" s="212">
        <v>48</v>
      </c>
      <c r="W90" s="18">
        <f t="shared" si="35"/>
        <v>113</v>
      </c>
      <c r="X90" s="84">
        <f t="shared" si="40"/>
        <v>0.25048421640639734</v>
      </c>
      <c r="Y90" s="85">
        <f t="shared" si="36"/>
        <v>4.1981071482498659E-3</v>
      </c>
      <c r="Z90" s="86">
        <v>10763</v>
      </c>
      <c r="AA90" s="77">
        <f t="shared" si="22"/>
        <v>0</v>
      </c>
      <c r="AB90" s="77">
        <f>IF(W90=0,1,0)</f>
        <v>0</v>
      </c>
      <c r="AC90" s="150">
        <f>IF((T90+V90)=100,0,1)</f>
        <v>0</v>
      </c>
      <c r="AD90" s="150">
        <f t="shared" si="25"/>
        <v>0</v>
      </c>
      <c r="AE90" s="150">
        <f t="shared" si="26"/>
        <v>0</v>
      </c>
      <c r="AF90" s="216">
        <f t="shared" si="37"/>
        <v>0.14229430293548034</v>
      </c>
      <c r="AG90" s="216">
        <f t="shared" si="38"/>
        <v>0.47741328246227005</v>
      </c>
      <c r="AH90" s="216">
        <f t="shared" si="39"/>
        <v>2.1065722599778018</v>
      </c>
      <c r="AJ90" s="367"/>
    </row>
    <row r="91" spans="1:36" s="5" customFormat="1" x14ac:dyDescent="1.25">
      <c r="A91" s="83">
        <v>17</v>
      </c>
      <c r="B91" s="68">
        <v>10885</v>
      </c>
      <c r="C91" s="83">
        <v>17</v>
      </c>
      <c r="D91" s="16">
        <v>86</v>
      </c>
      <c r="E91" s="68" t="s">
        <v>493</v>
      </c>
      <c r="F91" s="10" t="s">
        <v>203</v>
      </c>
      <c r="G91" s="10" t="s">
        <v>25</v>
      </c>
      <c r="H91" s="11" t="s">
        <v>24</v>
      </c>
      <c r="I91" s="12">
        <v>3213924.8936910001</v>
      </c>
      <c r="J91" s="12">
        <v>17824981.552388001</v>
      </c>
      <c r="K91" s="12" t="s">
        <v>100</v>
      </c>
      <c r="L91" s="169">
        <v>108.76666666666667</v>
      </c>
      <c r="M91" s="54">
        <v>675656</v>
      </c>
      <c r="N91" s="54">
        <v>5000000</v>
      </c>
      <c r="O91" s="54">
        <v>26381740</v>
      </c>
      <c r="P91" s="201">
        <v>18.21</v>
      </c>
      <c r="Q91" s="201">
        <v>59.83</v>
      </c>
      <c r="R91" s="201">
        <v>246.26</v>
      </c>
      <c r="S91" s="53">
        <v>4631</v>
      </c>
      <c r="T91" s="53">
        <v>88</v>
      </c>
      <c r="U91" s="53">
        <v>10</v>
      </c>
      <c r="V91" s="53">
        <v>12</v>
      </c>
      <c r="W91" s="12">
        <f t="shared" si="35"/>
        <v>4641</v>
      </c>
      <c r="X91" s="84">
        <f t="shared" si="40"/>
        <v>32.670658819528391</v>
      </c>
      <c r="Y91" s="85">
        <f t="shared" si="36"/>
        <v>0.5475591568043876</v>
      </c>
      <c r="Z91" s="86">
        <v>10885</v>
      </c>
      <c r="AA91" s="77">
        <f t="shared" si="22"/>
        <v>0</v>
      </c>
      <c r="AB91" s="77">
        <f t="shared" si="23"/>
        <v>0</v>
      </c>
      <c r="AC91" s="150">
        <f t="shared" si="24"/>
        <v>0</v>
      </c>
      <c r="AD91" s="150">
        <f t="shared" si="25"/>
        <v>0</v>
      </c>
      <c r="AE91" s="150">
        <f t="shared" si="26"/>
        <v>0</v>
      </c>
      <c r="AF91" s="216">
        <f t="shared" si="37"/>
        <v>6.7605988307228646</v>
      </c>
      <c r="AG91" s="216">
        <f t="shared" si="38"/>
        <v>22.212335422413449</v>
      </c>
      <c r="AH91" s="216">
        <f t="shared" si="39"/>
        <v>91.425868646557518</v>
      </c>
      <c r="AJ91" s="367"/>
    </row>
    <row r="92" spans="1:36" s="8" customFormat="1" x14ac:dyDescent="1.25">
      <c r="A92" s="210">
        <v>101</v>
      </c>
      <c r="B92" s="68">
        <v>10897</v>
      </c>
      <c r="C92" s="210">
        <v>101</v>
      </c>
      <c r="D92" s="19">
        <v>87</v>
      </c>
      <c r="E92" s="69" t="s">
        <v>494</v>
      </c>
      <c r="F92" s="20" t="s">
        <v>225</v>
      </c>
      <c r="G92" s="20" t="s">
        <v>25</v>
      </c>
      <c r="H92" s="21" t="s">
        <v>24</v>
      </c>
      <c r="I92" s="18">
        <v>390504.50554699998</v>
      </c>
      <c r="J92" s="18">
        <v>1354661.921598</v>
      </c>
      <c r="K92" s="18" t="s">
        <v>80</v>
      </c>
      <c r="L92" s="170">
        <v>108.4</v>
      </c>
      <c r="M92" s="56">
        <v>128596</v>
      </c>
      <c r="N92" s="55">
        <v>200000</v>
      </c>
      <c r="O92" s="56">
        <v>10534246</v>
      </c>
      <c r="P92" s="211">
        <v>23.62</v>
      </c>
      <c r="Q92" s="211">
        <v>73.67</v>
      </c>
      <c r="R92" s="211">
        <v>279.38</v>
      </c>
      <c r="S92" s="212">
        <v>274</v>
      </c>
      <c r="T92" s="212">
        <v>21</v>
      </c>
      <c r="U92" s="212">
        <v>12</v>
      </c>
      <c r="V92" s="212">
        <v>79</v>
      </c>
      <c r="W92" s="18">
        <f t="shared" si="35"/>
        <v>286</v>
      </c>
      <c r="X92" s="84">
        <f t="shared" si="40"/>
        <v>0.59251090683362884</v>
      </c>
      <c r="Y92" s="85">
        <f t="shared" si="36"/>
        <v>9.9304631209119927E-3</v>
      </c>
      <c r="Z92" s="86">
        <v>10897</v>
      </c>
      <c r="AA92" s="77">
        <f t="shared" si="22"/>
        <v>0</v>
      </c>
      <c r="AB92" s="77">
        <f t="shared" si="23"/>
        <v>0</v>
      </c>
      <c r="AC92" s="150">
        <f t="shared" si="24"/>
        <v>0</v>
      </c>
      <c r="AD92" s="150">
        <f t="shared" si="25"/>
        <v>0</v>
      </c>
      <c r="AE92" s="150">
        <f t="shared" si="26"/>
        <v>0</v>
      </c>
      <c r="AF92" s="216">
        <f t="shared" si="37"/>
        <v>0.66643369616239589</v>
      </c>
      <c r="AG92" s="216">
        <f t="shared" si="38"/>
        <v>2.0785846907825447</v>
      </c>
      <c r="AH92" s="216">
        <f t="shared" si="39"/>
        <v>7.8826522452942491</v>
      </c>
      <c r="AJ92" s="367"/>
    </row>
    <row r="93" spans="1:36" s="5" customFormat="1" x14ac:dyDescent="1.25">
      <c r="A93" s="83">
        <v>111</v>
      </c>
      <c r="B93" s="68">
        <v>10934</v>
      </c>
      <c r="C93" s="83">
        <v>111</v>
      </c>
      <c r="D93" s="16">
        <v>88</v>
      </c>
      <c r="E93" s="68" t="s">
        <v>495</v>
      </c>
      <c r="F93" s="10" t="s">
        <v>391</v>
      </c>
      <c r="G93" s="10" t="s">
        <v>25</v>
      </c>
      <c r="H93" s="11" t="s">
        <v>24</v>
      </c>
      <c r="I93" s="12">
        <v>47778.207002000003</v>
      </c>
      <c r="J93" s="12">
        <v>153494.77190600001</v>
      </c>
      <c r="K93" s="12" t="s">
        <v>101</v>
      </c>
      <c r="L93" s="169">
        <v>104.83333333333334</v>
      </c>
      <c r="M93" s="54">
        <v>10577</v>
      </c>
      <c r="N93" s="54">
        <v>500000</v>
      </c>
      <c r="O93" s="54">
        <v>14512127</v>
      </c>
      <c r="P93" s="201">
        <v>34.15</v>
      </c>
      <c r="Q93" s="201">
        <v>110.25</v>
      </c>
      <c r="R93" s="201">
        <v>385.51</v>
      </c>
      <c r="S93" s="53">
        <v>581</v>
      </c>
      <c r="T93" s="53">
        <v>22</v>
      </c>
      <c r="U93" s="53">
        <v>44</v>
      </c>
      <c r="V93" s="53">
        <v>78</v>
      </c>
      <c r="W93" s="12">
        <f t="shared" si="35"/>
        <v>625</v>
      </c>
      <c r="X93" s="84">
        <f t="shared" si="40"/>
        <v>7.0333527538075244E-2</v>
      </c>
      <c r="Y93" s="85">
        <f t="shared" si="36"/>
        <v>1.1787875857222328E-3</v>
      </c>
      <c r="Z93" s="86">
        <v>10934</v>
      </c>
      <c r="AA93" s="77">
        <f t="shared" si="22"/>
        <v>0</v>
      </c>
      <c r="AB93" s="77">
        <f t="shared" si="23"/>
        <v>0</v>
      </c>
      <c r="AC93" s="150">
        <f t="shared" si="24"/>
        <v>0</v>
      </c>
      <c r="AD93" s="150">
        <f t="shared" si="25"/>
        <v>0</v>
      </c>
      <c r="AE93" s="150">
        <f t="shared" si="26"/>
        <v>0</v>
      </c>
      <c r="AF93" s="216">
        <f t="shared" si="37"/>
        <v>0.10917681661023951</v>
      </c>
      <c r="AG93" s="216">
        <f t="shared" si="38"/>
        <v>0.3524668823214907</v>
      </c>
      <c r="AH93" s="216">
        <f t="shared" si="39"/>
        <v>1.2324671909637903</v>
      </c>
      <c r="AJ93" s="367"/>
    </row>
    <row r="94" spans="1:36" s="8" customFormat="1" x14ac:dyDescent="1.25">
      <c r="A94" s="210">
        <v>112</v>
      </c>
      <c r="B94" s="68">
        <v>10980</v>
      </c>
      <c r="C94" s="210">
        <v>112</v>
      </c>
      <c r="D94" s="19">
        <v>89</v>
      </c>
      <c r="E94" s="69" t="s">
        <v>496</v>
      </c>
      <c r="F94" s="20" t="s">
        <v>20</v>
      </c>
      <c r="G94" s="20" t="s">
        <v>25</v>
      </c>
      <c r="H94" s="21" t="s">
        <v>24</v>
      </c>
      <c r="I94" s="18">
        <v>0</v>
      </c>
      <c r="J94" s="18">
        <v>0</v>
      </c>
      <c r="K94" s="18" t="s">
        <v>102</v>
      </c>
      <c r="L94" s="170">
        <v>102.93333333333334</v>
      </c>
      <c r="M94" s="56">
        <v>0</v>
      </c>
      <c r="N94" s="55">
        <v>200000</v>
      </c>
      <c r="O94" s="56">
        <v>0</v>
      </c>
      <c r="P94" s="211">
        <v>0</v>
      </c>
      <c r="Q94" s="211">
        <v>0</v>
      </c>
      <c r="R94" s="211">
        <v>0</v>
      </c>
      <c r="S94" s="212">
        <v>0</v>
      </c>
      <c r="T94" s="212">
        <v>0</v>
      </c>
      <c r="U94" s="212">
        <v>0</v>
      </c>
      <c r="V94" s="212">
        <v>0</v>
      </c>
      <c r="W94" s="18">
        <f t="shared" si="35"/>
        <v>0</v>
      </c>
      <c r="X94" s="84">
        <f t="shared" si="40"/>
        <v>0</v>
      </c>
      <c r="Y94" s="85">
        <f t="shared" si="36"/>
        <v>0</v>
      </c>
      <c r="Z94" s="86">
        <v>10980</v>
      </c>
      <c r="AA94" s="77">
        <f t="shared" si="22"/>
        <v>0</v>
      </c>
      <c r="AB94" s="77">
        <f t="shared" si="23"/>
        <v>1</v>
      </c>
      <c r="AC94" s="150">
        <f t="shared" si="24"/>
        <v>1</v>
      </c>
      <c r="AD94" s="150">
        <f t="shared" si="25"/>
        <v>1</v>
      </c>
      <c r="AE94" s="150">
        <f t="shared" si="26"/>
        <v>1</v>
      </c>
      <c r="AF94" s="216">
        <f t="shared" si="37"/>
        <v>0</v>
      </c>
      <c r="AG94" s="216">
        <f t="shared" si="38"/>
        <v>0</v>
      </c>
      <c r="AH94" s="216">
        <f t="shared" si="39"/>
        <v>0</v>
      </c>
      <c r="AJ94" s="367"/>
    </row>
    <row r="95" spans="1:36" s="5" customFormat="1" x14ac:dyDescent="1.25">
      <c r="A95" s="83">
        <v>128</v>
      </c>
      <c r="B95" s="68">
        <v>11131</v>
      </c>
      <c r="C95" s="83">
        <v>128</v>
      </c>
      <c r="D95" s="16">
        <v>90</v>
      </c>
      <c r="E95" s="68" t="s">
        <v>497</v>
      </c>
      <c r="F95" s="10" t="s">
        <v>31</v>
      </c>
      <c r="G95" s="10" t="s">
        <v>25</v>
      </c>
      <c r="H95" s="11" t="s">
        <v>24</v>
      </c>
      <c r="I95" s="12">
        <v>992954.47466599999</v>
      </c>
      <c r="J95" s="12">
        <v>3898092.752411</v>
      </c>
      <c r="K95" s="12" t="s">
        <v>104</v>
      </c>
      <c r="L95" s="169">
        <v>89.433333333333337</v>
      </c>
      <c r="M95" s="54">
        <v>500357</v>
      </c>
      <c r="N95" s="54">
        <v>1000000</v>
      </c>
      <c r="O95" s="54">
        <v>7790623</v>
      </c>
      <c r="P95" s="201">
        <v>13.6</v>
      </c>
      <c r="Q95" s="201">
        <v>41.14</v>
      </c>
      <c r="R95" s="201">
        <v>189.46</v>
      </c>
      <c r="S95" s="53">
        <v>748</v>
      </c>
      <c r="T95" s="53">
        <v>22</v>
      </c>
      <c r="U95" s="53">
        <v>17</v>
      </c>
      <c r="V95" s="53">
        <v>78</v>
      </c>
      <c r="W95" s="12">
        <f t="shared" si="35"/>
        <v>765</v>
      </c>
      <c r="X95" s="84">
        <f t="shared" si="40"/>
        <v>1.7861625548756137</v>
      </c>
      <c r="Y95" s="85">
        <f t="shared" si="36"/>
        <v>2.9936025100254764E-2</v>
      </c>
      <c r="Z95" s="86">
        <v>11131</v>
      </c>
      <c r="AA95" s="77">
        <f t="shared" si="22"/>
        <v>0</v>
      </c>
      <c r="AB95" s="77">
        <f t="shared" si="23"/>
        <v>0</v>
      </c>
      <c r="AC95" s="150">
        <f t="shared" si="24"/>
        <v>0</v>
      </c>
      <c r="AD95" s="150">
        <f t="shared" si="25"/>
        <v>0</v>
      </c>
      <c r="AE95" s="150">
        <f t="shared" si="26"/>
        <v>0</v>
      </c>
      <c r="AF95" s="216">
        <f t="shared" si="37"/>
        <v>1.1041732157412885</v>
      </c>
      <c r="AG95" s="216">
        <f t="shared" si="38"/>
        <v>3.3401239776173974</v>
      </c>
      <c r="AH95" s="216">
        <f t="shared" si="39"/>
        <v>15.382107165760626</v>
      </c>
      <c r="AJ95" s="367"/>
    </row>
    <row r="96" spans="1:36" s="8" customFormat="1" x14ac:dyDescent="1.25">
      <c r="A96" s="210">
        <v>135</v>
      </c>
      <c r="B96" s="68">
        <v>11157</v>
      </c>
      <c r="C96" s="210">
        <v>135</v>
      </c>
      <c r="D96" s="19">
        <v>91</v>
      </c>
      <c r="E96" s="69" t="s">
        <v>498</v>
      </c>
      <c r="F96" s="20" t="s">
        <v>47</v>
      </c>
      <c r="G96" s="20" t="s">
        <v>25</v>
      </c>
      <c r="H96" s="21" t="s">
        <v>24</v>
      </c>
      <c r="I96" s="18">
        <v>681488.67492000002</v>
      </c>
      <c r="J96" s="18">
        <v>1193018.1291489999</v>
      </c>
      <c r="K96" s="18" t="s">
        <v>106</v>
      </c>
      <c r="L96" s="170">
        <v>85.2</v>
      </c>
      <c r="M96" s="56">
        <v>35123</v>
      </c>
      <c r="N96" s="55">
        <v>500000</v>
      </c>
      <c r="O96" s="56">
        <v>33966863</v>
      </c>
      <c r="P96" s="211">
        <v>23.17</v>
      </c>
      <c r="Q96" s="211">
        <v>67.790000000000006</v>
      </c>
      <c r="R96" s="211">
        <v>248.88</v>
      </c>
      <c r="S96" s="212">
        <v>418</v>
      </c>
      <c r="T96" s="212">
        <v>57.999999999999993</v>
      </c>
      <c r="U96" s="212">
        <v>6</v>
      </c>
      <c r="V96" s="212">
        <v>42</v>
      </c>
      <c r="W96" s="18">
        <f t="shared" si="35"/>
        <v>424</v>
      </c>
      <c r="X96" s="84">
        <f t="shared" si="40"/>
        <v>1.4411897608461699</v>
      </c>
      <c r="Y96" s="85">
        <f t="shared" si="36"/>
        <v>2.4154292529061309E-2</v>
      </c>
      <c r="Z96" s="86">
        <v>11157</v>
      </c>
      <c r="AA96" s="77">
        <f t="shared" si="22"/>
        <v>0</v>
      </c>
      <c r="AB96" s="77">
        <f t="shared" si="23"/>
        <v>0</v>
      </c>
      <c r="AC96" s="150">
        <f t="shared" si="24"/>
        <v>0</v>
      </c>
      <c r="AD96" s="150">
        <f t="shared" si="25"/>
        <v>0</v>
      </c>
      <c r="AE96" s="150">
        <f t="shared" si="26"/>
        <v>0</v>
      </c>
      <c r="AF96" s="216">
        <f t="shared" si="37"/>
        <v>0.57573046135872008</v>
      </c>
      <c r="AG96" s="216">
        <f t="shared" si="38"/>
        <v>1.6844526532372739</v>
      </c>
      <c r="AH96" s="216">
        <f t="shared" si="39"/>
        <v>6.1841949599895658</v>
      </c>
      <c r="AJ96" s="367"/>
    </row>
    <row r="97" spans="1:36" s="5" customFormat="1" x14ac:dyDescent="1.25">
      <c r="A97" s="83">
        <v>143</v>
      </c>
      <c r="B97" s="68">
        <v>11172</v>
      </c>
      <c r="C97" s="83">
        <v>143</v>
      </c>
      <c r="D97" s="16">
        <v>92</v>
      </c>
      <c r="E97" s="68" t="s">
        <v>499</v>
      </c>
      <c r="F97" s="10" t="s">
        <v>40</v>
      </c>
      <c r="G97" s="10" t="s">
        <v>45</v>
      </c>
      <c r="H97" s="11" t="s">
        <v>24</v>
      </c>
      <c r="I97" s="12">
        <v>305275.86044999998</v>
      </c>
      <c r="J97" s="12">
        <v>3208802.8732599998</v>
      </c>
      <c r="K97" s="12" t="s">
        <v>150</v>
      </c>
      <c r="L97" s="169">
        <v>83.1</v>
      </c>
      <c r="M97" s="54">
        <v>24382630</v>
      </c>
      <c r="N97" s="54">
        <v>50000000</v>
      </c>
      <c r="O97" s="54">
        <v>131602</v>
      </c>
      <c r="P97" s="201">
        <v>26.11</v>
      </c>
      <c r="Q97" s="201">
        <v>95.69</v>
      </c>
      <c r="R97" s="201">
        <v>274.77999999999997</v>
      </c>
      <c r="S97" s="53">
        <v>450</v>
      </c>
      <c r="T97" s="53">
        <v>3.3043722096241575</v>
      </c>
      <c r="U97" s="53">
        <v>80</v>
      </c>
      <c r="V97" s="53">
        <v>96.695627790375838</v>
      </c>
      <c r="W97" s="12">
        <f t="shared" si="35"/>
        <v>530</v>
      </c>
      <c r="X97" s="84">
        <f t="shared" si="40"/>
        <v>0.22084019908226987</v>
      </c>
      <c r="Y97" s="85">
        <f t="shared" si="36"/>
        <v>3.7012744023919358E-3</v>
      </c>
      <c r="Z97" s="86">
        <v>11172</v>
      </c>
      <c r="AA97" s="77">
        <f t="shared" si="22"/>
        <v>0</v>
      </c>
      <c r="AB97" s="77">
        <f t="shared" si="23"/>
        <v>0</v>
      </c>
      <c r="AC97" s="150">
        <f t="shared" si="24"/>
        <v>0</v>
      </c>
      <c r="AD97" s="150">
        <f t="shared" si="25"/>
        <v>0</v>
      </c>
      <c r="AE97" s="150">
        <f t="shared" si="26"/>
        <v>0</v>
      </c>
      <c r="AF97" s="216">
        <f t="shared" si="37"/>
        <v>1.745002448950481</v>
      </c>
      <c r="AG97" s="216">
        <f t="shared" si="38"/>
        <v>6.3952234523198594</v>
      </c>
      <c r="AH97" s="216">
        <f t="shared" si="39"/>
        <v>18.364296167085911</v>
      </c>
      <c r="AJ97" s="367"/>
    </row>
    <row r="98" spans="1:36" s="8" customFormat="1" x14ac:dyDescent="1.25">
      <c r="A98" s="210">
        <v>145</v>
      </c>
      <c r="B98" s="68">
        <v>11188</v>
      </c>
      <c r="C98" s="210">
        <v>145</v>
      </c>
      <c r="D98" s="19">
        <v>93</v>
      </c>
      <c r="E98" s="69" t="s">
        <v>500</v>
      </c>
      <c r="F98" s="20" t="s">
        <v>307</v>
      </c>
      <c r="G98" s="20" t="s">
        <v>25</v>
      </c>
      <c r="H98" s="21" t="s">
        <v>24</v>
      </c>
      <c r="I98" s="18">
        <v>1107920.3126340001</v>
      </c>
      <c r="J98" s="18">
        <v>4710999.0130249998</v>
      </c>
      <c r="K98" s="18" t="s">
        <v>107</v>
      </c>
      <c r="L98" s="170">
        <v>81.133333333333326</v>
      </c>
      <c r="M98" s="56">
        <v>296747</v>
      </c>
      <c r="N98" s="55">
        <v>500000</v>
      </c>
      <c r="O98" s="56">
        <v>15875473</v>
      </c>
      <c r="P98" s="211">
        <v>23.04</v>
      </c>
      <c r="Q98" s="211">
        <v>76.69</v>
      </c>
      <c r="R98" s="211">
        <v>263.75</v>
      </c>
      <c r="S98" s="212">
        <v>7551</v>
      </c>
      <c r="T98" s="212">
        <v>63</v>
      </c>
      <c r="U98" s="212">
        <v>3</v>
      </c>
      <c r="V98" s="212">
        <v>37</v>
      </c>
      <c r="W98" s="18">
        <f t="shared" si="35"/>
        <v>7554</v>
      </c>
      <c r="X98" s="84">
        <f t="shared" si="40"/>
        <v>6.1815828424712418</v>
      </c>
      <c r="Y98" s="85">
        <f t="shared" si="36"/>
        <v>0.10360312314598383</v>
      </c>
      <c r="Z98" s="86">
        <v>11188</v>
      </c>
      <c r="AA98" s="77">
        <f t="shared" si="22"/>
        <v>0</v>
      </c>
      <c r="AB98" s="77">
        <f t="shared" si="23"/>
        <v>0</v>
      </c>
      <c r="AC98" s="150">
        <f t="shared" si="24"/>
        <v>0</v>
      </c>
      <c r="AD98" s="150">
        <f t="shared" si="25"/>
        <v>0</v>
      </c>
      <c r="AE98" s="150">
        <f t="shared" si="26"/>
        <v>0</v>
      </c>
      <c r="AF98" s="216">
        <f t="shared" si="37"/>
        <v>2.2606931538180541</v>
      </c>
      <c r="AG98" s="216">
        <f t="shared" si="38"/>
        <v>7.5248506061765008</v>
      </c>
      <c r="AH98" s="216">
        <f t="shared" si="39"/>
        <v>25.879245630187146</v>
      </c>
      <c r="AJ98" s="367"/>
    </row>
    <row r="99" spans="1:36" s="5" customFormat="1" x14ac:dyDescent="1.25">
      <c r="A99" s="83">
        <v>151</v>
      </c>
      <c r="B99" s="68">
        <v>11196</v>
      </c>
      <c r="C99" s="83">
        <v>151</v>
      </c>
      <c r="D99" s="16">
        <v>94</v>
      </c>
      <c r="E99" s="68" t="s">
        <v>501</v>
      </c>
      <c r="F99" s="10" t="s">
        <v>17</v>
      </c>
      <c r="G99" s="10" t="s">
        <v>45</v>
      </c>
      <c r="H99" s="11" t="s">
        <v>24</v>
      </c>
      <c r="I99" s="12">
        <v>623502.83824199997</v>
      </c>
      <c r="J99" s="12">
        <v>1907247.3545560001</v>
      </c>
      <c r="K99" s="12" t="s">
        <v>210</v>
      </c>
      <c r="L99" s="169">
        <v>78.333333333333343</v>
      </c>
      <c r="M99" s="54">
        <v>16357539</v>
      </c>
      <c r="N99" s="54">
        <v>100000000</v>
      </c>
      <c r="O99" s="54">
        <v>116598</v>
      </c>
      <c r="P99" s="201">
        <v>37.94</v>
      </c>
      <c r="Q99" s="201">
        <v>112.79</v>
      </c>
      <c r="R99" s="201">
        <v>301.61</v>
      </c>
      <c r="S99" s="53">
        <v>8</v>
      </c>
      <c r="T99" s="53">
        <v>3.275477779520247</v>
      </c>
      <c r="U99" s="53">
        <v>22</v>
      </c>
      <c r="V99" s="53">
        <v>96.724522220479741</v>
      </c>
      <c r="W99" s="12">
        <f t="shared" si="35"/>
        <v>30</v>
      </c>
      <c r="X99" s="84">
        <f t="shared" si="40"/>
        <v>0.13011513296399288</v>
      </c>
      <c r="Y99" s="85">
        <f t="shared" si="36"/>
        <v>2.1807253072799577E-3</v>
      </c>
      <c r="Z99" s="86">
        <v>11196</v>
      </c>
      <c r="AA99" s="77">
        <f t="shared" si="22"/>
        <v>0</v>
      </c>
      <c r="AB99" s="77">
        <f t="shared" si="23"/>
        <v>0</v>
      </c>
      <c r="AC99" s="150">
        <f t="shared" si="24"/>
        <v>0</v>
      </c>
      <c r="AD99" s="150">
        <f t="shared" si="25"/>
        <v>0</v>
      </c>
      <c r="AE99" s="150">
        <f t="shared" si="26"/>
        <v>0</v>
      </c>
      <c r="AF99" s="216">
        <f t="shared" si="37"/>
        <v>1.5071291814340868</v>
      </c>
      <c r="AG99" s="216">
        <f t="shared" si="38"/>
        <v>4.4804718074314884</v>
      </c>
      <c r="AH99" s="216">
        <f t="shared" si="39"/>
        <v>11.981160580188059</v>
      </c>
      <c r="AJ99" s="367"/>
    </row>
    <row r="100" spans="1:36" s="8" customFormat="1" x14ac:dyDescent="1.25">
      <c r="A100" s="210">
        <v>153</v>
      </c>
      <c r="B100" s="68">
        <v>11222</v>
      </c>
      <c r="C100" s="210">
        <v>153</v>
      </c>
      <c r="D100" s="19">
        <v>95</v>
      </c>
      <c r="E100" s="69" t="s">
        <v>502</v>
      </c>
      <c r="F100" s="20" t="s">
        <v>70</v>
      </c>
      <c r="G100" s="20" t="s">
        <v>25</v>
      </c>
      <c r="H100" s="21" t="s">
        <v>24</v>
      </c>
      <c r="I100" s="18">
        <v>318421.39140000002</v>
      </c>
      <c r="J100" s="18">
        <v>586880.68395600002</v>
      </c>
      <c r="K100" s="18" t="s">
        <v>208</v>
      </c>
      <c r="L100" s="170">
        <v>78.266666666666666</v>
      </c>
      <c r="M100" s="56">
        <v>64554</v>
      </c>
      <c r="N100" s="55">
        <v>700000</v>
      </c>
      <c r="O100" s="56">
        <v>9091314</v>
      </c>
      <c r="P100" s="211">
        <v>15.02</v>
      </c>
      <c r="Q100" s="211">
        <v>60.01</v>
      </c>
      <c r="R100" s="211">
        <v>211.21</v>
      </c>
      <c r="S100" s="212">
        <v>110</v>
      </c>
      <c r="T100" s="212">
        <v>1</v>
      </c>
      <c r="U100" s="212">
        <v>5</v>
      </c>
      <c r="V100" s="212">
        <v>99</v>
      </c>
      <c r="W100" s="18">
        <f t="shared" si="35"/>
        <v>115</v>
      </c>
      <c r="X100" s="84">
        <f t="shared" si="40"/>
        <v>1.2223510414905495E-2</v>
      </c>
      <c r="Y100" s="85">
        <f t="shared" si="36"/>
        <v>2.0486562860417757E-4</v>
      </c>
      <c r="Z100" s="86">
        <v>11222</v>
      </c>
      <c r="AA100" s="77">
        <f t="shared" si="22"/>
        <v>0</v>
      </c>
      <c r="AB100" s="77">
        <f t="shared" si="23"/>
        <v>0</v>
      </c>
      <c r="AC100" s="150">
        <f t="shared" si="24"/>
        <v>0</v>
      </c>
      <c r="AD100" s="150">
        <f t="shared" si="25"/>
        <v>0</v>
      </c>
      <c r="AE100" s="150">
        <f t="shared" si="26"/>
        <v>0</v>
      </c>
      <c r="AF100" s="216">
        <f t="shared" si="37"/>
        <v>0.18359712643188053</v>
      </c>
      <c r="AG100" s="216">
        <f t="shared" si="38"/>
        <v>0.73353285999847873</v>
      </c>
      <c r="AH100" s="216">
        <f t="shared" si="39"/>
        <v>2.5817276347321898</v>
      </c>
      <c r="AJ100" s="367"/>
    </row>
    <row r="101" spans="1:36" s="5" customFormat="1" x14ac:dyDescent="1.25">
      <c r="A101" s="83">
        <v>166</v>
      </c>
      <c r="B101" s="68">
        <v>11258</v>
      </c>
      <c r="C101" s="83">
        <v>166</v>
      </c>
      <c r="D101" s="16">
        <v>96</v>
      </c>
      <c r="E101" s="68" t="s">
        <v>503</v>
      </c>
      <c r="F101" s="10" t="s">
        <v>155</v>
      </c>
      <c r="G101" s="10" t="s">
        <v>25</v>
      </c>
      <c r="H101" s="11" t="s">
        <v>24</v>
      </c>
      <c r="I101" s="12">
        <v>113557</v>
      </c>
      <c r="J101" s="12">
        <v>323819.88086099998</v>
      </c>
      <c r="K101" s="12" t="s">
        <v>167</v>
      </c>
      <c r="L101" s="169">
        <v>74.066666666666663</v>
      </c>
      <c r="M101" s="54">
        <v>43355</v>
      </c>
      <c r="N101" s="54">
        <v>200000</v>
      </c>
      <c r="O101" s="54">
        <v>7469031</v>
      </c>
      <c r="P101" s="201">
        <v>24.81</v>
      </c>
      <c r="Q101" s="201">
        <v>91.08</v>
      </c>
      <c r="R101" s="201">
        <v>253.49</v>
      </c>
      <c r="S101" s="53">
        <v>116</v>
      </c>
      <c r="T101" s="53">
        <v>17</v>
      </c>
      <c r="U101" s="53">
        <v>6</v>
      </c>
      <c r="V101" s="53">
        <v>83</v>
      </c>
      <c r="W101" s="12">
        <f t="shared" si="35"/>
        <v>122</v>
      </c>
      <c r="X101" s="84">
        <f t="shared" si="40"/>
        <v>0.11465646852236325</v>
      </c>
      <c r="Y101" s="85">
        <f t="shared" si="36"/>
        <v>1.9216386046291636E-3</v>
      </c>
      <c r="Z101" s="86">
        <v>11258</v>
      </c>
      <c r="AA101" s="77">
        <f t="shared" si="22"/>
        <v>0</v>
      </c>
      <c r="AB101" s="77">
        <f t="shared" si="23"/>
        <v>0</v>
      </c>
      <c r="AC101" s="150">
        <f t="shared" si="24"/>
        <v>0</v>
      </c>
      <c r="AD101" s="150">
        <f t="shared" si="25"/>
        <v>0</v>
      </c>
      <c r="AE101" s="150">
        <f t="shared" si="26"/>
        <v>0</v>
      </c>
      <c r="AF101" s="216">
        <f t="shared" si="37"/>
        <v>0.16733099906116658</v>
      </c>
      <c r="AG101" s="216">
        <f t="shared" si="38"/>
        <v>0.61428889135393194</v>
      </c>
      <c r="AH101" s="216">
        <f t="shared" si="39"/>
        <v>1.7096628356314034</v>
      </c>
      <c r="AJ101" s="367"/>
    </row>
    <row r="102" spans="1:36" s="8" customFormat="1" x14ac:dyDescent="1.25">
      <c r="A102" s="210">
        <v>179</v>
      </c>
      <c r="B102" s="68">
        <v>11304</v>
      </c>
      <c r="C102" s="210">
        <v>179</v>
      </c>
      <c r="D102" s="19">
        <v>97</v>
      </c>
      <c r="E102" s="69" t="s">
        <v>504</v>
      </c>
      <c r="F102" s="20" t="s">
        <v>38</v>
      </c>
      <c r="G102" s="20" t="s">
        <v>25</v>
      </c>
      <c r="H102" s="21" t="s">
        <v>24</v>
      </c>
      <c r="I102" s="18">
        <v>465382.34104099998</v>
      </c>
      <c r="J102" s="18">
        <v>1183392.4525540001</v>
      </c>
      <c r="K102" s="18" t="s">
        <v>170</v>
      </c>
      <c r="L102" s="170">
        <v>66.333333333333329</v>
      </c>
      <c r="M102" s="56">
        <v>185739</v>
      </c>
      <c r="N102" s="55">
        <v>300000</v>
      </c>
      <c r="O102" s="56">
        <v>6371265</v>
      </c>
      <c r="P102" s="211">
        <v>25.65</v>
      </c>
      <c r="Q102" s="211">
        <v>95.7</v>
      </c>
      <c r="R102" s="211">
        <v>303.24</v>
      </c>
      <c r="S102" s="212">
        <v>114</v>
      </c>
      <c r="T102" s="212">
        <v>0</v>
      </c>
      <c r="U102" s="212">
        <v>18</v>
      </c>
      <c r="V102" s="212">
        <v>100</v>
      </c>
      <c r="W102" s="18">
        <f t="shared" si="35"/>
        <v>132</v>
      </c>
      <c r="X102" s="84">
        <f t="shared" si="40"/>
        <v>0</v>
      </c>
      <c r="Y102" s="85">
        <f t="shared" si="36"/>
        <v>0</v>
      </c>
      <c r="Z102" s="86">
        <v>11304</v>
      </c>
      <c r="AA102" s="77">
        <f t="shared" si="22"/>
        <v>0</v>
      </c>
      <c r="AB102" s="77">
        <f t="shared" si="23"/>
        <v>0</v>
      </c>
      <c r="AC102" s="150">
        <f t="shared" si="24"/>
        <v>0</v>
      </c>
      <c r="AD102" s="150">
        <f t="shared" si="25"/>
        <v>0</v>
      </c>
      <c r="AE102" s="150">
        <f t="shared" si="26"/>
        <v>0</v>
      </c>
      <c r="AF102" s="216">
        <f t="shared" si="37"/>
        <v>0.63221136057246863</v>
      </c>
      <c r="AG102" s="216">
        <f t="shared" si="38"/>
        <v>2.3587768891534213</v>
      </c>
      <c r="AH102" s="216">
        <f t="shared" si="39"/>
        <v>7.4741431961011848</v>
      </c>
      <c r="AJ102" s="367"/>
    </row>
    <row r="103" spans="1:36" s="5" customFormat="1" x14ac:dyDescent="1.25">
      <c r="A103" s="83">
        <v>180</v>
      </c>
      <c r="B103" s="68">
        <v>11305</v>
      </c>
      <c r="C103" s="83">
        <v>180</v>
      </c>
      <c r="D103" s="16">
        <v>98</v>
      </c>
      <c r="E103" s="68" t="s">
        <v>505</v>
      </c>
      <c r="F103" s="10" t="s">
        <v>173</v>
      </c>
      <c r="G103" s="10" t="s">
        <v>25</v>
      </c>
      <c r="H103" s="11" t="s">
        <v>24</v>
      </c>
      <c r="I103" s="12">
        <v>179713.247699</v>
      </c>
      <c r="J103" s="12">
        <v>316190.91720899998</v>
      </c>
      <c r="K103" s="12" t="s">
        <v>174</v>
      </c>
      <c r="L103" s="169">
        <v>65.966666666666669</v>
      </c>
      <c r="M103" s="54">
        <v>25522</v>
      </c>
      <c r="N103" s="54">
        <v>200000</v>
      </c>
      <c r="O103" s="54">
        <v>12388955</v>
      </c>
      <c r="P103" s="201">
        <v>24.9</v>
      </c>
      <c r="Q103" s="201">
        <v>71.89</v>
      </c>
      <c r="R103" s="201">
        <v>287.04000000000002</v>
      </c>
      <c r="S103" s="53">
        <v>1063</v>
      </c>
      <c r="T103" s="53">
        <v>84</v>
      </c>
      <c r="U103" s="53">
        <v>3</v>
      </c>
      <c r="V103" s="53">
        <v>16</v>
      </c>
      <c r="W103" s="12">
        <f t="shared" si="35"/>
        <v>1066</v>
      </c>
      <c r="X103" s="84">
        <f t="shared" si="40"/>
        <v>0.55319062003916608</v>
      </c>
      <c r="Y103" s="85">
        <f t="shared" si="36"/>
        <v>9.27145642008558E-3</v>
      </c>
      <c r="Z103" s="86">
        <v>11305</v>
      </c>
      <c r="AA103" s="77">
        <f t="shared" si="22"/>
        <v>0</v>
      </c>
      <c r="AB103" s="77">
        <f t="shared" si="23"/>
        <v>0</v>
      </c>
      <c r="AC103" s="150">
        <f t="shared" si="24"/>
        <v>0</v>
      </c>
      <c r="AD103" s="150">
        <f t="shared" si="25"/>
        <v>0</v>
      </c>
      <c r="AE103" s="150">
        <f t="shared" si="26"/>
        <v>0</v>
      </c>
      <c r="AF103" s="216">
        <f t="shared" si="37"/>
        <v>0.16398150522589564</v>
      </c>
      <c r="AG103" s="216">
        <f t="shared" si="38"/>
        <v>0.47343897231685295</v>
      </c>
      <c r="AH103" s="216">
        <f t="shared" si="39"/>
        <v>1.8903313759052647</v>
      </c>
      <c r="AJ103" s="367"/>
    </row>
    <row r="104" spans="1:36" s="8" customFormat="1" x14ac:dyDescent="1.25">
      <c r="A104" s="210">
        <v>165</v>
      </c>
      <c r="B104" s="68">
        <v>11239</v>
      </c>
      <c r="C104" s="210">
        <v>165</v>
      </c>
      <c r="D104" s="19">
        <v>99</v>
      </c>
      <c r="E104" s="69" t="s">
        <v>506</v>
      </c>
      <c r="F104" s="20" t="s">
        <v>213</v>
      </c>
      <c r="G104" s="20" t="s">
        <v>25</v>
      </c>
      <c r="H104" s="21" t="s">
        <v>24</v>
      </c>
      <c r="I104" s="18">
        <v>240445.403296</v>
      </c>
      <c r="J104" s="18">
        <v>717931.967405</v>
      </c>
      <c r="K104" s="18" t="s">
        <v>154</v>
      </c>
      <c r="L104" s="170">
        <v>74.133333333333326</v>
      </c>
      <c r="M104" s="56">
        <v>189799</v>
      </c>
      <c r="N104" s="55">
        <v>500000</v>
      </c>
      <c r="O104" s="56">
        <v>3782590</v>
      </c>
      <c r="P104" s="211">
        <v>19.3</v>
      </c>
      <c r="Q104" s="211">
        <v>64.209999999999994</v>
      </c>
      <c r="R104" s="211">
        <v>238.38</v>
      </c>
      <c r="S104" s="212">
        <v>391</v>
      </c>
      <c r="T104" s="212">
        <v>35</v>
      </c>
      <c r="U104" s="212">
        <v>12</v>
      </c>
      <c r="V104" s="212">
        <v>65</v>
      </c>
      <c r="W104" s="18">
        <f t="shared" si="35"/>
        <v>403</v>
      </c>
      <c r="X104" s="84">
        <f t="shared" si="40"/>
        <v>0.52335631283092121</v>
      </c>
      <c r="Y104" s="85">
        <f t="shared" si="36"/>
        <v>8.771434422089476E-3</v>
      </c>
      <c r="Z104" s="86">
        <v>11239</v>
      </c>
      <c r="AA104" s="77">
        <f t="shared" si="22"/>
        <v>0</v>
      </c>
      <c r="AB104" s="77">
        <f t="shared" si="23"/>
        <v>0</v>
      </c>
      <c r="AC104" s="150">
        <f t="shared" si="24"/>
        <v>0</v>
      </c>
      <c r="AD104" s="150">
        <f t="shared" si="25"/>
        <v>0</v>
      </c>
      <c r="AE104" s="150">
        <f t="shared" si="26"/>
        <v>0</v>
      </c>
      <c r="AF104" s="216">
        <f t="shared" si="37"/>
        <v>0.28859362393247939</v>
      </c>
      <c r="AG104" s="216">
        <f t="shared" si="38"/>
        <v>0.9601345384820984</v>
      </c>
      <c r="AH104" s="216">
        <f t="shared" si="39"/>
        <v>3.5645050815038566</v>
      </c>
      <c r="AJ104" s="367"/>
    </row>
    <row r="105" spans="1:36" s="5" customFormat="1" x14ac:dyDescent="1.25">
      <c r="A105" s="83">
        <v>204</v>
      </c>
      <c r="B105" s="68">
        <v>11327</v>
      </c>
      <c r="C105" s="83">
        <v>204</v>
      </c>
      <c r="D105" s="16">
        <v>100</v>
      </c>
      <c r="E105" s="68" t="s">
        <v>507</v>
      </c>
      <c r="F105" s="10" t="s">
        <v>39</v>
      </c>
      <c r="G105" s="10" t="s">
        <v>45</v>
      </c>
      <c r="H105" s="11" t="s">
        <v>24</v>
      </c>
      <c r="I105" s="12">
        <v>1507349.5040460001</v>
      </c>
      <c r="J105" s="12">
        <v>4346474.9895660002</v>
      </c>
      <c r="K105" s="12" t="s">
        <v>205</v>
      </c>
      <c r="L105" s="169">
        <v>59.2</v>
      </c>
      <c r="M105" s="54">
        <v>40060000</v>
      </c>
      <c r="N105" s="54">
        <v>50000000</v>
      </c>
      <c r="O105" s="54">
        <v>108500</v>
      </c>
      <c r="P105" s="201">
        <v>22.17</v>
      </c>
      <c r="Q105" s="201">
        <v>66.22</v>
      </c>
      <c r="R105" s="201">
        <v>251.57</v>
      </c>
      <c r="S105" s="53">
        <v>2879</v>
      </c>
      <c r="T105" s="53">
        <v>5.0421843188327795</v>
      </c>
      <c r="U105" s="53">
        <v>10</v>
      </c>
      <c r="V105" s="53">
        <v>94.957815681167219</v>
      </c>
      <c r="W105" s="12">
        <f t="shared" si="35"/>
        <v>2889</v>
      </c>
      <c r="X105" s="84">
        <f t="shared" si="40"/>
        <v>0.45645927222425631</v>
      </c>
      <c r="Y105" s="85">
        <f t="shared" si="36"/>
        <v>7.6502422432100222E-3</v>
      </c>
      <c r="Z105" s="86">
        <v>11327</v>
      </c>
      <c r="AA105" s="77">
        <f t="shared" si="22"/>
        <v>0</v>
      </c>
      <c r="AB105" s="77">
        <f t="shared" si="23"/>
        <v>0</v>
      </c>
      <c r="AC105" s="150">
        <f t="shared" si="24"/>
        <v>0</v>
      </c>
      <c r="AD105" s="150">
        <f t="shared" si="25"/>
        <v>0</v>
      </c>
      <c r="AE105" s="150">
        <f t="shared" si="26"/>
        <v>0</v>
      </c>
      <c r="AF105" s="216">
        <f t="shared" si="37"/>
        <v>2.0070075636493954</v>
      </c>
      <c r="AG105" s="216">
        <f t="shared" si="38"/>
        <v>5.9947695473551175</v>
      </c>
      <c r="AH105" s="216">
        <f t="shared" si="39"/>
        <v>22.774149426579989</v>
      </c>
      <c r="AJ105" s="367"/>
    </row>
    <row r="106" spans="1:36" s="8" customFormat="1" x14ac:dyDescent="1.25">
      <c r="A106" s="210">
        <v>213</v>
      </c>
      <c r="B106" s="68">
        <v>11381</v>
      </c>
      <c r="C106" s="210">
        <v>213</v>
      </c>
      <c r="D106" s="19">
        <v>101</v>
      </c>
      <c r="E106" s="69" t="s">
        <v>508</v>
      </c>
      <c r="F106" s="20" t="s">
        <v>234</v>
      </c>
      <c r="G106" s="20" t="s">
        <v>25</v>
      </c>
      <c r="H106" s="21" t="s">
        <v>24</v>
      </c>
      <c r="I106" s="18">
        <v>581263.06530200003</v>
      </c>
      <c r="J106" s="18">
        <v>1496954.571239</v>
      </c>
      <c r="K106" s="18" t="s">
        <v>221</v>
      </c>
      <c r="L106" s="170">
        <v>55.3</v>
      </c>
      <c r="M106" s="56">
        <v>236215</v>
      </c>
      <c r="N106" s="55">
        <v>500000</v>
      </c>
      <c r="O106" s="56">
        <v>6337254</v>
      </c>
      <c r="P106" s="211">
        <v>29.75</v>
      </c>
      <c r="Q106" s="211">
        <v>98.34</v>
      </c>
      <c r="R106" s="211">
        <v>310.16000000000003</v>
      </c>
      <c r="S106" s="212">
        <v>99</v>
      </c>
      <c r="T106" s="212">
        <v>0</v>
      </c>
      <c r="U106" s="212">
        <v>11</v>
      </c>
      <c r="V106" s="212">
        <v>100</v>
      </c>
      <c r="W106" s="18">
        <f t="shared" si="35"/>
        <v>110</v>
      </c>
      <c r="X106" s="84">
        <f t="shared" si="40"/>
        <v>0</v>
      </c>
      <c r="Y106" s="85">
        <f t="shared" si="36"/>
        <v>0</v>
      </c>
      <c r="Z106" s="86">
        <v>11381</v>
      </c>
      <c r="AA106" s="77">
        <f>IF(M106&gt;N106,1,0)</f>
        <v>0</v>
      </c>
      <c r="AB106" s="77">
        <f>IF(W106=0,1,0)</f>
        <v>0</v>
      </c>
      <c r="AC106" s="150">
        <f>IF((T106+V106)=100,0,1)</f>
        <v>0</v>
      </c>
      <c r="AD106" s="150">
        <f>IF(J106=0,1,0)</f>
        <v>0</v>
      </c>
      <c r="AE106" s="150">
        <f>IF(M106=0,1,0)</f>
        <v>0</v>
      </c>
      <c r="AF106" s="216">
        <f t="shared" si="37"/>
        <v>0.92755938080622991</v>
      </c>
      <c r="AG106" s="216">
        <f t="shared" si="38"/>
        <v>3.0660904036465428</v>
      </c>
      <c r="AH106" s="216">
        <f t="shared" si="39"/>
        <v>9.6703131949868997</v>
      </c>
      <c r="AJ106" s="367"/>
    </row>
    <row r="107" spans="1:36" s="5" customFormat="1" x14ac:dyDescent="1.25">
      <c r="A107" s="83">
        <v>291</v>
      </c>
      <c r="B107" s="68">
        <v>11691</v>
      </c>
      <c r="C107" s="83">
        <v>291</v>
      </c>
      <c r="D107" s="16">
        <v>102</v>
      </c>
      <c r="E107" s="68" t="s">
        <v>608</v>
      </c>
      <c r="F107" s="10" t="s">
        <v>288</v>
      </c>
      <c r="G107" s="10" t="s">
        <v>25</v>
      </c>
      <c r="H107" s="11"/>
      <c r="I107" s="12">
        <v>0</v>
      </c>
      <c r="J107" s="12">
        <v>27258</v>
      </c>
      <c r="K107" s="12" t="s">
        <v>609</v>
      </c>
      <c r="L107" s="169">
        <v>1</v>
      </c>
      <c r="M107" s="54">
        <v>3102487</v>
      </c>
      <c r="N107" s="54">
        <v>20000000</v>
      </c>
      <c r="O107" s="54">
        <v>14223</v>
      </c>
      <c r="P107" s="201">
        <v>43.65</v>
      </c>
      <c r="Q107" s="201">
        <v>0</v>
      </c>
      <c r="R107" s="201">
        <v>0</v>
      </c>
      <c r="S107" s="53">
        <v>106</v>
      </c>
      <c r="T107" s="53">
        <v>37</v>
      </c>
      <c r="U107" s="53">
        <v>6</v>
      </c>
      <c r="V107" s="53">
        <v>63</v>
      </c>
      <c r="W107" s="12">
        <f>S107+U107</f>
        <v>112</v>
      </c>
      <c r="X107" s="84"/>
      <c r="Y107" s="85"/>
      <c r="Z107" s="86"/>
      <c r="AA107" s="77"/>
      <c r="AB107" s="77">
        <f>IF(W107=0,1,0)</f>
        <v>0</v>
      </c>
      <c r="AC107" s="150"/>
      <c r="AD107" s="150"/>
      <c r="AE107" s="150"/>
      <c r="AF107" s="216">
        <f t="shared" si="37"/>
        <v>2.4781316039729787E-2</v>
      </c>
      <c r="AG107" s="216">
        <f t="shared" si="38"/>
        <v>0</v>
      </c>
      <c r="AH107" s="216">
        <f t="shared" si="39"/>
        <v>0</v>
      </c>
      <c r="AJ107" s="367"/>
    </row>
    <row r="108" spans="1:36" s="98" customFormat="1" x14ac:dyDescent="1.25">
      <c r="A108" s="102"/>
      <c r="B108" s="68"/>
      <c r="C108" s="102"/>
      <c r="D108" s="208"/>
      <c r="E108" s="391" t="s">
        <v>26</v>
      </c>
      <c r="F108" s="96"/>
      <c r="G108" s="97" t="s">
        <v>24</v>
      </c>
      <c r="H108" s="105" t="s">
        <v>22</v>
      </c>
      <c r="I108" s="101">
        <f>SUM(I87:I107)</f>
        <v>13204079.415690001</v>
      </c>
      <c r="J108" s="99">
        <f>SUM(J87:J107)</f>
        <v>48012450.109286994</v>
      </c>
      <c r="K108" s="375" t="s">
        <v>24</v>
      </c>
      <c r="L108" s="375" t="s">
        <v>24</v>
      </c>
      <c r="M108" s="101">
        <f>SUM(M87:M107)</f>
        <v>104001329</v>
      </c>
      <c r="N108" s="376" t="s">
        <v>24</v>
      </c>
      <c r="O108" s="376" t="s">
        <v>24</v>
      </c>
      <c r="P108" s="377">
        <f>AF108</f>
        <v>21.201202684488592</v>
      </c>
      <c r="Q108" s="377">
        <f>AG108</f>
        <v>69.366242345367581</v>
      </c>
      <c r="R108" s="377">
        <f>AH108</f>
        <v>253.47710697785581</v>
      </c>
      <c r="S108" s="101">
        <f>SUM(S87:S107)</f>
        <v>22101</v>
      </c>
      <c r="T108" s="101">
        <f>X108</f>
        <v>51.488961260744901</v>
      </c>
      <c r="U108" s="101">
        <f>SUM(U87:U107)</f>
        <v>298</v>
      </c>
      <c r="V108" s="101">
        <f>100-T108</f>
        <v>48.511038739255099</v>
      </c>
      <c r="W108" s="101">
        <f>SUM(W87:W107)</f>
        <v>22399</v>
      </c>
      <c r="X108" s="84">
        <f>SUM(X87:X106)</f>
        <v>51.488961260744901</v>
      </c>
      <c r="Y108" s="85" t="s">
        <v>24</v>
      </c>
      <c r="Z108" s="86">
        <v>0</v>
      </c>
      <c r="AA108" s="77">
        <f t="shared" ref="AA108" si="41">IF(M108&gt;N108,1,0)</f>
        <v>0</v>
      </c>
      <c r="AB108" s="77">
        <f t="shared" si="23"/>
        <v>0</v>
      </c>
      <c r="AC108" s="150">
        <f t="shared" si="24"/>
        <v>0</v>
      </c>
      <c r="AD108" s="150">
        <f t="shared" ref="AD108" si="42">IF(J108=0,1,0)</f>
        <v>0</v>
      </c>
      <c r="AE108" s="150">
        <f t="shared" ref="AE108" si="43">IF(M108=0,1,0)</f>
        <v>0</v>
      </c>
      <c r="AF108" s="218">
        <f>SUM(AF87:AF107)</f>
        <v>21.201202684488592</v>
      </c>
      <c r="AG108" s="218">
        <f t="shared" ref="AG108:AH108" si="44">SUM(AG87:AG107)</f>
        <v>69.366242345367581</v>
      </c>
      <c r="AH108" s="218">
        <f t="shared" si="44"/>
        <v>253.47710697785581</v>
      </c>
      <c r="AJ108" s="367"/>
    </row>
    <row r="109" spans="1:36" s="5" customFormat="1" x14ac:dyDescent="1.25">
      <c r="A109" s="83">
        <v>26</v>
      </c>
      <c r="B109" s="68">
        <v>10589</v>
      </c>
      <c r="C109" s="83">
        <v>26</v>
      </c>
      <c r="D109" s="16">
        <v>103</v>
      </c>
      <c r="E109" s="68" t="s">
        <v>509</v>
      </c>
      <c r="F109" s="10" t="s">
        <v>341</v>
      </c>
      <c r="G109" s="10" t="s">
        <v>229</v>
      </c>
      <c r="H109" s="11" t="s">
        <v>24</v>
      </c>
      <c r="I109" s="12">
        <v>776444.54888599995</v>
      </c>
      <c r="J109" s="12">
        <v>3639122.6873550001</v>
      </c>
      <c r="K109" s="12" t="s">
        <v>116</v>
      </c>
      <c r="L109" s="169">
        <v>149.43333333333334</v>
      </c>
      <c r="M109" s="54">
        <v>14359</v>
      </c>
      <c r="N109" s="54">
        <v>50000</v>
      </c>
      <c r="O109" s="54">
        <v>253438448</v>
      </c>
      <c r="P109" s="201">
        <v>50.12</v>
      </c>
      <c r="Q109" s="201">
        <v>168.59</v>
      </c>
      <c r="R109" s="201">
        <v>596.92999999999995</v>
      </c>
      <c r="S109" s="53">
        <v>176</v>
      </c>
      <c r="T109" s="53">
        <v>95</v>
      </c>
      <c r="U109" s="53">
        <v>5</v>
      </c>
      <c r="V109" s="53">
        <v>5</v>
      </c>
      <c r="W109" s="12">
        <f t="shared" ref="W109:W140" si="45">S109+U109</f>
        <v>181</v>
      </c>
      <c r="X109" s="84">
        <f t="shared" ref="X109:X140" si="46">T109*J109/$J$177</f>
        <v>0.62047307098983406</v>
      </c>
      <c r="Y109" s="85">
        <f t="shared" ref="Y109:Y140" si="47">T109*J109/$J$178</f>
        <v>0.1206811909863727</v>
      </c>
      <c r="Z109" s="86">
        <v>10589</v>
      </c>
      <c r="AA109" s="77">
        <f t="shared" ref="AA109:AA140" si="48">IF(M109&gt;N109,1,0)</f>
        <v>0</v>
      </c>
      <c r="AB109" s="77">
        <f t="shared" ref="AB109:AB140" si="49">IF(W109=0,1,0)</f>
        <v>0</v>
      </c>
      <c r="AC109" s="150">
        <f t="shared" ref="AC109:AC140" si="50">IF((T109+V109)=100,0,1)</f>
        <v>0</v>
      </c>
      <c r="AD109" s="150">
        <f t="shared" ref="AD109:AD140" si="51">IF(J109=0,1,0)</f>
        <v>0</v>
      </c>
      <c r="AE109" s="150">
        <f t="shared" ref="AE109:AE140" si="52">IF(M109=0,1,0)</f>
        <v>0</v>
      </c>
      <c r="AF109" s="216">
        <f t="shared" ref="AF109:AF140" si="53">$J109/$J$177*P109</f>
        <v>0.32734852966326822</v>
      </c>
      <c r="AG109" s="216">
        <f t="shared" ref="AG109:AG140" si="54">$J109/$J$177*Q109</f>
        <v>1.1011111056650118</v>
      </c>
      <c r="AH109" s="216">
        <f t="shared" ref="AH109:AH140" si="55">$J109/$J$177*R109</f>
        <v>3.8987262133259115</v>
      </c>
      <c r="AJ109" s="367"/>
    </row>
    <row r="110" spans="1:36" s="8" customFormat="1" x14ac:dyDescent="1.25">
      <c r="A110" s="210">
        <v>44</v>
      </c>
      <c r="B110" s="68">
        <v>10591</v>
      </c>
      <c r="C110" s="210">
        <v>44</v>
      </c>
      <c r="D110" s="19">
        <v>104</v>
      </c>
      <c r="E110" s="69" t="s">
        <v>510</v>
      </c>
      <c r="F110" s="20" t="s">
        <v>318</v>
      </c>
      <c r="G110" s="20" t="s">
        <v>229</v>
      </c>
      <c r="H110" s="21" t="s">
        <v>24</v>
      </c>
      <c r="I110" s="18">
        <v>536553.15578799997</v>
      </c>
      <c r="J110" s="18">
        <v>3656870.9156499999</v>
      </c>
      <c r="K110" s="18" t="s">
        <v>116</v>
      </c>
      <c r="L110" s="170">
        <v>149.43333333333334</v>
      </c>
      <c r="M110" s="56">
        <v>223646</v>
      </c>
      <c r="N110" s="55">
        <v>500000</v>
      </c>
      <c r="O110" s="56">
        <v>16351157</v>
      </c>
      <c r="P110" s="211">
        <v>36.74</v>
      </c>
      <c r="Q110" s="211">
        <v>134.86000000000001</v>
      </c>
      <c r="R110" s="211">
        <v>57.86</v>
      </c>
      <c r="S110" s="212">
        <v>995</v>
      </c>
      <c r="T110" s="212">
        <v>36</v>
      </c>
      <c r="U110" s="212">
        <v>14</v>
      </c>
      <c r="V110" s="212">
        <v>64</v>
      </c>
      <c r="W110" s="18">
        <f t="shared" si="45"/>
        <v>1009</v>
      </c>
      <c r="X110" s="84">
        <f t="shared" si="46"/>
        <v>0.23627336470180374</v>
      </c>
      <c r="Y110" s="85">
        <f t="shared" si="47"/>
        <v>4.5954856679087754E-2</v>
      </c>
      <c r="Z110" s="86">
        <v>10591</v>
      </c>
      <c r="AA110" s="77">
        <f t="shared" si="48"/>
        <v>0</v>
      </c>
      <c r="AB110" s="77">
        <f t="shared" si="49"/>
        <v>0</v>
      </c>
      <c r="AC110" s="150">
        <f t="shared" si="50"/>
        <v>0</v>
      </c>
      <c r="AD110" s="150">
        <f t="shared" si="51"/>
        <v>0</v>
      </c>
      <c r="AE110" s="150">
        <f t="shared" si="52"/>
        <v>0</v>
      </c>
      <c r="AF110" s="216">
        <f t="shared" si="53"/>
        <v>0.24113009497622973</v>
      </c>
      <c r="AG110" s="216">
        <f t="shared" si="54"/>
        <v>0.88510627676903486</v>
      </c>
      <c r="AH110" s="216">
        <f t="shared" si="55"/>
        <v>0.37974380226795457</v>
      </c>
      <c r="AJ110" s="367"/>
    </row>
    <row r="111" spans="1:36" s="5" customFormat="1" x14ac:dyDescent="1.25">
      <c r="A111" s="83">
        <v>36</v>
      </c>
      <c r="B111" s="68">
        <v>10596</v>
      </c>
      <c r="C111" s="83">
        <v>36</v>
      </c>
      <c r="D111" s="16">
        <v>105</v>
      </c>
      <c r="E111" s="68" t="s">
        <v>511</v>
      </c>
      <c r="F111" s="10" t="s">
        <v>44</v>
      </c>
      <c r="G111" s="10" t="s">
        <v>229</v>
      </c>
      <c r="H111" s="11" t="s">
        <v>24</v>
      </c>
      <c r="I111" s="12">
        <v>1513042.3271029999</v>
      </c>
      <c r="J111" s="12">
        <v>8108656.2815300003</v>
      </c>
      <c r="K111" s="12" t="s">
        <v>117</v>
      </c>
      <c r="L111" s="169">
        <v>147.86666666666667</v>
      </c>
      <c r="M111" s="54">
        <v>20402</v>
      </c>
      <c r="N111" s="54">
        <v>50000</v>
      </c>
      <c r="O111" s="54">
        <v>397444185</v>
      </c>
      <c r="P111" s="201">
        <v>18.18</v>
      </c>
      <c r="Q111" s="201">
        <v>101.61</v>
      </c>
      <c r="R111" s="201">
        <v>510.06</v>
      </c>
      <c r="S111" s="53">
        <v>1244</v>
      </c>
      <c r="T111" s="53">
        <v>66</v>
      </c>
      <c r="U111" s="53">
        <v>11</v>
      </c>
      <c r="V111" s="53">
        <v>34</v>
      </c>
      <c r="W111" s="12">
        <f t="shared" si="45"/>
        <v>1255</v>
      </c>
      <c r="X111" s="84">
        <f t="shared" si="46"/>
        <v>0.96049578165912519</v>
      </c>
      <c r="Y111" s="85">
        <f t="shared" si="47"/>
        <v>0.18681515812296931</v>
      </c>
      <c r="Z111" s="86">
        <v>10596</v>
      </c>
      <c r="AA111" s="77">
        <f t="shared" si="48"/>
        <v>0</v>
      </c>
      <c r="AB111" s="77">
        <f t="shared" si="49"/>
        <v>0</v>
      </c>
      <c r="AC111" s="150">
        <f t="shared" si="50"/>
        <v>0</v>
      </c>
      <c r="AD111" s="150">
        <f t="shared" si="51"/>
        <v>0</v>
      </c>
      <c r="AE111" s="150">
        <f t="shared" si="52"/>
        <v>0</v>
      </c>
      <c r="AF111" s="216">
        <f t="shared" si="53"/>
        <v>0.26457292894792267</v>
      </c>
      <c r="AG111" s="216">
        <f t="shared" si="54"/>
        <v>1.4787269147633895</v>
      </c>
      <c r="AH111" s="216">
        <f t="shared" si="55"/>
        <v>7.4228860362583848</v>
      </c>
      <c r="AJ111" s="367"/>
    </row>
    <row r="112" spans="1:36" s="8" customFormat="1" x14ac:dyDescent="1.25">
      <c r="A112" s="210">
        <v>20</v>
      </c>
      <c r="B112" s="68">
        <v>10600</v>
      </c>
      <c r="C112" s="210">
        <v>20</v>
      </c>
      <c r="D112" s="19">
        <v>106</v>
      </c>
      <c r="E112" s="69" t="s">
        <v>512</v>
      </c>
      <c r="F112" s="20" t="s">
        <v>288</v>
      </c>
      <c r="G112" s="20" t="s">
        <v>229</v>
      </c>
      <c r="H112" s="21" t="s">
        <v>24</v>
      </c>
      <c r="I112" s="18">
        <v>7585980.252084</v>
      </c>
      <c r="J112" s="18">
        <v>21213453.024640001</v>
      </c>
      <c r="K112" s="18" t="s">
        <v>118</v>
      </c>
      <c r="L112" s="170">
        <v>147.76666666666665</v>
      </c>
      <c r="M112" s="56">
        <v>78880</v>
      </c>
      <c r="N112" s="55">
        <v>500000</v>
      </c>
      <c r="O112" s="56">
        <v>268933228</v>
      </c>
      <c r="P112" s="211">
        <v>29.16</v>
      </c>
      <c r="Q112" s="211">
        <v>105.2</v>
      </c>
      <c r="R112" s="211">
        <v>430.63</v>
      </c>
      <c r="S112" s="212">
        <v>3456</v>
      </c>
      <c r="T112" s="212">
        <v>62</v>
      </c>
      <c r="U112" s="212">
        <v>13</v>
      </c>
      <c r="V112" s="212">
        <v>38</v>
      </c>
      <c r="W112" s="18">
        <f t="shared" si="45"/>
        <v>3469</v>
      </c>
      <c r="X112" s="84">
        <f t="shared" si="46"/>
        <v>2.3605091650955283</v>
      </c>
      <c r="Y112" s="85">
        <f t="shared" si="47"/>
        <v>0.45911590800149965</v>
      </c>
      <c r="Z112" s="86">
        <v>10600</v>
      </c>
      <c r="AA112" s="77">
        <f t="shared" si="48"/>
        <v>0</v>
      </c>
      <c r="AB112" s="77">
        <f t="shared" si="49"/>
        <v>0</v>
      </c>
      <c r="AC112" s="150">
        <f t="shared" si="50"/>
        <v>0</v>
      </c>
      <c r="AD112" s="150">
        <f t="shared" si="51"/>
        <v>0</v>
      </c>
      <c r="AE112" s="150">
        <f t="shared" si="52"/>
        <v>0</v>
      </c>
      <c r="AF112" s="216">
        <f t="shared" si="53"/>
        <v>1.1102007621642838</v>
      </c>
      <c r="AG112" s="216">
        <f t="shared" si="54"/>
        <v>4.0052510349685413</v>
      </c>
      <c r="AH112" s="216">
        <f t="shared" si="55"/>
        <v>16.395259060727213</v>
      </c>
      <c r="AJ112" s="367"/>
    </row>
    <row r="113" spans="1:36" s="5" customFormat="1" x14ac:dyDescent="1.25">
      <c r="A113" s="83">
        <v>25</v>
      </c>
      <c r="B113" s="68">
        <v>10616</v>
      </c>
      <c r="C113" s="83">
        <v>25</v>
      </c>
      <c r="D113" s="16">
        <v>107</v>
      </c>
      <c r="E113" s="68" t="s">
        <v>513</v>
      </c>
      <c r="F113" s="10" t="s">
        <v>391</v>
      </c>
      <c r="G113" s="10" t="s">
        <v>229</v>
      </c>
      <c r="H113" s="11" t="s">
        <v>24</v>
      </c>
      <c r="I113" s="12">
        <v>3754388.2463830002</v>
      </c>
      <c r="J113" s="12">
        <v>20183787.197661001</v>
      </c>
      <c r="K113" s="12" t="s">
        <v>119</v>
      </c>
      <c r="L113" s="169">
        <v>144.93333333333334</v>
      </c>
      <c r="M113" s="54">
        <v>47230</v>
      </c>
      <c r="N113" s="54">
        <v>100000</v>
      </c>
      <c r="O113" s="54">
        <v>427350988</v>
      </c>
      <c r="P113" s="201">
        <v>29.15</v>
      </c>
      <c r="Q113" s="201">
        <v>113.15</v>
      </c>
      <c r="R113" s="201">
        <v>535.91</v>
      </c>
      <c r="S113" s="53">
        <v>5394</v>
      </c>
      <c r="T113" s="53">
        <v>94</v>
      </c>
      <c r="U113" s="53">
        <v>9</v>
      </c>
      <c r="V113" s="53">
        <v>6</v>
      </c>
      <c r="W113" s="12">
        <f t="shared" si="45"/>
        <v>5403</v>
      </c>
      <c r="X113" s="84">
        <f t="shared" si="46"/>
        <v>3.4051256891172268</v>
      </c>
      <c r="Y113" s="85">
        <f t="shared" si="47"/>
        <v>0.66229243916323455</v>
      </c>
      <c r="Z113" s="86">
        <v>10616</v>
      </c>
      <c r="AA113" s="77">
        <f t="shared" si="48"/>
        <v>0</v>
      </c>
      <c r="AB113" s="77">
        <f t="shared" si="49"/>
        <v>0</v>
      </c>
      <c r="AC113" s="150">
        <f t="shared" si="50"/>
        <v>0</v>
      </c>
      <c r="AD113" s="150">
        <f t="shared" si="51"/>
        <v>0</v>
      </c>
      <c r="AE113" s="150">
        <f t="shared" si="52"/>
        <v>0</v>
      </c>
      <c r="AF113" s="216">
        <f t="shared" si="53"/>
        <v>1.0559512110400762</v>
      </c>
      <c r="AG113" s="216">
        <f t="shared" si="54"/>
        <v>4.0988294864214279</v>
      </c>
      <c r="AH113" s="216">
        <f t="shared" si="55"/>
        <v>19.413201149519285</v>
      </c>
      <c r="AJ113" s="367"/>
    </row>
    <row r="114" spans="1:36" s="8" customFormat="1" x14ac:dyDescent="1.25">
      <c r="A114" s="210">
        <v>19</v>
      </c>
      <c r="B114" s="68">
        <v>10630</v>
      </c>
      <c r="C114" s="210">
        <v>19</v>
      </c>
      <c r="D114" s="19">
        <v>108</v>
      </c>
      <c r="E114" s="69" t="s">
        <v>514</v>
      </c>
      <c r="F114" s="20" t="s">
        <v>385</v>
      </c>
      <c r="G114" s="20" t="s">
        <v>229</v>
      </c>
      <c r="H114" s="21" t="s">
        <v>24</v>
      </c>
      <c r="I114" s="18">
        <v>274777.51949999999</v>
      </c>
      <c r="J114" s="18">
        <v>878773.69596000004</v>
      </c>
      <c r="K114" s="18" t="s">
        <v>121</v>
      </c>
      <c r="L114" s="170">
        <v>140.33333333333331</v>
      </c>
      <c r="M114" s="56">
        <v>140060</v>
      </c>
      <c r="N114" s="55">
        <v>500000</v>
      </c>
      <c r="O114" s="56">
        <v>6274266</v>
      </c>
      <c r="P114" s="211">
        <v>25.26</v>
      </c>
      <c r="Q114" s="211">
        <v>109.85</v>
      </c>
      <c r="R114" s="211">
        <v>502.12</v>
      </c>
      <c r="S114" s="212">
        <v>402</v>
      </c>
      <c r="T114" s="212">
        <v>47</v>
      </c>
      <c r="U114" s="212">
        <v>15</v>
      </c>
      <c r="V114" s="212">
        <v>53</v>
      </c>
      <c r="W114" s="18">
        <f t="shared" si="45"/>
        <v>417</v>
      </c>
      <c r="X114" s="84">
        <f t="shared" si="46"/>
        <v>7.4127190742990345E-2</v>
      </c>
      <c r="Y114" s="85">
        <f t="shared" si="47"/>
        <v>1.4417640477236223E-2</v>
      </c>
      <c r="Z114" s="86">
        <v>10630</v>
      </c>
      <c r="AA114" s="77">
        <f t="shared" si="48"/>
        <v>0</v>
      </c>
      <c r="AB114" s="77">
        <f t="shared" si="49"/>
        <v>0</v>
      </c>
      <c r="AC114" s="150">
        <f t="shared" si="50"/>
        <v>0</v>
      </c>
      <c r="AD114" s="150">
        <f t="shared" si="51"/>
        <v>0</v>
      </c>
      <c r="AE114" s="150">
        <f t="shared" si="52"/>
        <v>0</v>
      </c>
      <c r="AF114" s="216">
        <f t="shared" si="53"/>
        <v>3.9839422088679494E-2</v>
      </c>
      <c r="AG114" s="216">
        <f t="shared" si="54"/>
        <v>0.17325259368335083</v>
      </c>
      <c r="AH114" s="216">
        <f t="shared" si="55"/>
        <v>0.79193074501851735</v>
      </c>
      <c r="AJ114" s="367"/>
    </row>
    <row r="115" spans="1:36" s="5" customFormat="1" x14ac:dyDescent="1.25">
      <c r="A115" s="83">
        <v>27</v>
      </c>
      <c r="B115" s="68">
        <v>10706</v>
      </c>
      <c r="C115" s="83">
        <v>27</v>
      </c>
      <c r="D115" s="16">
        <v>109</v>
      </c>
      <c r="E115" s="68" t="s">
        <v>515</v>
      </c>
      <c r="F115" s="10" t="s">
        <v>346</v>
      </c>
      <c r="G115" s="10" t="s">
        <v>229</v>
      </c>
      <c r="H115" s="11" t="s">
        <v>24</v>
      </c>
      <c r="I115" s="12">
        <v>8127050.134451</v>
      </c>
      <c r="J115" s="12">
        <v>29524601.881069001</v>
      </c>
      <c r="K115" s="12" t="s">
        <v>122</v>
      </c>
      <c r="L115" s="169">
        <v>135.5</v>
      </c>
      <c r="M115" s="54">
        <v>174166</v>
      </c>
      <c r="N115" s="54">
        <v>200000</v>
      </c>
      <c r="O115" s="54">
        <v>169519894</v>
      </c>
      <c r="P115" s="201">
        <v>28.36</v>
      </c>
      <c r="Q115" s="201">
        <v>110.42</v>
      </c>
      <c r="R115" s="201">
        <v>1011.41</v>
      </c>
      <c r="S115" s="53">
        <v>3891</v>
      </c>
      <c r="T115" s="53">
        <v>65</v>
      </c>
      <c r="U115" s="53">
        <v>22</v>
      </c>
      <c r="V115" s="53">
        <v>35</v>
      </c>
      <c r="W115" s="12">
        <f t="shared" si="45"/>
        <v>3913</v>
      </c>
      <c r="X115" s="84">
        <f t="shared" si="46"/>
        <v>3.4442926242577063</v>
      </c>
      <c r="Y115" s="85">
        <f t="shared" si="47"/>
        <v>0.66991035620272599</v>
      </c>
      <c r="Z115" s="86">
        <v>10706</v>
      </c>
      <c r="AA115" s="77">
        <f t="shared" si="48"/>
        <v>0</v>
      </c>
      <c r="AB115" s="77">
        <f t="shared" si="49"/>
        <v>0</v>
      </c>
      <c r="AC115" s="150">
        <f t="shared" si="50"/>
        <v>0</v>
      </c>
      <c r="AD115" s="150">
        <f t="shared" si="51"/>
        <v>0</v>
      </c>
      <c r="AE115" s="150">
        <f t="shared" si="52"/>
        <v>0</v>
      </c>
      <c r="AF115" s="216">
        <f t="shared" si="53"/>
        <v>1.5027713665222853</v>
      </c>
      <c r="AG115" s="216">
        <f t="shared" si="54"/>
        <v>5.8510583318543992</v>
      </c>
      <c r="AH115" s="216">
        <f t="shared" si="55"/>
        <v>53.593723124622869</v>
      </c>
      <c r="AJ115" s="367"/>
    </row>
    <row r="116" spans="1:36" s="8" customFormat="1" x14ac:dyDescent="1.25">
      <c r="A116" s="210">
        <v>22</v>
      </c>
      <c r="B116" s="68">
        <v>10719</v>
      </c>
      <c r="C116" s="210">
        <v>22</v>
      </c>
      <c r="D116" s="19">
        <v>110</v>
      </c>
      <c r="E116" s="69" t="s">
        <v>516</v>
      </c>
      <c r="F116" s="20" t="s">
        <v>614</v>
      </c>
      <c r="G116" s="20" t="s">
        <v>229</v>
      </c>
      <c r="H116" s="21" t="s">
        <v>24</v>
      </c>
      <c r="I116" s="18">
        <v>7637573.8909750003</v>
      </c>
      <c r="J116" s="18">
        <v>25473354.315538</v>
      </c>
      <c r="K116" s="18" t="s">
        <v>124</v>
      </c>
      <c r="L116" s="170">
        <v>133.4</v>
      </c>
      <c r="M116" s="56">
        <v>68969</v>
      </c>
      <c r="N116" s="55">
        <v>500000</v>
      </c>
      <c r="O116" s="56">
        <v>369344985</v>
      </c>
      <c r="P116" s="211">
        <v>33.93</v>
      </c>
      <c r="Q116" s="211">
        <v>121.65</v>
      </c>
      <c r="R116" s="211">
        <v>718.4</v>
      </c>
      <c r="S116" s="212">
        <v>732</v>
      </c>
      <c r="T116" s="212">
        <v>95</v>
      </c>
      <c r="U116" s="212">
        <v>13</v>
      </c>
      <c r="V116" s="212">
        <v>5</v>
      </c>
      <c r="W116" s="18">
        <f t="shared" si="45"/>
        <v>745</v>
      </c>
      <c r="X116" s="84">
        <f t="shared" si="46"/>
        <v>4.3432254800021148</v>
      </c>
      <c r="Y116" s="85">
        <f t="shared" si="47"/>
        <v>0.84475160672622185</v>
      </c>
      <c r="Z116" s="86">
        <v>10719</v>
      </c>
      <c r="AA116" s="77">
        <f t="shared" si="48"/>
        <v>0</v>
      </c>
      <c r="AB116" s="77">
        <f t="shared" si="49"/>
        <v>0</v>
      </c>
      <c r="AC116" s="150">
        <f t="shared" si="50"/>
        <v>0</v>
      </c>
      <c r="AD116" s="150">
        <f t="shared" si="51"/>
        <v>0</v>
      </c>
      <c r="AE116" s="150">
        <f t="shared" si="52"/>
        <v>0</v>
      </c>
      <c r="AF116" s="216">
        <f t="shared" si="53"/>
        <v>1.5512172688049657</v>
      </c>
      <c r="AG116" s="216">
        <f t="shared" si="54"/>
        <v>5.5616145225500766</v>
      </c>
      <c r="AH116" s="216">
        <f t="shared" si="55"/>
        <v>32.843928261405466</v>
      </c>
      <c r="AJ116" s="367"/>
    </row>
    <row r="117" spans="1:36" s="5" customFormat="1" x14ac:dyDescent="1.25">
      <c r="A117" s="83">
        <v>21</v>
      </c>
      <c r="B117" s="68">
        <v>10743</v>
      </c>
      <c r="C117" s="83">
        <v>21</v>
      </c>
      <c r="D117" s="16">
        <v>111</v>
      </c>
      <c r="E117" s="68" t="s">
        <v>517</v>
      </c>
      <c r="F117" s="10" t="s">
        <v>33</v>
      </c>
      <c r="G117" s="10" t="s">
        <v>229</v>
      </c>
      <c r="H117" s="11" t="s">
        <v>24</v>
      </c>
      <c r="I117" s="12">
        <v>2251128.0405120002</v>
      </c>
      <c r="J117" s="12">
        <v>10286849.762441</v>
      </c>
      <c r="K117" s="12" t="s">
        <v>125</v>
      </c>
      <c r="L117" s="169">
        <v>129.13333333333333</v>
      </c>
      <c r="M117" s="54">
        <v>63569</v>
      </c>
      <c r="N117" s="54">
        <v>100000</v>
      </c>
      <c r="O117" s="54">
        <v>161821796</v>
      </c>
      <c r="P117" s="201">
        <v>35.130000000000003</v>
      </c>
      <c r="Q117" s="201">
        <v>122.7</v>
      </c>
      <c r="R117" s="201">
        <v>492.66</v>
      </c>
      <c r="S117" s="53">
        <v>2525</v>
      </c>
      <c r="T117" s="53">
        <v>86</v>
      </c>
      <c r="U117" s="53">
        <v>9</v>
      </c>
      <c r="V117" s="53">
        <v>14</v>
      </c>
      <c r="W117" s="12">
        <f t="shared" si="45"/>
        <v>2534</v>
      </c>
      <c r="X117" s="84">
        <f t="shared" si="46"/>
        <v>1.5877549785277187</v>
      </c>
      <c r="Y117" s="85">
        <f t="shared" si="47"/>
        <v>0.30881624160995558</v>
      </c>
      <c r="Z117" s="86">
        <v>10743</v>
      </c>
      <c r="AA117" s="77">
        <f t="shared" si="48"/>
        <v>0</v>
      </c>
      <c r="AB117" s="77">
        <f t="shared" si="49"/>
        <v>0</v>
      </c>
      <c r="AC117" s="150">
        <f t="shared" si="50"/>
        <v>0</v>
      </c>
      <c r="AD117" s="150">
        <f t="shared" si="51"/>
        <v>0</v>
      </c>
      <c r="AE117" s="150">
        <f t="shared" si="52"/>
        <v>0</v>
      </c>
      <c r="AF117" s="216">
        <f t="shared" si="53"/>
        <v>0.64857944646138088</v>
      </c>
      <c r="AG117" s="216">
        <f t="shared" si="54"/>
        <v>2.2653201844808266</v>
      </c>
      <c r="AH117" s="216">
        <f t="shared" si="55"/>
        <v>9.0956205549007656</v>
      </c>
      <c r="AJ117" s="367"/>
    </row>
    <row r="118" spans="1:36" s="8" customFormat="1" x14ac:dyDescent="1.25">
      <c r="A118" s="210">
        <v>60</v>
      </c>
      <c r="B118" s="68">
        <v>10753</v>
      </c>
      <c r="C118" s="210">
        <v>60</v>
      </c>
      <c r="D118" s="19">
        <v>112</v>
      </c>
      <c r="E118" s="69" t="s">
        <v>518</v>
      </c>
      <c r="F118" s="20" t="s">
        <v>348</v>
      </c>
      <c r="G118" s="20" t="s">
        <v>229</v>
      </c>
      <c r="H118" s="21" t="s">
        <v>24</v>
      </c>
      <c r="I118" s="18">
        <v>436671.95871600002</v>
      </c>
      <c r="J118" s="18">
        <v>2307522.841757</v>
      </c>
      <c r="K118" s="18" t="s">
        <v>126</v>
      </c>
      <c r="L118" s="170">
        <v>126.26666666666667</v>
      </c>
      <c r="M118" s="56">
        <v>51413</v>
      </c>
      <c r="N118" s="55">
        <v>100000</v>
      </c>
      <c r="O118" s="56">
        <v>44882089</v>
      </c>
      <c r="P118" s="211">
        <v>31.71</v>
      </c>
      <c r="Q118" s="211">
        <v>103.43</v>
      </c>
      <c r="R118" s="211">
        <v>600.49</v>
      </c>
      <c r="S118" s="212">
        <v>908</v>
      </c>
      <c r="T118" s="212">
        <v>80</v>
      </c>
      <c r="U118" s="212">
        <v>6</v>
      </c>
      <c r="V118" s="212">
        <v>20</v>
      </c>
      <c r="W118" s="18">
        <f t="shared" si="45"/>
        <v>914</v>
      </c>
      <c r="X118" s="84">
        <f t="shared" si="46"/>
        <v>0.33131311715763551</v>
      </c>
      <c r="Y118" s="85">
        <f t="shared" si="47"/>
        <v>6.4439962727481814E-2</v>
      </c>
      <c r="Z118" s="86">
        <v>10753</v>
      </c>
      <c r="AA118" s="77">
        <f t="shared" si="48"/>
        <v>0</v>
      </c>
      <c r="AB118" s="77">
        <f t="shared" si="49"/>
        <v>0</v>
      </c>
      <c r="AC118" s="150">
        <f t="shared" si="50"/>
        <v>0</v>
      </c>
      <c r="AD118" s="150">
        <f t="shared" si="51"/>
        <v>0</v>
      </c>
      <c r="AE118" s="150">
        <f t="shared" si="52"/>
        <v>0</v>
      </c>
      <c r="AF118" s="216">
        <f t="shared" si="53"/>
        <v>0.13132423681335778</v>
      </c>
      <c r="AG118" s="216">
        <f t="shared" si="54"/>
        <v>0.42834644634517799</v>
      </c>
      <c r="AH118" s="216">
        <f t="shared" si="55"/>
        <v>2.4868776715248568</v>
      </c>
      <c r="AJ118" s="367"/>
    </row>
    <row r="119" spans="1:36" s="5" customFormat="1" x14ac:dyDescent="1.25">
      <c r="A119" s="83">
        <v>45</v>
      </c>
      <c r="B119" s="68">
        <v>10782</v>
      </c>
      <c r="C119" s="83">
        <v>45</v>
      </c>
      <c r="D119" s="16">
        <v>113</v>
      </c>
      <c r="E119" s="68" t="s">
        <v>519</v>
      </c>
      <c r="F119" s="10" t="s">
        <v>18</v>
      </c>
      <c r="G119" s="10" t="s">
        <v>229</v>
      </c>
      <c r="H119" s="11" t="s">
        <v>24</v>
      </c>
      <c r="I119" s="12">
        <v>460272.94515500002</v>
      </c>
      <c r="J119" s="12">
        <v>1942079.538863</v>
      </c>
      <c r="K119" s="12" t="s">
        <v>127</v>
      </c>
      <c r="L119" s="169">
        <v>125.66666666666667</v>
      </c>
      <c r="M119" s="54">
        <v>29453</v>
      </c>
      <c r="N119" s="54">
        <v>50000</v>
      </c>
      <c r="O119" s="54">
        <v>65938258</v>
      </c>
      <c r="P119" s="201">
        <v>44.25</v>
      </c>
      <c r="Q119" s="201">
        <v>158.69</v>
      </c>
      <c r="R119" s="201">
        <v>626.4</v>
      </c>
      <c r="S119" s="53">
        <v>350</v>
      </c>
      <c r="T119" s="53">
        <v>25</v>
      </c>
      <c r="U119" s="53">
        <v>11</v>
      </c>
      <c r="V119" s="53">
        <v>75</v>
      </c>
      <c r="W119" s="12">
        <f t="shared" si="45"/>
        <v>361</v>
      </c>
      <c r="X119" s="84">
        <f t="shared" si="46"/>
        <v>8.7138415022529753E-2</v>
      </c>
      <c r="Y119" s="85">
        <f t="shared" si="47"/>
        <v>1.6948306376629221E-2</v>
      </c>
      <c r="Z119" s="86">
        <v>10782</v>
      </c>
      <c r="AA119" s="77">
        <f t="shared" si="48"/>
        <v>0</v>
      </c>
      <c r="AB119" s="77">
        <f t="shared" si="49"/>
        <v>0</v>
      </c>
      <c r="AC119" s="150">
        <f t="shared" si="50"/>
        <v>0</v>
      </c>
      <c r="AD119" s="150">
        <f t="shared" si="51"/>
        <v>0</v>
      </c>
      <c r="AE119" s="150">
        <f t="shared" si="52"/>
        <v>0</v>
      </c>
      <c r="AF119" s="216">
        <f t="shared" si="53"/>
        <v>0.15423499458987766</v>
      </c>
      <c r="AG119" s="216">
        <f t="shared" si="54"/>
        <v>0.55311980319700982</v>
      </c>
      <c r="AH119" s="216">
        <f t="shared" si="55"/>
        <v>2.1833401268045054</v>
      </c>
      <c r="AJ119" s="367"/>
    </row>
    <row r="120" spans="1:36" s="8" customFormat="1" x14ac:dyDescent="1.25">
      <c r="A120" s="210">
        <v>33</v>
      </c>
      <c r="B120" s="68">
        <v>10764</v>
      </c>
      <c r="C120" s="210">
        <v>33</v>
      </c>
      <c r="D120" s="19">
        <v>114</v>
      </c>
      <c r="E120" s="69" t="s">
        <v>520</v>
      </c>
      <c r="F120" s="20" t="s">
        <v>215</v>
      </c>
      <c r="G120" s="20" t="s">
        <v>229</v>
      </c>
      <c r="H120" s="21" t="s">
        <v>24</v>
      </c>
      <c r="I120" s="18">
        <v>722285.73456000001</v>
      </c>
      <c r="J120" s="18">
        <v>2082763.5695549999</v>
      </c>
      <c r="K120" s="18" t="s">
        <v>99</v>
      </c>
      <c r="L120" s="170">
        <v>125.4</v>
      </c>
      <c r="M120" s="56">
        <v>38205</v>
      </c>
      <c r="N120" s="55">
        <v>100000</v>
      </c>
      <c r="O120" s="56">
        <v>54515471</v>
      </c>
      <c r="P120" s="211">
        <v>38.72</v>
      </c>
      <c r="Q120" s="211">
        <v>127.68</v>
      </c>
      <c r="R120" s="211">
        <v>570.79</v>
      </c>
      <c r="S120" s="212">
        <v>123</v>
      </c>
      <c r="T120" s="212">
        <v>9</v>
      </c>
      <c r="U120" s="212">
        <v>7</v>
      </c>
      <c r="V120" s="212">
        <v>91</v>
      </c>
      <c r="W120" s="18">
        <f t="shared" si="45"/>
        <v>130</v>
      </c>
      <c r="X120" s="84">
        <f t="shared" si="46"/>
        <v>3.3642256440546879E-2</v>
      </c>
      <c r="Y120" s="85">
        <f t="shared" si="47"/>
        <v>6.5433743453802273E-3</v>
      </c>
      <c r="Z120" s="86">
        <v>10764</v>
      </c>
      <c r="AA120" s="77">
        <f t="shared" si="48"/>
        <v>0</v>
      </c>
      <c r="AB120" s="77">
        <f t="shared" si="49"/>
        <v>0</v>
      </c>
      <c r="AC120" s="150">
        <f t="shared" si="50"/>
        <v>0</v>
      </c>
      <c r="AD120" s="150">
        <f t="shared" si="51"/>
        <v>0</v>
      </c>
      <c r="AE120" s="150">
        <f t="shared" si="52"/>
        <v>0</v>
      </c>
      <c r="AF120" s="216">
        <f t="shared" si="53"/>
        <v>0.14473646326421946</v>
      </c>
      <c r="AG120" s="216">
        <f t="shared" si="54"/>
        <v>0.47727147803655845</v>
      </c>
      <c r="AH120" s="216">
        <f t="shared" si="55"/>
        <v>2.1336292837444168</v>
      </c>
      <c r="AJ120" s="367"/>
    </row>
    <row r="121" spans="1:36" s="5" customFormat="1" x14ac:dyDescent="1.25">
      <c r="A121" s="83">
        <v>49</v>
      </c>
      <c r="B121" s="68">
        <v>10771</v>
      </c>
      <c r="C121" s="83">
        <v>49</v>
      </c>
      <c r="D121" s="16">
        <v>115</v>
      </c>
      <c r="E121" s="68" t="s">
        <v>521</v>
      </c>
      <c r="F121" s="10" t="s">
        <v>35</v>
      </c>
      <c r="G121" s="10" t="s">
        <v>229</v>
      </c>
      <c r="H121" s="11" t="s">
        <v>24</v>
      </c>
      <c r="I121" s="12">
        <v>174807.125902</v>
      </c>
      <c r="J121" s="12">
        <v>1532090.836318</v>
      </c>
      <c r="K121" s="12" t="s">
        <v>75</v>
      </c>
      <c r="L121" s="169">
        <v>125.33333333333333</v>
      </c>
      <c r="M121" s="54">
        <v>15266</v>
      </c>
      <c r="N121" s="54">
        <v>50000</v>
      </c>
      <c r="O121" s="54">
        <v>100359677</v>
      </c>
      <c r="P121" s="201">
        <v>45.18</v>
      </c>
      <c r="Q121" s="201">
        <v>153.94</v>
      </c>
      <c r="R121" s="201">
        <v>508.14</v>
      </c>
      <c r="S121" s="53">
        <v>166</v>
      </c>
      <c r="T121" s="53">
        <v>24</v>
      </c>
      <c r="U121" s="53">
        <v>4</v>
      </c>
      <c r="V121" s="53">
        <v>76</v>
      </c>
      <c r="W121" s="12">
        <f t="shared" si="45"/>
        <v>170</v>
      </c>
      <c r="X121" s="84">
        <f t="shared" si="46"/>
        <v>6.5993079014897094E-2</v>
      </c>
      <c r="Y121" s="85">
        <f t="shared" si="47"/>
        <v>1.2835566513258182E-2</v>
      </c>
      <c r="Z121" s="86">
        <v>10771</v>
      </c>
      <c r="AA121" s="77">
        <f t="shared" si="48"/>
        <v>0</v>
      </c>
      <c r="AB121" s="77">
        <f t="shared" si="49"/>
        <v>0</v>
      </c>
      <c r="AC121" s="150">
        <f t="shared" si="50"/>
        <v>0</v>
      </c>
      <c r="AD121" s="150">
        <f t="shared" si="51"/>
        <v>0</v>
      </c>
      <c r="AE121" s="150">
        <f t="shared" si="52"/>
        <v>0</v>
      </c>
      <c r="AF121" s="216">
        <f t="shared" si="53"/>
        <v>0.12423197124554379</v>
      </c>
      <c r="AG121" s="216">
        <f t="shared" si="54"/>
        <v>0.42329060764805249</v>
      </c>
      <c r="AH121" s="216">
        <f t="shared" si="55"/>
        <v>1.3972384654429089</v>
      </c>
      <c r="AJ121" s="367"/>
    </row>
    <row r="122" spans="1:36" s="8" customFormat="1" x14ac:dyDescent="1.25">
      <c r="A122" s="210">
        <v>51</v>
      </c>
      <c r="B122" s="68">
        <v>10781</v>
      </c>
      <c r="C122" s="210">
        <v>51</v>
      </c>
      <c r="D122" s="19">
        <v>116</v>
      </c>
      <c r="E122" s="69" t="s">
        <v>522</v>
      </c>
      <c r="F122" s="20" t="s">
        <v>37</v>
      </c>
      <c r="G122" s="20" t="s">
        <v>229</v>
      </c>
      <c r="H122" s="21" t="s">
        <v>24</v>
      </c>
      <c r="I122" s="18">
        <v>2876994.8205180001</v>
      </c>
      <c r="J122" s="18">
        <v>18053290.083843</v>
      </c>
      <c r="K122" s="18" t="s">
        <v>129</v>
      </c>
      <c r="L122" s="170">
        <v>121.6</v>
      </c>
      <c r="M122" s="56">
        <v>192417</v>
      </c>
      <c r="N122" s="55">
        <v>200000</v>
      </c>
      <c r="O122" s="56">
        <v>93823779</v>
      </c>
      <c r="P122" s="211">
        <v>35.020000000000003</v>
      </c>
      <c r="Q122" s="211">
        <v>124.84</v>
      </c>
      <c r="R122" s="211">
        <v>691.91</v>
      </c>
      <c r="S122" s="212">
        <v>6200</v>
      </c>
      <c r="T122" s="212">
        <v>81</v>
      </c>
      <c r="U122" s="212">
        <v>9</v>
      </c>
      <c r="V122" s="212">
        <v>19</v>
      </c>
      <c r="W122" s="18">
        <f t="shared" si="45"/>
        <v>6209</v>
      </c>
      <c r="X122" s="84">
        <f t="shared" si="46"/>
        <v>2.6244845124374585</v>
      </c>
      <c r="Y122" s="85">
        <f t="shared" si="47"/>
        <v>0.51045876363493536</v>
      </c>
      <c r="Z122" s="86">
        <v>10781</v>
      </c>
      <c r="AA122" s="77">
        <f t="shared" si="48"/>
        <v>0</v>
      </c>
      <c r="AB122" s="77">
        <f t="shared" si="49"/>
        <v>0</v>
      </c>
      <c r="AC122" s="150">
        <f t="shared" si="50"/>
        <v>0</v>
      </c>
      <c r="AD122" s="150">
        <f t="shared" si="51"/>
        <v>0</v>
      </c>
      <c r="AE122" s="150">
        <f t="shared" si="52"/>
        <v>0</v>
      </c>
      <c r="AF122" s="216">
        <f t="shared" si="53"/>
        <v>1.134684538587158</v>
      </c>
      <c r="AG122" s="216">
        <f t="shared" si="54"/>
        <v>4.0449462534900285</v>
      </c>
      <c r="AH122" s="216">
        <f t="shared" si="55"/>
        <v>22.418605913587676</v>
      </c>
      <c r="AJ122" s="367"/>
    </row>
    <row r="123" spans="1:36" s="5" customFormat="1" x14ac:dyDescent="1.25">
      <c r="A123" s="83">
        <v>43</v>
      </c>
      <c r="B123" s="68">
        <v>10789</v>
      </c>
      <c r="C123" s="83">
        <v>43</v>
      </c>
      <c r="D123" s="16">
        <v>117</v>
      </c>
      <c r="E123" s="68" t="s">
        <v>523</v>
      </c>
      <c r="F123" s="10" t="s">
        <v>598</v>
      </c>
      <c r="G123" s="10" t="s">
        <v>229</v>
      </c>
      <c r="H123" s="11" t="s">
        <v>24</v>
      </c>
      <c r="I123" s="12">
        <v>1433785.5007839999</v>
      </c>
      <c r="J123" s="12">
        <v>1685418.451472</v>
      </c>
      <c r="K123" s="12" t="s">
        <v>131</v>
      </c>
      <c r="L123" s="169">
        <v>120.3</v>
      </c>
      <c r="M123" s="54">
        <v>18164</v>
      </c>
      <c r="N123" s="54">
        <v>200000</v>
      </c>
      <c r="O123" s="54">
        <v>92788948</v>
      </c>
      <c r="P123" s="201">
        <v>29.84</v>
      </c>
      <c r="Q123" s="201">
        <v>95.71</v>
      </c>
      <c r="R123" s="201">
        <v>387.46</v>
      </c>
      <c r="S123" s="53">
        <v>253</v>
      </c>
      <c r="T123" s="53">
        <v>68</v>
      </c>
      <c r="U123" s="53">
        <v>7</v>
      </c>
      <c r="V123" s="53">
        <v>32</v>
      </c>
      <c r="W123" s="12">
        <f t="shared" si="45"/>
        <v>260</v>
      </c>
      <c r="X123" s="84">
        <f t="shared" si="46"/>
        <v>0.20569289549478673</v>
      </c>
      <c r="Y123" s="85">
        <f t="shared" si="47"/>
        <v>4.0006995897736652E-2</v>
      </c>
      <c r="Z123" s="86">
        <v>10789</v>
      </c>
      <c r="AA123" s="77">
        <f t="shared" si="48"/>
        <v>0</v>
      </c>
      <c r="AB123" s="77">
        <f t="shared" si="49"/>
        <v>0</v>
      </c>
      <c r="AC123" s="150">
        <f t="shared" si="50"/>
        <v>0</v>
      </c>
      <c r="AD123" s="150">
        <f t="shared" si="51"/>
        <v>0</v>
      </c>
      <c r="AE123" s="150">
        <f t="shared" si="52"/>
        <v>0</v>
      </c>
      <c r="AF123" s="216">
        <f t="shared" si="53"/>
        <v>9.0262882375947581E-2</v>
      </c>
      <c r="AG123" s="216">
        <f t="shared" si="54"/>
        <v>0.28951275040891228</v>
      </c>
      <c r="AH123" s="216">
        <f t="shared" si="55"/>
        <v>1.1720260189472067</v>
      </c>
      <c r="AJ123" s="367"/>
    </row>
    <row r="124" spans="1:36" s="8" customFormat="1" x14ac:dyDescent="1.25">
      <c r="A124" s="210">
        <v>54</v>
      </c>
      <c r="B124" s="68">
        <v>10787</v>
      </c>
      <c r="C124" s="210">
        <v>54</v>
      </c>
      <c r="D124" s="19">
        <v>118</v>
      </c>
      <c r="E124" s="69" t="s">
        <v>524</v>
      </c>
      <c r="F124" s="20" t="s">
        <v>292</v>
      </c>
      <c r="G124" s="20" t="s">
        <v>229</v>
      </c>
      <c r="H124" s="21" t="s">
        <v>24</v>
      </c>
      <c r="I124" s="18">
        <v>787351.47187200002</v>
      </c>
      <c r="J124" s="18">
        <v>15547117.649715999</v>
      </c>
      <c r="K124" s="18" t="s">
        <v>132</v>
      </c>
      <c r="L124" s="170">
        <v>118.36666666666666</v>
      </c>
      <c r="M124" s="56">
        <v>12479526</v>
      </c>
      <c r="N124" s="55">
        <v>20000000</v>
      </c>
      <c r="O124" s="56">
        <v>1245857</v>
      </c>
      <c r="P124" s="211">
        <v>47.31</v>
      </c>
      <c r="Q124" s="211">
        <v>158.27000000000001</v>
      </c>
      <c r="R124" s="211">
        <v>657.22</v>
      </c>
      <c r="S124" s="212">
        <v>2832</v>
      </c>
      <c r="T124" s="212">
        <v>74</v>
      </c>
      <c r="U124" s="212">
        <v>16</v>
      </c>
      <c r="V124" s="212">
        <v>26</v>
      </c>
      <c r="W124" s="18">
        <f t="shared" si="45"/>
        <v>2848</v>
      </c>
      <c r="X124" s="84">
        <f t="shared" si="46"/>
        <v>2.0648297058091964</v>
      </c>
      <c r="Y124" s="85">
        <f t="shared" si="47"/>
        <v>0.40160664456165918</v>
      </c>
      <c r="Z124" s="86">
        <v>10787</v>
      </c>
      <c r="AA124" s="77">
        <f t="shared" si="48"/>
        <v>0</v>
      </c>
      <c r="AB124" s="77">
        <f t="shared" si="49"/>
        <v>0</v>
      </c>
      <c r="AC124" s="150">
        <f t="shared" si="50"/>
        <v>0</v>
      </c>
      <c r="AD124" s="150">
        <f t="shared" si="51"/>
        <v>0</v>
      </c>
      <c r="AE124" s="150">
        <f t="shared" si="52"/>
        <v>0</v>
      </c>
      <c r="AF124" s="216">
        <f t="shared" si="53"/>
        <v>1.3200958565112579</v>
      </c>
      <c r="AG124" s="216">
        <f t="shared" si="54"/>
        <v>4.4162242910597511</v>
      </c>
      <c r="AH124" s="216">
        <f t="shared" si="55"/>
        <v>18.338478097998923</v>
      </c>
      <c r="AJ124" s="367"/>
    </row>
    <row r="125" spans="1:36" s="5" customFormat="1" x14ac:dyDescent="1.25">
      <c r="A125" s="83">
        <v>46</v>
      </c>
      <c r="B125" s="68">
        <v>10801</v>
      </c>
      <c r="C125" s="83">
        <v>46</v>
      </c>
      <c r="D125" s="16">
        <v>119</v>
      </c>
      <c r="E125" s="68" t="s">
        <v>525</v>
      </c>
      <c r="F125" s="10" t="s">
        <v>38</v>
      </c>
      <c r="G125" s="10" t="s">
        <v>229</v>
      </c>
      <c r="H125" s="11" t="s">
        <v>24</v>
      </c>
      <c r="I125" s="12">
        <v>291788.74998399999</v>
      </c>
      <c r="J125" s="12">
        <v>2120874.7757850001</v>
      </c>
      <c r="K125" s="12" t="s">
        <v>133</v>
      </c>
      <c r="L125" s="169">
        <v>116.73333333333333</v>
      </c>
      <c r="M125" s="54">
        <v>25375</v>
      </c>
      <c r="N125" s="54">
        <v>100000</v>
      </c>
      <c r="O125" s="54">
        <v>83581271</v>
      </c>
      <c r="P125" s="201">
        <v>36.630000000000003</v>
      </c>
      <c r="Q125" s="201">
        <v>132.83000000000001</v>
      </c>
      <c r="R125" s="201">
        <v>591.71</v>
      </c>
      <c r="S125" s="53">
        <v>636</v>
      </c>
      <c r="T125" s="53">
        <v>54</v>
      </c>
      <c r="U125" s="53">
        <v>8</v>
      </c>
      <c r="V125" s="53">
        <v>46</v>
      </c>
      <c r="W125" s="12">
        <f t="shared" si="45"/>
        <v>644</v>
      </c>
      <c r="X125" s="84">
        <f t="shared" si="46"/>
        <v>0.20554713207459571</v>
      </c>
      <c r="Y125" s="85">
        <f t="shared" si="47"/>
        <v>3.9978645105456768E-2</v>
      </c>
      <c r="Z125" s="86">
        <v>10801</v>
      </c>
      <c r="AA125" s="77">
        <f t="shared" si="48"/>
        <v>0</v>
      </c>
      <c r="AB125" s="77">
        <f t="shared" si="49"/>
        <v>0</v>
      </c>
      <c r="AC125" s="150">
        <f t="shared" si="50"/>
        <v>0</v>
      </c>
      <c r="AD125" s="150">
        <f t="shared" si="51"/>
        <v>0</v>
      </c>
      <c r="AE125" s="150">
        <f t="shared" si="52"/>
        <v>0</v>
      </c>
      <c r="AF125" s="216">
        <f t="shared" si="53"/>
        <v>0.13942947125726746</v>
      </c>
      <c r="AG125" s="216">
        <f t="shared" si="54"/>
        <v>0.50560788061978801</v>
      </c>
      <c r="AH125" s="216">
        <f t="shared" si="55"/>
        <v>2.2523017318492418</v>
      </c>
      <c r="AJ125" s="367"/>
    </row>
    <row r="126" spans="1:36" s="8" customFormat="1" x14ac:dyDescent="1.25">
      <c r="A126" s="210">
        <v>61</v>
      </c>
      <c r="B126" s="68">
        <v>10825</v>
      </c>
      <c r="C126" s="210">
        <v>61</v>
      </c>
      <c r="D126" s="19">
        <v>120</v>
      </c>
      <c r="E126" s="69" t="s">
        <v>526</v>
      </c>
      <c r="F126" s="20" t="s">
        <v>612</v>
      </c>
      <c r="G126" s="20" t="s">
        <v>229</v>
      </c>
      <c r="H126" s="21" t="s">
        <v>24</v>
      </c>
      <c r="I126" s="18">
        <v>137914.406387</v>
      </c>
      <c r="J126" s="18">
        <v>444260.72771299997</v>
      </c>
      <c r="K126" s="18" t="s">
        <v>134</v>
      </c>
      <c r="L126" s="170">
        <v>114.66666666666667</v>
      </c>
      <c r="M126" s="56">
        <v>5126</v>
      </c>
      <c r="N126" s="55">
        <v>150000</v>
      </c>
      <c r="O126" s="56">
        <v>86668109</v>
      </c>
      <c r="P126" s="211">
        <v>40.75</v>
      </c>
      <c r="Q126" s="211">
        <v>132.49</v>
      </c>
      <c r="R126" s="211">
        <v>464.26</v>
      </c>
      <c r="S126" s="212">
        <v>41</v>
      </c>
      <c r="T126" s="212">
        <v>24</v>
      </c>
      <c r="U126" s="212">
        <v>6</v>
      </c>
      <c r="V126" s="212">
        <v>76</v>
      </c>
      <c r="W126" s="18">
        <f t="shared" si="45"/>
        <v>47</v>
      </c>
      <c r="X126" s="84">
        <f t="shared" si="46"/>
        <v>1.913602810760134E-2</v>
      </c>
      <c r="Y126" s="85">
        <f t="shared" si="47"/>
        <v>3.7219321365388803E-3</v>
      </c>
      <c r="Z126" s="86">
        <v>10825</v>
      </c>
      <c r="AA126" s="77">
        <f t="shared" si="48"/>
        <v>0</v>
      </c>
      <c r="AB126" s="77">
        <f t="shared" si="49"/>
        <v>0</v>
      </c>
      <c r="AC126" s="150">
        <f t="shared" si="50"/>
        <v>0</v>
      </c>
      <c r="AD126" s="150">
        <f t="shared" si="51"/>
        <v>0</v>
      </c>
      <c r="AE126" s="150">
        <f t="shared" si="52"/>
        <v>0</v>
      </c>
      <c r="AF126" s="216">
        <f t="shared" si="53"/>
        <v>3.249138105769811E-2</v>
      </c>
      <c r="AG126" s="216">
        <f t="shared" si="54"/>
        <v>0.10563884849900425</v>
      </c>
      <c r="AH126" s="216">
        <f t="shared" si="55"/>
        <v>0.37017051705145826</v>
      </c>
      <c r="AJ126" s="367"/>
    </row>
    <row r="127" spans="1:36" s="5" customFormat="1" x14ac:dyDescent="1.25">
      <c r="A127" s="83">
        <v>38</v>
      </c>
      <c r="B127" s="68">
        <v>10830</v>
      </c>
      <c r="C127" s="83">
        <v>38</v>
      </c>
      <c r="D127" s="16">
        <v>121</v>
      </c>
      <c r="E127" s="68" t="s">
        <v>527</v>
      </c>
      <c r="F127" s="10" t="s">
        <v>391</v>
      </c>
      <c r="G127" s="10" t="s">
        <v>229</v>
      </c>
      <c r="H127" s="11" t="s">
        <v>24</v>
      </c>
      <c r="I127" s="12">
        <v>485104.52480100002</v>
      </c>
      <c r="J127" s="12">
        <v>3217565.884362</v>
      </c>
      <c r="K127" s="12" t="s">
        <v>135</v>
      </c>
      <c r="L127" s="169">
        <v>113.83333333333333</v>
      </c>
      <c r="M127" s="54">
        <v>33898</v>
      </c>
      <c r="N127" s="54">
        <v>100000</v>
      </c>
      <c r="O127" s="54">
        <v>94919047</v>
      </c>
      <c r="P127" s="201">
        <v>28.92</v>
      </c>
      <c r="Q127" s="201">
        <v>110.71</v>
      </c>
      <c r="R127" s="201">
        <v>519.44000000000005</v>
      </c>
      <c r="S127" s="53">
        <v>2685</v>
      </c>
      <c r="T127" s="53">
        <v>94</v>
      </c>
      <c r="U127" s="53">
        <v>5</v>
      </c>
      <c r="V127" s="53">
        <v>6</v>
      </c>
      <c r="W127" s="12">
        <f t="shared" si="45"/>
        <v>2690</v>
      </c>
      <c r="X127" s="84">
        <f t="shared" si="46"/>
        <v>0.54282262005506554</v>
      </c>
      <c r="Y127" s="85">
        <f t="shared" si="47"/>
        <v>0.10557828106558051</v>
      </c>
      <c r="Z127" s="86">
        <v>10830</v>
      </c>
      <c r="AA127" s="77">
        <f t="shared" si="48"/>
        <v>0</v>
      </c>
      <c r="AB127" s="77">
        <f t="shared" si="49"/>
        <v>0</v>
      </c>
      <c r="AC127" s="150">
        <f t="shared" si="50"/>
        <v>0</v>
      </c>
      <c r="AD127" s="150">
        <f t="shared" si="51"/>
        <v>0</v>
      </c>
      <c r="AE127" s="150">
        <f t="shared" si="52"/>
        <v>0</v>
      </c>
      <c r="AF127" s="216">
        <f t="shared" si="53"/>
        <v>0.16700457629779253</v>
      </c>
      <c r="AG127" s="216">
        <f t="shared" si="54"/>
        <v>0.63931800283293949</v>
      </c>
      <c r="AH127" s="216">
        <f t="shared" si="55"/>
        <v>2.9996146995893969</v>
      </c>
      <c r="AJ127" s="367"/>
    </row>
    <row r="128" spans="1:36" s="8" customFormat="1" x14ac:dyDescent="1.25">
      <c r="A128" s="210">
        <v>18</v>
      </c>
      <c r="B128" s="68">
        <v>10835</v>
      </c>
      <c r="C128" s="210">
        <v>18</v>
      </c>
      <c r="D128" s="19">
        <v>122</v>
      </c>
      <c r="E128" s="69" t="s">
        <v>528</v>
      </c>
      <c r="F128" s="20" t="s">
        <v>15</v>
      </c>
      <c r="G128" s="20" t="s">
        <v>229</v>
      </c>
      <c r="H128" s="21"/>
      <c r="I128" s="18">
        <v>420798.53274699999</v>
      </c>
      <c r="J128" s="18">
        <v>4072192.5454640002</v>
      </c>
      <c r="K128" s="18" t="s">
        <v>115</v>
      </c>
      <c r="L128" s="170">
        <v>113.23333333333333</v>
      </c>
      <c r="M128" s="56">
        <v>88084</v>
      </c>
      <c r="N128" s="55">
        <v>500000</v>
      </c>
      <c r="O128" s="56">
        <v>46230785</v>
      </c>
      <c r="P128" s="211">
        <v>43</v>
      </c>
      <c r="Q128" s="211">
        <v>161.46</v>
      </c>
      <c r="R128" s="211">
        <v>596.9</v>
      </c>
      <c r="S128" s="212">
        <v>452</v>
      </c>
      <c r="T128" s="212">
        <v>52</v>
      </c>
      <c r="U128" s="212">
        <v>5</v>
      </c>
      <c r="V128" s="212">
        <v>48</v>
      </c>
      <c r="W128" s="18">
        <f t="shared" si="45"/>
        <v>457</v>
      </c>
      <c r="X128" s="84">
        <f t="shared" si="46"/>
        <v>0.3800443523105968</v>
      </c>
      <c r="Y128" s="85">
        <f t="shared" si="47"/>
        <v>7.391812345912252E-2</v>
      </c>
      <c r="Z128" s="86">
        <v>10835</v>
      </c>
      <c r="AA128" s="77">
        <f t="shared" si="48"/>
        <v>0</v>
      </c>
      <c r="AB128" s="77">
        <f t="shared" si="49"/>
        <v>0</v>
      </c>
      <c r="AC128" s="150">
        <f t="shared" si="50"/>
        <v>0</v>
      </c>
      <c r="AD128" s="150">
        <f t="shared" si="51"/>
        <v>0</v>
      </c>
      <c r="AE128" s="150">
        <f t="shared" si="52"/>
        <v>0</v>
      </c>
      <c r="AF128" s="216">
        <f t="shared" si="53"/>
        <v>0.31426744517991656</v>
      </c>
      <c r="AG128" s="216">
        <f t="shared" si="54"/>
        <v>1.1800377139244032</v>
      </c>
      <c r="AH128" s="216">
        <f t="shared" si="55"/>
        <v>4.3624706518114467</v>
      </c>
      <c r="AJ128" s="367"/>
    </row>
    <row r="129" spans="1:36" s="5" customFormat="1" x14ac:dyDescent="1.25">
      <c r="A129" s="83">
        <v>4</v>
      </c>
      <c r="B129" s="68">
        <v>10843</v>
      </c>
      <c r="C129" s="83">
        <v>4</v>
      </c>
      <c r="D129" s="16">
        <v>123</v>
      </c>
      <c r="E129" s="68" t="s">
        <v>529</v>
      </c>
      <c r="F129" s="10" t="s">
        <v>19</v>
      </c>
      <c r="G129" s="10" t="s">
        <v>229</v>
      </c>
      <c r="H129" s="11" t="s">
        <v>24</v>
      </c>
      <c r="I129" s="12">
        <v>744959.24018199998</v>
      </c>
      <c r="J129" s="12">
        <v>3856267.1350159999</v>
      </c>
      <c r="K129" s="12" t="s">
        <v>136</v>
      </c>
      <c r="L129" s="169">
        <v>112.13333333333334</v>
      </c>
      <c r="M129" s="54">
        <v>103028</v>
      </c>
      <c r="N129" s="54">
        <v>500000</v>
      </c>
      <c r="O129" s="54">
        <v>37429311</v>
      </c>
      <c r="P129" s="201">
        <v>31.02</v>
      </c>
      <c r="Q129" s="201">
        <v>120.5</v>
      </c>
      <c r="R129" s="201">
        <v>599.30999999999995</v>
      </c>
      <c r="S129" s="53">
        <v>1297</v>
      </c>
      <c r="T129" s="53">
        <v>56</v>
      </c>
      <c r="U129" s="53">
        <v>8</v>
      </c>
      <c r="V129" s="53">
        <v>44</v>
      </c>
      <c r="W129" s="12">
        <f t="shared" si="45"/>
        <v>1305</v>
      </c>
      <c r="X129" s="84">
        <f t="shared" si="46"/>
        <v>0.38757680027354108</v>
      </c>
      <c r="Y129" s="85">
        <f t="shared" si="47"/>
        <v>7.5383174617202328E-2</v>
      </c>
      <c r="Z129" s="86">
        <v>10843</v>
      </c>
      <c r="AA129" s="77">
        <f t="shared" si="48"/>
        <v>0</v>
      </c>
      <c r="AB129" s="77">
        <f t="shared" si="49"/>
        <v>0</v>
      </c>
      <c r="AC129" s="150">
        <f t="shared" si="50"/>
        <v>0</v>
      </c>
      <c r="AD129" s="150">
        <f t="shared" si="51"/>
        <v>0</v>
      </c>
      <c r="AE129" s="150">
        <f t="shared" si="52"/>
        <v>0</v>
      </c>
      <c r="AF129" s="216">
        <f t="shared" si="53"/>
        <v>0.21468986329437936</v>
      </c>
      <c r="AG129" s="216">
        <f t="shared" si="54"/>
        <v>0.8339822220171732</v>
      </c>
      <c r="AH129" s="216">
        <f t="shared" si="55"/>
        <v>4.1478330744988554</v>
      </c>
      <c r="AJ129" s="367"/>
    </row>
    <row r="130" spans="1:36" s="8" customFormat="1" x14ac:dyDescent="1.25">
      <c r="A130" s="210">
        <v>9</v>
      </c>
      <c r="B130" s="68">
        <v>10851</v>
      </c>
      <c r="C130" s="210">
        <v>9</v>
      </c>
      <c r="D130" s="19">
        <v>124</v>
      </c>
      <c r="E130" s="69" t="s">
        <v>530</v>
      </c>
      <c r="F130" s="20" t="s">
        <v>288</v>
      </c>
      <c r="G130" s="20" t="s">
        <v>229</v>
      </c>
      <c r="H130" s="21" t="s">
        <v>22</v>
      </c>
      <c r="I130" s="18">
        <v>12571043.928719999</v>
      </c>
      <c r="J130" s="18">
        <v>35839103.191035002</v>
      </c>
      <c r="K130" s="18" t="s">
        <v>110</v>
      </c>
      <c r="L130" s="170">
        <v>112.03333333333333</v>
      </c>
      <c r="M130" s="56">
        <v>55759443</v>
      </c>
      <c r="N130" s="55">
        <v>300000000</v>
      </c>
      <c r="O130" s="56">
        <v>642745</v>
      </c>
      <c r="P130" s="211">
        <v>31.35</v>
      </c>
      <c r="Q130" s="211">
        <v>96.45</v>
      </c>
      <c r="R130" s="211">
        <v>414.69</v>
      </c>
      <c r="S130" s="212">
        <v>13869</v>
      </c>
      <c r="T130" s="212">
        <v>70</v>
      </c>
      <c r="U130" s="212">
        <v>16</v>
      </c>
      <c r="V130" s="212">
        <v>30</v>
      </c>
      <c r="W130" s="18">
        <f t="shared" si="45"/>
        <v>13885</v>
      </c>
      <c r="X130" s="84">
        <f t="shared" si="46"/>
        <v>4.5025423723002049</v>
      </c>
      <c r="Y130" s="85">
        <f t="shared" si="47"/>
        <v>0.8757385313901872</v>
      </c>
      <c r="Z130" s="86">
        <v>10851</v>
      </c>
      <c r="AA130" s="77">
        <f t="shared" si="48"/>
        <v>0</v>
      </c>
      <c r="AB130" s="77">
        <f t="shared" si="49"/>
        <v>0</v>
      </c>
      <c r="AC130" s="150">
        <f t="shared" si="50"/>
        <v>0</v>
      </c>
      <c r="AD130" s="150">
        <f t="shared" si="51"/>
        <v>0</v>
      </c>
      <c r="AE130" s="150">
        <f t="shared" si="52"/>
        <v>0</v>
      </c>
      <c r="AF130" s="216">
        <f t="shared" si="53"/>
        <v>2.0164957624515916</v>
      </c>
      <c r="AG130" s="216">
        <f t="shared" si="54"/>
        <v>6.2038601686907819</v>
      </c>
      <c r="AH130" s="216">
        <f t="shared" si="55"/>
        <v>26.67370423384531</v>
      </c>
      <c r="AJ130" s="367"/>
    </row>
    <row r="131" spans="1:36" s="5" customFormat="1" x14ac:dyDescent="1.25">
      <c r="A131" s="83">
        <v>8</v>
      </c>
      <c r="B131" s="68">
        <v>10855</v>
      </c>
      <c r="C131" s="83">
        <v>8</v>
      </c>
      <c r="D131" s="16">
        <v>125</v>
      </c>
      <c r="E131" s="68" t="s">
        <v>531</v>
      </c>
      <c r="F131" s="10" t="s">
        <v>27</v>
      </c>
      <c r="G131" s="10" t="s">
        <v>229</v>
      </c>
      <c r="H131" s="11" t="s">
        <v>22</v>
      </c>
      <c r="I131" s="12">
        <v>1192464.950674</v>
      </c>
      <c r="J131" s="12">
        <v>22226806.811533</v>
      </c>
      <c r="K131" s="12" t="s">
        <v>109</v>
      </c>
      <c r="L131" s="169">
        <v>111.6</v>
      </c>
      <c r="M131" s="54">
        <v>578144</v>
      </c>
      <c r="N131" s="54">
        <v>1500000</v>
      </c>
      <c r="O131" s="54">
        <v>38445105</v>
      </c>
      <c r="P131" s="201">
        <v>43.16</v>
      </c>
      <c r="Q131" s="201">
        <v>151.6</v>
      </c>
      <c r="R131" s="201">
        <v>743.52</v>
      </c>
      <c r="S131" s="53">
        <v>7601</v>
      </c>
      <c r="T131" s="53">
        <v>82</v>
      </c>
      <c r="U131" s="53">
        <v>9</v>
      </c>
      <c r="V131" s="53">
        <v>18</v>
      </c>
      <c r="W131" s="12">
        <f t="shared" si="45"/>
        <v>7610</v>
      </c>
      <c r="X131" s="84">
        <f t="shared" si="46"/>
        <v>3.2710980488808441</v>
      </c>
      <c r="Y131" s="85">
        <f t="shared" si="47"/>
        <v>0.63622424054984983</v>
      </c>
      <c r="Z131" s="86">
        <v>10855</v>
      </c>
      <c r="AA131" s="77">
        <f t="shared" si="48"/>
        <v>0</v>
      </c>
      <c r="AB131" s="77">
        <f t="shared" si="49"/>
        <v>0</v>
      </c>
      <c r="AC131" s="150">
        <f t="shared" si="50"/>
        <v>0</v>
      </c>
      <c r="AD131" s="150">
        <f t="shared" si="51"/>
        <v>0</v>
      </c>
      <c r="AE131" s="150">
        <f t="shared" si="52"/>
        <v>0</v>
      </c>
      <c r="AF131" s="216">
        <f t="shared" si="53"/>
        <v>1.7217145340206979</v>
      </c>
      <c r="AG131" s="216">
        <f t="shared" si="54"/>
        <v>6.0475422464675113</v>
      </c>
      <c r="AH131" s="216">
        <f t="shared" si="55"/>
        <v>29.660083186632747</v>
      </c>
      <c r="AJ131" s="367"/>
    </row>
    <row r="132" spans="1:36" s="8" customFormat="1" x14ac:dyDescent="1.25">
      <c r="A132" s="210">
        <v>64</v>
      </c>
      <c r="B132" s="68">
        <v>10864</v>
      </c>
      <c r="C132" s="210">
        <v>64</v>
      </c>
      <c r="D132" s="19">
        <v>126</v>
      </c>
      <c r="E132" s="69" t="s">
        <v>532</v>
      </c>
      <c r="F132" s="20" t="s">
        <v>173</v>
      </c>
      <c r="G132" s="20" t="s">
        <v>229</v>
      </c>
      <c r="H132" s="21" t="s">
        <v>24</v>
      </c>
      <c r="I132" s="18">
        <v>228688.45160199999</v>
      </c>
      <c r="J132" s="18">
        <v>717429.91265099996</v>
      </c>
      <c r="K132" s="18" t="s">
        <v>137</v>
      </c>
      <c r="L132" s="170">
        <v>111.23333333333333</v>
      </c>
      <c r="M132" s="56">
        <v>8930</v>
      </c>
      <c r="N132" s="55">
        <v>50000</v>
      </c>
      <c r="O132" s="56">
        <v>80339295</v>
      </c>
      <c r="P132" s="211">
        <v>48.01</v>
      </c>
      <c r="Q132" s="211">
        <v>145.04</v>
      </c>
      <c r="R132" s="211">
        <v>663.42</v>
      </c>
      <c r="S132" s="212">
        <v>231</v>
      </c>
      <c r="T132" s="212">
        <v>84</v>
      </c>
      <c r="U132" s="212">
        <v>3</v>
      </c>
      <c r="V132" s="212">
        <v>16</v>
      </c>
      <c r="W132" s="18">
        <f t="shared" si="45"/>
        <v>234</v>
      </c>
      <c r="X132" s="84">
        <f t="shared" si="46"/>
        <v>0.10815868567854557</v>
      </c>
      <c r="Y132" s="85">
        <f t="shared" si="47"/>
        <v>2.1036721194659984E-2</v>
      </c>
      <c r="Z132" s="86">
        <v>10864</v>
      </c>
      <c r="AA132" s="77">
        <f t="shared" si="48"/>
        <v>0</v>
      </c>
      <c r="AB132" s="77">
        <f t="shared" si="49"/>
        <v>0</v>
      </c>
      <c r="AC132" s="150">
        <f t="shared" si="50"/>
        <v>0</v>
      </c>
      <c r="AD132" s="150">
        <f t="shared" si="51"/>
        <v>0</v>
      </c>
      <c r="AE132" s="150">
        <f t="shared" si="52"/>
        <v>0</v>
      </c>
      <c r="AF132" s="216">
        <f t="shared" si="53"/>
        <v>6.1817839278892533E-2</v>
      </c>
      <c r="AG132" s="216">
        <f t="shared" si="54"/>
        <v>0.18675399727162204</v>
      </c>
      <c r="AH132" s="216">
        <f t="shared" si="55"/>
        <v>0.85422184824834169</v>
      </c>
      <c r="AJ132" s="367"/>
    </row>
    <row r="133" spans="1:36" s="5" customFormat="1" x14ac:dyDescent="1.25">
      <c r="A133" s="83">
        <v>15</v>
      </c>
      <c r="B133" s="68">
        <v>10872</v>
      </c>
      <c r="C133" s="83">
        <v>15</v>
      </c>
      <c r="D133" s="16">
        <v>127</v>
      </c>
      <c r="E133" s="68" t="s">
        <v>533</v>
      </c>
      <c r="F133" s="10" t="s">
        <v>28</v>
      </c>
      <c r="G133" s="10" t="s">
        <v>229</v>
      </c>
      <c r="H133" s="11" t="s">
        <v>22</v>
      </c>
      <c r="I133" s="12">
        <v>596406.153391</v>
      </c>
      <c r="J133" s="12">
        <v>7567127.5888879998</v>
      </c>
      <c r="K133" s="12" t="s">
        <v>112</v>
      </c>
      <c r="L133" s="169">
        <v>109.96666666666667</v>
      </c>
      <c r="M133" s="54">
        <v>206225</v>
      </c>
      <c r="N133" s="54">
        <v>500000</v>
      </c>
      <c r="O133" s="54">
        <v>36693551</v>
      </c>
      <c r="P133" s="201">
        <v>22.41</v>
      </c>
      <c r="Q133" s="201">
        <v>94.15</v>
      </c>
      <c r="R133" s="201">
        <v>560.26</v>
      </c>
      <c r="S133" s="53">
        <v>5122</v>
      </c>
      <c r="T133" s="53">
        <v>84</v>
      </c>
      <c r="U133" s="53">
        <v>8</v>
      </c>
      <c r="V133" s="53">
        <v>16</v>
      </c>
      <c r="W133" s="12">
        <f t="shared" si="45"/>
        <v>5130</v>
      </c>
      <c r="X133" s="84">
        <f t="shared" si="46"/>
        <v>1.1408091019674698</v>
      </c>
      <c r="Y133" s="85">
        <f t="shared" si="47"/>
        <v>0.22188586024192536</v>
      </c>
      <c r="Z133" s="86">
        <v>10872</v>
      </c>
      <c r="AA133" s="77">
        <f t="shared" si="48"/>
        <v>0</v>
      </c>
      <c r="AB133" s="77">
        <f t="shared" si="49"/>
        <v>0</v>
      </c>
      <c r="AC133" s="150">
        <f t="shared" si="50"/>
        <v>0</v>
      </c>
      <c r="AD133" s="150">
        <f t="shared" si="51"/>
        <v>0</v>
      </c>
      <c r="AE133" s="150">
        <f t="shared" si="52"/>
        <v>0</v>
      </c>
      <c r="AF133" s="216">
        <f t="shared" si="53"/>
        <v>0.3043515711320357</v>
      </c>
      <c r="AG133" s="216">
        <f t="shared" si="54"/>
        <v>1.2786568684552058</v>
      </c>
      <c r="AH133" s="216">
        <f t="shared" si="55"/>
        <v>7.6089250889082694</v>
      </c>
      <c r="AJ133" s="367"/>
    </row>
    <row r="134" spans="1:36" s="8" customFormat="1" x14ac:dyDescent="1.25">
      <c r="A134" s="210">
        <v>12</v>
      </c>
      <c r="B134" s="68">
        <v>10869</v>
      </c>
      <c r="C134" s="210">
        <v>12</v>
      </c>
      <c r="D134" s="19">
        <v>128</v>
      </c>
      <c r="E134" s="69" t="s">
        <v>534</v>
      </c>
      <c r="F134" s="20" t="s">
        <v>43</v>
      </c>
      <c r="G134" s="20" t="s">
        <v>229</v>
      </c>
      <c r="H134" s="21" t="s">
        <v>22</v>
      </c>
      <c r="I134" s="18">
        <v>620930.44273899996</v>
      </c>
      <c r="J134" s="18">
        <v>1640591.053362</v>
      </c>
      <c r="K134" s="18" t="s">
        <v>111</v>
      </c>
      <c r="L134" s="170">
        <v>110.23333333333333</v>
      </c>
      <c r="M134" s="56">
        <v>39999</v>
      </c>
      <c r="N134" s="55">
        <v>500000</v>
      </c>
      <c r="O134" s="56">
        <v>41015801</v>
      </c>
      <c r="P134" s="211">
        <v>48.37</v>
      </c>
      <c r="Q134" s="211">
        <v>133.5</v>
      </c>
      <c r="R134" s="211">
        <v>474.84</v>
      </c>
      <c r="S134" s="212">
        <v>717</v>
      </c>
      <c r="T134" s="212">
        <v>69</v>
      </c>
      <c r="U134" s="212">
        <v>8</v>
      </c>
      <c r="V134" s="212">
        <v>31</v>
      </c>
      <c r="W134" s="18">
        <f t="shared" si="45"/>
        <v>725</v>
      </c>
      <c r="X134" s="84">
        <f t="shared" si="46"/>
        <v>0.20316648386074662</v>
      </c>
      <c r="Y134" s="85">
        <f t="shared" si="47"/>
        <v>3.9515612179130785E-2</v>
      </c>
      <c r="Z134" s="86">
        <v>10869</v>
      </c>
      <c r="AA134" s="77">
        <f t="shared" si="48"/>
        <v>0</v>
      </c>
      <c r="AB134" s="77">
        <f t="shared" si="49"/>
        <v>0</v>
      </c>
      <c r="AC134" s="150">
        <f t="shared" si="50"/>
        <v>0</v>
      </c>
      <c r="AD134" s="150">
        <f t="shared" si="51"/>
        <v>0</v>
      </c>
      <c r="AE134" s="150">
        <f t="shared" si="52"/>
        <v>0</v>
      </c>
      <c r="AF134" s="216">
        <f t="shared" si="53"/>
        <v>0.14242264962817847</v>
      </c>
      <c r="AG134" s="216">
        <f t="shared" si="54"/>
        <v>0.39308297964361844</v>
      </c>
      <c r="AH134" s="216">
        <f t="shared" si="55"/>
        <v>1.3981387419773466</v>
      </c>
      <c r="AJ134" s="367"/>
    </row>
    <row r="135" spans="1:36" s="5" customFormat="1" x14ac:dyDescent="1.25">
      <c r="A135" s="83">
        <v>103</v>
      </c>
      <c r="B135" s="68">
        <v>10896</v>
      </c>
      <c r="C135" s="83">
        <v>103</v>
      </c>
      <c r="D135" s="16">
        <v>129</v>
      </c>
      <c r="E135" s="68" t="s">
        <v>535</v>
      </c>
      <c r="F135" s="10" t="s">
        <v>331</v>
      </c>
      <c r="G135" s="10" t="s">
        <v>229</v>
      </c>
      <c r="H135" s="11" t="s">
        <v>24</v>
      </c>
      <c r="I135" s="12">
        <v>779952.85832</v>
      </c>
      <c r="J135" s="12">
        <v>5496431.4507499998</v>
      </c>
      <c r="K135" s="12" t="s">
        <v>138</v>
      </c>
      <c r="L135" s="169">
        <v>108.13333333333334</v>
      </c>
      <c r="M135" s="54">
        <v>77073</v>
      </c>
      <c r="N135" s="54">
        <v>100000</v>
      </c>
      <c r="O135" s="54">
        <v>71314616</v>
      </c>
      <c r="P135" s="201">
        <v>38.46</v>
      </c>
      <c r="Q135" s="201">
        <v>134.26</v>
      </c>
      <c r="R135" s="201">
        <v>592.52</v>
      </c>
      <c r="S135" s="53">
        <v>1640</v>
      </c>
      <c r="T135" s="53">
        <v>49</v>
      </c>
      <c r="U135" s="53">
        <v>13</v>
      </c>
      <c r="V135" s="53">
        <v>51</v>
      </c>
      <c r="W135" s="12">
        <f t="shared" si="45"/>
        <v>1653</v>
      </c>
      <c r="X135" s="84">
        <f t="shared" si="46"/>
        <v>0.48336981983257776</v>
      </c>
      <c r="Y135" s="85">
        <f t="shared" si="47"/>
        <v>9.4014790120068928E-2</v>
      </c>
      <c r="Z135" s="86">
        <v>10896</v>
      </c>
      <c r="AA135" s="77">
        <f t="shared" si="48"/>
        <v>0</v>
      </c>
      <c r="AB135" s="77">
        <f t="shared" si="49"/>
        <v>0</v>
      </c>
      <c r="AC135" s="150">
        <f t="shared" si="50"/>
        <v>0</v>
      </c>
      <c r="AD135" s="150">
        <f t="shared" si="51"/>
        <v>0</v>
      </c>
      <c r="AE135" s="150">
        <f t="shared" si="52"/>
        <v>0</v>
      </c>
      <c r="AF135" s="216">
        <f t="shared" si="53"/>
        <v>0.37939598511757028</v>
      </c>
      <c r="AG135" s="216">
        <f t="shared" si="54"/>
        <v>1.3244333063412632</v>
      </c>
      <c r="AH135" s="216">
        <f t="shared" si="55"/>
        <v>5.8450262376979385</v>
      </c>
      <c r="AJ135" s="367"/>
    </row>
    <row r="136" spans="1:36" s="8" customFormat="1" x14ac:dyDescent="1.25">
      <c r="A136" s="210">
        <v>116</v>
      </c>
      <c r="B136" s="68">
        <v>11055</v>
      </c>
      <c r="C136" s="210">
        <v>116</v>
      </c>
      <c r="D136" s="19">
        <v>130</v>
      </c>
      <c r="E136" s="69" t="s">
        <v>536</v>
      </c>
      <c r="F136" s="20" t="s">
        <v>37</v>
      </c>
      <c r="G136" s="20" t="s">
        <v>229</v>
      </c>
      <c r="H136" s="21" t="s">
        <v>24</v>
      </c>
      <c r="I136" s="18">
        <v>2855481.8418279998</v>
      </c>
      <c r="J136" s="18">
        <v>15269167.802882001</v>
      </c>
      <c r="K136" s="18" t="s">
        <v>139</v>
      </c>
      <c r="L136" s="170">
        <v>98.733333333333334</v>
      </c>
      <c r="M136" s="56">
        <v>195629</v>
      </c>
      <c r="N136" s="55">
        <v>200000</v>
      </c>
      <c r="O136" s="56">
        <v>78051658</v>
      </c>
      <c r="P136" s="211">
        <v>35.97</v>
      </c>
      <c r="Q136" s="211">
        <v>131.24</v>
      </c>
      <c r="R136" s="211">
        <v>695.86</v>
      </c>
      <c r="S136" s="212">
        <v>5154</v>
      </c>
      <c r="T136" s="212">
        <v>79</v>
      </c>
      <c r="U136" s="212">
        <v>12</v>
      </c>
      <c r="V136" s="212">
        <v>21</v>
      </c>
      <c r="W136" s="18">
        <f t="shared" si="45"/>
        <v>5166</v>
      </c>
      <c r="X136" s="84">
        <f t="shared" si="46"/>
        <v>2.1649361583815785</v>
      </c>
      <c r="Y136" s="85">
        <f t="shared" si="47"/>
        <v>0.42107721707592355</v>
      </c>
      <c r="Z136" s="86">
        <v>11055</v>
      </c>
      <c r="AA136" s="77">
        <f t="shared" si="48"/>
        <v>0</v>
      </c>
      <c r="AB136" s="77">
        <f t="shared" si="49"/>
        <v>0</v>
      </c>
      <c r="AC136" s="150">
        <f t="shared" si="50"/>
        <v>0</v>
      </c>
      <c r="AD136" s="150">
        <f t="shared" si="51"/>
        <v>0</v>
      </c>
      <c r="AE136" s="150">
        <f t="shared" si="52"/>
        <v>0</v>
      </c>
      <c r="AF136" s="216">
        <f t="shared" si="53"/>
        <v>0.9857310584428528</v>
      </c>
      <c r="AG136" s="216">
        <f t="shared" si="54"/>
        <v>3.5965344484303592</v>
      </c>
      <c r="AH136" s="216">
        <f t="shared" si="55"/>
        <v>19.069525002169687</v>
      </c>
      <c r="AJ136" s="367"/>
    </row>
    <row r="137" spans="1:36" s="5" customFormat="1" x14ac:dyDescent="1.25">
      <c r="A137" s="83">
        <v>119</v>
      </c>
      <c r="B137" s="68">
        <v>11087</v>
      </c>
      <c r="C137" s="83">
        <v>119</v>
      </c>
      <c r="D137" s="16">
        <v>131</v>
      </c>
      <c r="E137" s="68" t="s">
        <v>537</v>
      </c>
      <c r="F137" s="10" t="s">
        <v>47</v>
      </c>
      <c r="G137" s="10" t="s">
        <v>229</v>
      </c>
      <c r="H137" s="11" t="s">
        <v>24</v>
      </c>
      <c r="I137" s="12">
        <v>421247.38339199999</v>
      </c>
      <c r="J137" s="12">
        <v>1286960.305191</v>
      </c>
      <c r="K137" s="12" t="s">
        <v>140</v>
      </c>
      <c r="L137" s="169">
        <v>95.3</v>
      </c>
      <c r="M137" s="54">
        <v>15807</v>
      </c>
      <c r="N137" s="54">
        <v>500000</v>
      </c>
      <c r="O137" s="54">
        <v>81417113</v>
      </c>
      <c r="P137" s="201">
        <v>29.92</v>
      </c>
      <c r="Q137" s="201">
        <v>105.79</v>
      </c>
      <c r="R137" s="201">
        <v>504.33</v>
      </c>
      <c r="S137" s="53">
        <v>508</v>
      </c>
      <c r="T137" s="53">
        <v>93</v>
      </c>
      <c r="U137" s="53">
        <v>2</v>
      </c>
      <c r="V137" s="53">
        <v>7.0000000000000009</v>
      </c>
      <c r="W137" s="12">
        <f t="shared" si="45"/>
        <v>510</v>
      </c>
      <c r="X137" s="84">
        <f t="shared" si="46"/>
        <v>0.21480814028641954</v>
      </c>
      <c r="Y137" s="85">
        <f t="shared" si="47"/>
        <v>4.177989894384581E-2</v>
      </c>
      <c r="Z137" s="86">
        <v>11087</v>
      </c>
      <c r="AA137" s="77">
        <f t="shared" si="48"/>
        <v>0</v>
      </c>
      <c r="AB137" s="77">
        <f t="shared" si="49"/>
        <v>0</v>
      </c>
      <c r="AC137" s="150">
        <f t="shared" si="50"/>
        <v>0</v>
      </c>
      <c r="AD137" s="150">
        <f t="shared" si="51"/>
        <v>0</v>
      </c>
      <c r="AE137" s="150">
        <f t="shared" si="52"/>
        <v>0</v>
      </c>
      <c r="AF137" s="216">
        <f t="shared" si="53"/>
        <v>6.910816728354488E-2</v>
      </c>
      <c r="AG137" s="216">
        <f t="shared" si="54"/>
        <v>0.24435003398817554</v>
      </c>
      <c r="AH137" s="216">
        <f t="shared" si="55"/>
        <v>1.1648837568887094</v>
      </c>
      <c r="AJ137" s="367"/>
    </row>
    <row r="138" spans="1:36" s="8" customFormat="1" x14ac:dyDescent="1.25">
      <c r="A138" s="210">
        <v>122</v>
      </c>
      <c r="B138" s="68">
        <v>11095</v>
      </c>
      <c r="C138" s="210">
        <v>122</v>
      </c>
      <c r="D138" s="19">
        <v>132</v>
      </c>
      <c r="E138" s="69" t="s">
        <v>538</v>
      </c>
      <c r="F138" s="20" t="s">
        <v>41</v>
      </c>
      <c r="G138" s="20" t="s">
        <v>229</v>
      </c>
      <c r="H138" s="21" t="s">
        <v>24</v>
      </c>
      <c r="I138" s="18">
        <v>524922.25014999998</v>
      </c>
      <c r="J138" s="18">
        <v>4106759.5669430001</v>
      </c>
      <c r="K138" s="18" t="s">
        <v>141</v>
      </c>
      <c r="L138" s="170">
        <v>94.1</v>
      </c>
      <c r="M138" s="56">
        <v>61880</v>
      </c>
      <c r="N138" s="55">
        <v>100000</v>
      </c>
      <c r="O138" s="56">
        <v>66366508</v>
      </c>
      <c r="P138" s="211">
        <v>29.04</v>
      </c>
      <c r="Q138" s="211">
        <v>125.85</v>
      </c>
      <c r="R138" s="211">
        <v>594.73</v>
      </c>
      <c r="S138" s="212">
        <v>1438</v>
      </c>
      <c r="T138" s="212">
        <v>79</v>
      </c>
      <c r="U138" s="212">
        <v>11</v>
      </c>
      <c r="V138" s="212">
        <v>21</v>
      </c>
      <c r="W138" s="18">
        <f t="shared" si="45"/>
        <v>1449</v>
      </c>
      <c r="X138" s="84">
        <f t="shared" si="46"/>
        <v>0.58227615250755538</v>
      </c>
      <c r="Y138" s="85">
        <f t="shared" si="47"/>
        <v>0.11325194090288872</v>
      </c>
      <c r="Z138" s="86">
        <v>11095</v>
      </c>
      <c r="AA138" s="77">
        <f t="shared" si="48"/>
        <v>0</v>
      </c>
      <c r="AB138" s="77">
        <f t="shared" si="49"/>
        <v>0</v>
      </c>
      <c r="AC138" s="150">
        <f t="shared" si="50"/>
        <v>0</v>
      </c>
      <c r="AD138" s="150">
        <f t="shared" si="51"/>
        <v>0</v>
      </c>
      <c r="AE138" s="150">
        <f t="shared" si="52"/>
        <v>0</v>
      </c>
      <c r="AF138" s="216">
        <f t="shared" si="53"/>
        <v>0.21404176542809375</v>
      </c>
      <c r="AG138" s="216">
        <f t="shared" si="54"/>
        <v>0.92758802269716245</v>
      </c>
      <c r="AH138" s="216">
        <f t="shared" si="55"/>
        <v>4.3835075465926376</v>
      </c>
      <c r="AJ138" s="367"/>
    </row>
    <row r="139" spans="1:36" s="5" customFormat="1" x14ac:dyDescent="1.25">
      <c r="A139" s="83">
        <v>124</v>
      </c>
      <c r="B139" s="68">
        <v>11099</v>
      </c>
      <c r="C139" s="83">
        <v>124</v>
      </c>
      <c r="D139" s="16">
        <v>133</v>
      </c>
      <c r="E139" s="68" t="s">
        <v>539</v>
      </c>
      <c r="F139" s="10" t="s">
        <v>307</v>
      </c>
      <c r="G139" s="10" t="s">
        <v>229</v>
      </c>
      <c r="H139" s="11" t="s">
        <v>24</v>
      </c>
      <c r="I139" s="12">
        <v>3303761.7867680001</v>
      </c>
      <c r="J139" s="12">
        <v>30036677.518219002</v>
      </c>
      <c r="K139" s="12" t="s">
        <v>142</v>
      </c>
      <c r="L139" s="169">
        <v>93.666666666666657</v>
      </c>
      <c r="M139" s="54">
        <v>459885</v>
      </c>
      <c r="N139" s="54">
        <v>500000</v>
      </c>
      <c r="O139" s="54">
        <v>65313453</v>
      </c>
      <c r="P139" s="201">
        <v>33.01</v>
      </c>
      <c r="Q139" s="201">
        <v>131.61000000000001</v>
      </c>
      <c r="R139" s="201">
        <v>561.13</v>
      </c>
      <c r="S139" s="53">
        <v>20577</v>
      </c>
      <c r="T139" s="53">
        <v>96</v>
      </c>
      <c r="U139" s="53">
        <v>12</v>
      </c>
      <c r="V139" s="53">
        <v>4</v>
      </c>
      <c r="W139" s="12">
        <f t="shared" si="45"/>
        <v>20589</v>
      </c>
      <c r="X139" s="84">
        <f t="shared" si="46"/>
        <v>5.1751835748030883</v>
      </c>
      <c r="Y139" s="85">
        <f t="shared" si="47"/>
        <v>1.0065663549008126</v>
      </c>
      <c r="Z139" s="86">
        <v>11099</v>
      </c>
      <c r="AA139" s="77">
        <f t="shared" si="48"/>
        <v>0</v>
      </c>
      <c r="AB139" s="77">
        <f t="shared" si="49"/>
        <v>0</v>
      </c>
      <c r="AC139" s="150">
        <f t="shared" si="50"/>
        <v>0</v>
      </c>
      <c r="AD139" s="150">
        <f t="shared" si="51"/>
        <v>0</v>
      </c>
      <c r="AE139" s="150">
        <f t="shared" si="52"/>
        <v>0</v>
      </c>
      <c r="AF139" s="216">
        <f t="shared" si="53"/>
        <v>1.7795084354609365</v>
      </c>
      <c r="AG139" s="216">
        <f t="shared" si="54"/>
        <v>7.0948532320816087</v>
      </c>
      <c r="AH139" s="216">
        <f t="shared" si="55"/>
        <v>30.249487076346423</v>
      </c>
      <c r="AJ139" s="367"/>
    </row>
    <row r="140" spans="1:36" s="8" customFormat="1" x14ac:dyDescent="1.25">
      <c r="A140" s="210">
        <v>126</v>
      </c>
      <c r="B140" s="68">
        <v>11132</v>
      </c>
      <c r="C140" s="210">
        <v>126</v>
      </c>
      <c r="D140" s="19">
        <v>134</v>
      </c>
      <c r="E140" s="69" t="s">
        <v>540</v>
      </c>
      <c r="F140" s="20" t="s">
        <v>288</v>
      </c>
      <c r="G140" s="20" t="s">
        <v>229</v>
      </c>
      <c r="H140" s="21" t="s">
        <v>24</v>
      </c>
      <c r="I140" s="18">
        <v>4746588.654747</v>
      </c>
      <c r="J140" s="18">
        <v>36299556.525702</v>
      </c>
      <c r="K140" s="18" t="s">
        <v>143</v>
      </c>
      <c r="L140" s="170">
        <v>89.3</v>
      </c>
      <c r="M140" s="56">
        <v>129378358</v>
      </c>
      <c r="N140" s="55">
        <v>1000000000</v>
      </c>
      <c r="O140" s="56">
        <v>280569</v>
      </c>
      <c r="P140" s="211">
        <v>34.65</v>
      </c>
      <c r="Q140" s="211">
        <v>119.93</v>
      </c>
      <c r="R140" s="211">
        <v>480.3</v>
      </c>
      <c r="S140" s="212">
        <v>14599</v>
      </c>
      <c r="T140" s="212">
        <v>88</v>
      </c>
      <c r="U140" s="212">
        <v>16</v>
      </c>
      <c r="V140" s="212">
        <v>12</v>
      </c>
      <c r="W140" s="18">
        <f t="shared" si="45"/>
        <v>14615</v>
      </c>
      <c r="X140" s="84">
        <f t="shared" si="46"/>
        <v>5.7330618388566599</v>
      </c>
      <c r="Y140" s="85">
        <f t="shared" si="47"/>
        <v>1.1150729387949236</v>
      </c>
      <c r="Z140" s="86">
        <v>11132</v>
      </c>
      <c r="AA140" s="77">
        <f t="shared" si="48"/>
        <v>0</v>
      </c>
      <c r="AB140" s="77">
        <f t="shared" si="49"/>
        <v>0</v>
      </c>
      <c r="AC140" s="150">
        <f t="shared" si="50"/>
        <v>0</v>
      </c>
      <c r="AD140" s="150">
        <f t="shared" si="51"/>
        <v>0</v>
      </c>
      <c r="AE140" s="150">
        <f t="shared" si="52"/>
        <v>0</v>
      </c>
      <c r="AF140" s="216">
        <f t="shared" si="53"/>
        <v>2.2573930990498097</v>
      </c>
      <c r="AG140" s="216">
        <f t="shared" si="54"/>
        <v>7.8132512083418098</v>
      </c>
      <c r="AH140" s="216">
        <f t="shared" si="55"/>
        <v>31.290790922759701</v>
      </c>
      <c r="AJ140" s="367"/>
    </row>
    <row r="141" spans="1:36" s="5" customFormat="1" x14ac:dyDescent="1.25">
      <c r="A141" s="83">
        <v>129</v>
      </c>
      <c r="B141" s="68">
        <v>11141</v>
      </c>
      <c r="C141" s="83">
        <v>129</v>
      </c>
      <c r="D141" s="16">
        <v>135</v>
      </c>
      <c r="E141" s="68" t="s">
        <v>541</v>
      </c>
      <c r="F141" s="10" t="s">
        <v>289</v>
      </c>
      <c r="G141" s="10" t="s">
        <v>229</v>
      </c>
      <c r="H141" s="11" t="s">
        <v>24</v>
      </c>
      <c r="I141" s="12">
        <v>276676.73103999998</v>
      </c>
      <c r="J141" s="12">
        <v>1271009.2049459999</v>
      </c>
      <c r="K141" s="12" t="s">
        <v>105</v>
      </c>
      <c r="L141" s="169">
        <v>88.933333333333337</v>
      </c>
      <c r="M141" s="54">
        <v>45162</v>
      </c>
      <c r="N141" s="54">
        <v>100000</v>
      </c>
      <c r="O141" s="54">
        <v>28143333</v>
      </c>
      <c r="P141" s="201">
        <v>34.380000000000003</v>
      </c>
      <c r="Q141" s="201">
        <v>105.16</v>
      </c>
      <c r="R141" s="201">
        <v>532.63</v>
      </c>
      <c r="S141" s="53">
        <v>583</v>
      </c>
      <c r="T141" s="53">
        <v>77</v>
      </c>
      <c r="U141" s="53">
        <v>3</v>
      </c>
      <c r="V141" s="53">
        <v>23</v>
      </c>
      <c r="W141" s="12">
        <f t="shared" ref="W141:W175" si="56">S141+U141</f>
        <v>586</v>
      </c>
      <c r="X141" s="84">
        <f t="shared" ref="X141:X175" si="57">T141*J141/$J$177</f>
        <v>0.17564753357201571</v>
      </c>
      <c r="Y141" s="85">
        <f t="shared" ref="Y141:Y175" si="58">T141*J141/$J$178</f>
        <v>3.4163212774849072E-2</v>
      </c>
      <c r="Z141" s="86">
        <v>11141</v>
      </c>
      <c r="AA141" s="77">
        <f t="shared" ref="AA141:AA174" si="59">IF(M141&gt;N141,1,0)</f>
        <v>0</v>
      </c>
      <c r="AB141" s="77">
        <f t="shared" ref="AB141:AB174" si="60">IF(W141=0,1,0)</f>
        <v>0</v>
      </c>
      <c r="AC141" s="150">
        <f t="shared" ref="AC141:AC174" si="61">IF((T141+V141)=100,0,1)</f>
        <v>0</v>
      </c>
      <c r="AD141" s="150">
        <f t="shared" ref="AD141:AD174" si="62">IF(J141=0,1,0)</f>
        <v>0</v>
      </c>
      <c r="AE141" s="150">
        <f t="shared" ref="AE141:AE174" si="63">IF(M141=0,1,0)</f>
        <v>0</v>
      </c>
      <c r="AF141" s="216">
        <f t="shared" ref="AF141:AF175" si="64">$J141/$J$177*P141</f>
        <v>7.8425483171505189E-2</v>
      </c>
      <c r="AG141" s="216">
        <f t="shared" ref="AG141:AG175" si="65">$J141/$J$177*Q141</f>
        <v>0.23988434584978144</v>
      </c>
      <c r="AH141" s="216">
        <f t="shared" ref="AH141:AH175" si="66">$J141/$J$177*R141</f>
        <v>1.215001893590425</v>
      </c>
      <c r="AJ141" s="367"/>
    </row>
    <row r="142" spans="1:36" s="8" customFormat="1" x14ac:dyDescent="1.25">
      <c r="A142" s="210">
        <v>133</v>
      </c>
      <c r="B142" s="68">
        <v>11149</v>
      </c>
      <c r="C142" s="210">
        <v>133</v>
      </c>
      <c r="D142" s="19">
        <v>136</v>
      </c>
      <c r="E142" s="69" t="s">
        <v>542</v>
      </c>
      <c r="F142" s="20" t="s">
        <v>40</v>
      </c>
      <c r="G142" s="20" t="s">
        <v>229</v>
      </c>
      <c r="H142" s="21" t="s">
        <v>24</v>
      </c>
      <c r="I142" s="18">
        <v>105297.141466</v>
      </c>
      <c r="J142" s="18">
        <v>5446782.908787</v>
      </c>
      <c r="K142" s="18" t="s">
        <v>145</v>
      </c>
      <c r="L142" s="170">
        <v>85.966666666666669</v>
      </c>
      <c r="M142" s="56">
        <v>196757</v>
      </c>
      <c r="N142" s="55">
        <v>200000</v>
      </c>
      <c r="O142" s="56">
        <v>27682791</v>
      </c>
      <c r="P142" s="211">
        <v>30.27</v>
      </c>
      <c r="Q142" s="211">
        <v>139.13</v>
      </c>
      <c r="R142" s="211">
        <v>479.2</v>
      </c>
      <c r="S142" s="212">
        <v>1523</v>
      </c>
      <c r="T142" s="212">
        <v>68</v>
      </c>
      <c r="U142" s="212">
        <v>13</v>
      </c>
      <c r="V142" s="212">
        <v>32</v>
      </c>
      <c r="W142" s="18">
        <f t="shared" si="56"/>
        <v>1536</v>
      </c>
      <c r="X142" s="84">
        <f t="shared" si="57"/>
        <v>0.66473969515488451</v>
      </c>
      <c r="Y142" s="85">
        <f t="shared" si="58"/>
        <v>0.1292909907906771</v>
      </c>
      <c r="Z142" s="86">
        <v>11149</v>
      </c>
      <c r="AA142" s="77">
        <f t="shared" si="59"/>
        <v>0</v>
      </c>
      <c r="AB142" s="77">
        <f t="shared" si="60"/>
        <v>0</v>
      </c>
      <c r="AC142" s="150">
        <f t="shared" si="61"/>
        <v>0</v>
      </c>
      <c r="AD142" s="150">
        <f t="shared" si="62"/>
        <v>0</v>
      </c>
      <c r="AE142" s="150">
        <f t="shared" si="63"/>
        <v>0</v>
      </c>
      <c r="AF142" s="216">
        <f t="shared" si="64"/>
        <v>0.29590692018144638</v>
      </c>
      <c r="AG142" s="216">
        <f t="shared" si="65"/>
        <v>1.3600769674543982</v>
      </c>
      <c r="AH142" s="216">
        <f t="shared" si="66"/>
        <v>4.6844597340914804</v>
      </c>
      <c r="AJ142" s="367"/>
    </row>
    <row r="143" spans="1:36" s="5" customFormat="1" x14ac:dyDescent="1.25">
      <c r="A143" s="83">
        <v>140</v>
      </c>
      <c r="B143" s="68">
        <v>11173</v>
      </c>
      <c r="C143" s="83">
        <v>140</v>
      </c>
      <c r="D143" s="16">
        <v>137</v>
      </c>
      <c r="E143" s="68" t="s">
        <v>543</v>
      </c>
      <c r="F143" s="10" t="s">
        <v>16</v>
      </c>
      <c r="G143" s="10" t="s">
        <v>229</v>
      </c>
      <c r="H143" s="11" t="s">
        <v>24</v>
      </c>
      <c r="I143" s="12">
        <v>480429.77759999997</v>
      </c>
      <c r="J143" s="12">
        <v>1386941.8288439999</v>
      </c>
      <c r="K143" s="12" t="s">
        <v>146</v>
      </c>
      <c r="L143" s="169">
        <v>84.766666666666666</v>
      </c>
      <c r="M143" s="54">
        <v>56342</v>
      </c>
      <c r="N143" s="54">
        <v>200000</v>
      </c>
      <c r="O143" s="54">
        <v>24616482</v>
      </c>
      <c r="P143" s="201">
        <v>37.619999999999997</v>
      </c>
      <c r="Q143" s="201">
        <v>132.26</v>
      </c>
      <c r="R143" s="201">
        <v>469.98</v>
      </c>
      <c r="S143" s="53">
        <v>78</v>
      </c>
      <c r="T143" s="53">
        <v>7.0000000000000009</v>
      </c>
      <c r="U143" s="53">
        <v>6</v>
      </c>
      <c r="V143" s="53">
        <v>93</v>
      </c>
      <c r="W143" s="12">
        <f t="shared" si="56"/>
        <v>84</v>
      </c>
      <c r="X143" s="84">
        <f t="shared" si="57"/>
        <v>1.7424443683757552E-2</v>
      </c>
      <c r="Y143" s="85">
        <f t="shared" si="58"/>
        <v>3.3890312317281742E-3</v>
      </c>
      <c r="Z143" s="86">
        <v>11173</v>
      </c>
      <c r="AA143" s="77">
        <f t="shared" si="59"/>
        <v>0</v>
      </c>
      <c r="AB143" s="77">
        <f t="shared" si="60"/>
        <v>0</v>
      </c>
      <c r="AC143" s="150">
        <f t="shared" si="61"/>
        <v>0</v>
      </c>
      <c r="AD143" s="150">
        <f t="shared" si="62"/>
        <v>0</v>
      </c>
      <c r="AE143" s="150">
        <f t="shared" si="63"/>
        <v>0</v>
      </c>
      <c r="AF143" s="216">
        <f t="shared" si="64"/>
        <v>9.3643938768994114E-2</v>
      </c>
      <c r="AG143" s="216">
        <f t="shared" si="65"/>
        <v>0.32922241737339614</v>
      </c>
      <c r="AH143" s="216">
        <f t="shared" si="66"/>
        <v>1.1698771489274817</v>
      </c>
      <c r="AJ143" s="367"/>
    </row>
    <row r="144" spans="1:36" s="8" customFormat="1" x14ac:dyDescent="1.25">
      <c r="A144" s="210">
        <v>141</v>
      </c>
      <c r="B144" s="68">
        <v>11182</v>
      </c>
      <c r="C144" s="210">
        <v>141</v>
      </c>
      <c r="D144" s="19">
        <v>138</v>
      </c>
      <c r="E144" s="69" t="s">
        <v>544</v>
      </c>
      <c r="F144" s="20" t="s">
        <v>44</v>
      </c>
      <c r="G144" s="20" t="s">
        <v>229</v>
      </c>
      <c r="H144" s="21" t="s">
        <v>24</v>
      </c>
      <c r="I144" s="18">
        <v>1681110.6301829999</v>
      </c>
      <c r="J144" s="18">
        <v>11141673.808038</v>
      </c>
      <c r="K144" s="18" t="s">
        <v>113</v>
      </c>
      <c r="L144" s="170">
        <v>81.599999999999994</v>
      </c>
      <c r="M144" s="56">
        <v>398729</v>
      </c>
      <c r="N144" s="55">
        <v>750000</v>
      </c>
      <c r="O144" s="56">
        <v>27942973</v>
      </c>
      <c r="P144" s="211">
        <v>23.76</v>
      </c>
      <c r="Q144" s="211">
        <v>103.56</v>
      </c>
      <c r="R144" s="211">
        <v>589.86</v>
      </c>
      <c r="S144" s="212">
        <v>3788</v>
      </c>
      <c r="T144" s="212">
        <v>77</v>
      </c>
      <c r="U144" s="212">
        <v>13</v>
      </c>
      <c r="V144" s="212">
        <v>23</v>
      </c>
      <c r="W144" s="18">
        <f t="shared" si="56"/>
        <v>3801</v>
      </c>
      <c r="X144" s="84">
        <f t="shared" si="57"/>
        <v>1.539727262894959</v>
      </c>
      <c r="Y144" s="85">
        <f t="shared" si="58"/>
        <v>0.29947491449374419</v>
      </c>
      <c r="Z144" s="86">
        <v>11182</v>
      </c>
      <c r="AA144" s="77">
        <f t="shared" si="59"/>
        <v>0</v>
      </c>
      <c r="AB144" s="77">
        <f t="shared" si="60"/>
        <v>0</v>
      </c>
      <c r="AC144" s="150">
        <f t="shared" si="61"/>
        <v>0</v>
      </c>
      <c r="AD144" s="150">
        <f t="shared" si="62"/>
        <v>0</v>
      </c>
      <c r="AE144" s="150">
        <f t="shared" si="63"/>
        <v>0</v>
      </c>
      <c r="AF144" s="216">
        <f t="shared" si="64"/>
        <v>0.47511584112187311</v>
      </c>
      <c r="AG144" s="216">
        <f t="shared" si="65"/>
        <v>2.0708331863039215</v>
      </c>
      <c r="AH144" s="216">
        <f t="shared" si="66"/>
        <v>11.795110692093774</v>
      </c>
      <c r="AJ144" s="367"/>
    </row>
    <row r="145" spans="1:36" s="5" customFormat="1" x14ac:dyDescent="1.25">
      <c r="A145" s="83">
        <v>144</v>
      </c>
      <c r="B145" s="68">
        <v>11183</v>
      </c>
      <c r="C145" s="83">
        <v>144</v>
      </c>
      <c r="D145" s="16">
        <v>139</v>
      </c>
      <c r="E145" s="68" t="s">
        <v>545</v>
      </c>
      <c r="F145" s="10" t="s">
        <v>41</v>
      </c>
      <c r="G145" s="10" t="s">
        <v>46</v>
      </c>
      <c r="H145" s="11" t="s">
        <v>24</v>
      </c>
      <c r="I145" s="12">
        <v>1536154.1139710001</v>
      </c>
      <c r="J145" s="12">
        <v>10750896.645733001</v>
      </c>
      <c r="K145" s="12" t="s">
        <v>113</v>
      </c>
      <c r="L145" s="169">
        <v>81.599999999999994</v>
      </c>
      <c r="M145" s="54">
        <v>44804985</v>
      </c>
      <c r="N145" s="54">
        <v>200000000</v>
      </c>
      <c r="O145" s="54">
        <v>239949</v>
      </c>
      <c r="P145" s="201">
        <v>33.54</v>
      </c>
      <c r="Q145" s="201">
        <v>121.27</v>
      </c>
      <c r="R145" s="201">
        <v>606.94000000000005</v>
      </c>
      <c r="S145" s="53">
        <v>9</v>
      </c>
      <c r="T145" s="53">
        <v>9.6649027242700978</v>
      </c>
      <c r="U145" s="53">
        <v>8</v>
      </c>
      <c r="V145" s="53">
        <v>90.335097275729908</v>
      </c>
      <c r="W145" s="12">
        <f t="shared" si="56"/>
        <v>17</v>
      </c>
      <c r="X145" s="84">
        <f t="shared" si="57"/>
        <v>0.18648538817760726</v>
      </c>
      <c r="Y145" s="85">
        <f t="shared" si="58"/>
        <v>3.6271161149551971E-2</v>
      </c>
      <c r="Z145" s="86">
        <v>11183</v>
      </c>
      <c r="AA145" s="77">
        <f t="shared" si="59"/>
        <v>0</v>
      </c>
      <c r="AB145" s="77">
        <f t="shared" si="60"/>
        <v>0</v>
      </c>
      <c r="AC145" s="150">
        <f t="shared" si="61"/>
        <v>0</v>
      </c>
      <c r="AD145" s="150">
        <f t="shared" si="62"/>
        <v>0</v>
      </c>
      <c r="AE145" s="150">
        <f t="shared" si="63"/>
        <v>0</v>
      </c>
      <c r="AF145" s="216">
        <f t="shared" si="64"/>
        <v>0.64715808300588051</v>
      </c>
      <c r="AG145" s="216">
        <f t="shared" si="65"/>
        <v>2.3399183281491691</v>
      </c>
      <c r="AH145" s="216">
        <f t="shared" si="66"/>
        <v>11.710975757292461</v>
      </c>
      <c r="AJ145" s="367"/>
    </row>
    <row r="146" spans="1:36" s="8" customFormat="1" x14ac:dyDescent="1.25">
      <c r="A146" s="210">
        <v>142</v>
      </c>
      <c r="B146" s="68">
        <v>11186</v>
      </c>
      <c r="C146" s="210">
        <v>142</v>
      </c>
      <c r="D146" s="19">
        <v>140</v>
      </c>
      <c r="E146" s="69" t="s">
        <v>546</v>
      </c>
      <c r="F146" s="20" t="s">
        <v>32</v>
      </c>
      <c r="G146" s="20" t="s">
        <v>229</v>
      </c>
      <c r="H146" s="21" t="s">
        <v>24</v>
      </c>
      <c r="I146" s="18">
        <v>464832</v>
      </c>
      <c r="J146" s="18">
        <v>2079003.102438</v>
      </c>
      <c r="K146" s="18" t="s">
        <v>147</v>
      </c>
      <c r="L146" s="170">
        <v>81.566666666666663</v>
      </c>
      <c r="M146" s="56">
        <v>72092</v>
      </c>
      <c r="N146" s="55">
        <v>100000</v>
      </c>
      <c r="O146" s="56">
        <v>28838194</v>
      </c>
      <c r="P146" s="211">
        <v>25.83</v>
      </c>
      <c r="Q146" s="211">
        <v>111.33</v>
      </c>
      <c r="R146" s="211">
        <v>614.91</v>
      </c>
      <c r="S146" s="212">
        <v>63</v>
      </c>
      <c r="T146" s="212">
        <v>83</v>
      </c>
      <c r="U146" s="212">
        <v>3</v>
      </c>
      <c r="V146" s="212">
        <v>17</v>
      </c>
      <c r="W146" s="18">
        <f t="shared" si="56"/>
        <v>66</v>
      </c>
      <c r="X146" s="84">
        <f t="shared" si="57"/>
        <v>0.30969619149981414</v>
      </c>
      <c r="Y146" s="85">
        <f t="shared" si="58"/>
        <v>6.0235499301392999E-2</v>
      </c>
      <c r="Z146" s="86">
        <v>11186</v>
      </c>
      <c r="AA146" s="77">
        <f t="shared" si="59"/>
        <v>0</v>
      </c>
      <c r="AB146" s="77">
        <f t="shared" si="60"/>
        <v>0</v>
      </c>
      <c r="AC146" s="150">
        <f t="shared" si="61"/>
        <v>0</v>
      </c>
      <c r="AD146" s="150">
        <f t="shared" si="62"/>
        <v>0</v>
      </c>
      <c r="AE146" s="150">
        <f t="shared" si="63"/>
        <v>0</v>
      </c>
      <c r="AF146" s="216">
        <f t="shared" si="64"/>
        <v>9.6378947306508408E-2</v>
      </c>
      <c r="AG146" s="216">
        <f t="shared" si="65"/>
        <v>0.41540333734547358</v>
      </c>
      <c r="AH146" s="216">
        <f t="shared" si="66"/>
        <v>2.2944010254837433</v>
      </c>
      <c r="AJ146" s="367"/>
    </row>
    <row r="147" spans="1:36" s="5" customFormat="1" x14ac:dyDescent="1.25">
      <c r="A147" s="83">
        <v>147</v>
      </c>
      <c r="B147" s="68">
        <v>11197</v>
      </c>
      <c r="C147" s="83">
        <v>147</v>
      </c>
      <c r="D147" s="16">
        <v>141</v>
      </c>
      <c r="E147" s="68" t="s">
        <v>547</v>
      </c>
      <c r="F147" s="10" t="s">
        <v>190</v>
      </c>
      <c r="G147" s="10" t="s">
        <v>46</v>
      </c>
      <c r="H147" s="11" t="s">
        <v>24</v>
      </c>
      <c r="I147" s="12">
        <v>1057576.094785</v>
      </c>
      <c r="J147" s="12">
        <v>7661396.652667</v>
      </c>
      <c r="K147" s="12" t="s">
        <v>148</v>
      </c>
      <c r="L147" s="169">
        <v>79.866666666666674</v>
      </c>
      <c r="M147" s="54">
        <v>55126400</v>
      </c>
      <c r="N147" s="54">
        <v>700000000</v>
      </c>
      <c r="O147" s="54">
        <v>138979</v>
      </c>
      <c r="P147" s="201">
        <v>31.72</v>
      </c>
      <c r="Q147" s="201">
        <v>120.75</v>
      </c>
      <c r="R147" s="201">
        <v>-94.08</v>
      </c>
      <c r="S147" s="53">
        <v>5523</v>
      </c>
      <c r="T147" s="53">
        <v>1.1300892277270509</v>
      </c>
      <c r="U147" s="53">
        <v>47</v>
      </c>
      <c r="V147" s="53">
        <v>98.869910772272945</v>
      </c>
      <c r="W147" s="12">
        <f t="shared" si="56"/>
        <v>5570</v>
      </c>
      <c r="X147" s="84">
        <f t="shared" si="57"/>
        <v>1.5539008977397186E-2</v>
      </c>
      <c r="Y147" s="85">
        <f t="shared" si="58"/>
        <v>3.0223166770938785E-3</v>
      </c>
      <c r="Z147" s="86">
        <v>11197</v>
      </c>
      <c r="AA147" s="77">
        <f t="shared" si="59"/>
        <v>0</v>
      </c>
      <c r="AB147" s="77">
        <f t="shared" si="60"/>
        <v>0</v>
      </c>
      <c r="AC147" s="150">
        <f t="shared" si="61"/>
        <v>0</v>
      </c>
      <c r="AD147" s="150">
        <f t="shared" si="62"/>
        <v>0</v>
      </c>
      <c r="AE147" s="150">
        <f t="shared" si="63"/>
        <v>0</v>
      </c>
      <c r="AF147" s="216">
        <f t="shared" si="64"/>
        <v>0.43615791803838666</v>
      </c>
      <c r="AG147" s="216">
        <f t="shared" si="65"/>
        <v>1.6603426419651699</v>
      </c>
      <c r="AH147" s="216">
        <f t="shared" si="66"/>
        <v>-1.2936234845224281</v>
      </c>
      <c r="AJ147" s="367"/>
    </row>
    <row r="148" spans="1:36" s="8" customFormat="1" x14ac:dyDescent="1.25">
      <c r="A148" s="210">
        <v>148</v>
      </c>
      <c r="B148" s="68">
        <v>11195</v>
      </c>
      <c r="C148" s="210">
        <v>148</v>
      </c>
      <c r="D148" s="19">
        <v>142</v>
      </c>
      <c r="E148" s="69" t="s">
        <v>548</v>
      </c>
      <c r="F148" s="20" t="s">
        <v>47</v>
      </c>
      <c r="G148" s="20" t="s">
        <v>46</v>
      </c>
      <c r="H148" s="21" t="s">
        <v>24</v>
      </c>
      <c r="I148" s="18">
        <v>568078.71472799999</v>
      </c>
      <c r="J148" s="18">
        <v>3085657.8330560001</v>
      </c>
      <c r="K148" s="18" t="s">
        <v>151</v>
      </c>
      <c r="L148" s="170">
        <v>79.733333333333334</v>
      </c>
      <c r="M148" s="56">
        <v>17690152</v>
      </c>
      <c r="N148" s="55">
        <v>50000000</v>
      </c>
      <c r="O148" s="56">
        <v>174428</v>
      </c>
      <c r="P148" s="211">
        <v>34.31</v>
      </c>
      <c r="Q148" s="211">
        <v>119.4</v>
      </c>
      <c r="R148" s="211">
        <v>557.65</v>
      </c>
      <c r="S148" s="212">
        <v>1843</v>
      </c>
      <c r="T148" s="212">
        <v>11.613797606946431</v>
      </c>
      <c r="U148" s="212">
        <v>22</v>
      </c>
      <c r="V148" s="212">
        <v>88.386202393053566</v>
      </c>
      <c r="W148" s="18">
        <f t="shared" si="56"/>
        <v>1865</v>
      </c>
      <c r="X148" s="84">
        <f t="shared" si="57"/>
        <v>6.4316833377931093E-2</v>
      </c>
      <c r="Y148" s="85">
        <f t="shared" si="58"/>
        <v>1.2509538955717199E-2</v>
      </c>
      <c r="Z148" s="86">
        <v>11195</v>
      </c>
      <c r="AA148" s="77">
        <f t="shared" si="59"/>
        <v>0</v>
      </c>
      <c r="AB148" s="77">
        <f t="shared" si="60"/>
        <v>0</v>
      </c>
      <c r="AC148" s="150">
        <f t="shared" si="61"/>
        <v>0</v>
      </c>
      <c r="AD148" s="150">
        <f t="shared" si="62"/>
        <v>0</v>
      </c>
      <c r="AE148" s="150">
        <f t="shared" si="63"/>
        <v>0</v>
      </c>
      <c r="AF148" s="216">
        <f t="shared" si="64"/>
        <v>0.19000766397693555</v>
      </c>
      <c r="AG148" s="216">
        <f t="shared" si="65"/>
        <v>0.66123331620070258</v>
      </c>
      <c r="AH148" s="216">
        <f t="shared" si="66"/>
        <v>3.088247560965844</v>
      </c>
      <c r="AJ148" s="367"/>
    </row>
    <row r="149" spans="1:36" s="5" customFormat="1" x14ac:dyDescent="1.25">
      <c r="A149" s="83">
        <v>149</v>
      </c>
      <c r="B149" s="68">
        <v>11215</v>
      </c>
      <c r="C149" s="83">
        <v>149</v>
      </c>
      <c r="D149" s="16">
        <v>143</v>
      </c>
      <c r="E149" s="68" t="s">
        <v>549</v>
      </c>
      <c r="F149" s="10" t="s">
        <v>288</v>
      </c>
      <c r="G149" s="10" t="s">
        <v>46</v>
      </c>
      <c r="H149" s="11" t="s">
        <v>24</v>
      </c>
      <c r="I149" s="12">
        <v>2619354.7903920002</v>
      </c>
      <c r="J149" s="12">
        <v>8768006.2156680003</v>
      </c>
      <c r="K149" s="12" t="s">
        <v>152</v>
      </c>
      <c r="L149" s="169">
        <v>79.366666666666674</v>
      </c>
      <c r="M149" s="54">
        <v>39753924</v>
      </c>
      <c r="N149" s="54">
        <v>100000000</v>
      </c>
      <c r="O149" s="54">
        <v>220557</v>
      </c>
      <c r="P149" s="201">
        <v>33.85</v>
      </c>
      <c r="Q149" s="201">
        <v>112.55</v>
      </c>
      <c r="R149" s="201">
        <v>488.47</v>
      </c>
      <c r="S149" s="53">
        <v>2270</v>
      </c>
      <c r="T149" s="53">
        <v>18.107143160869914</v>
      </c>
      <c r="U149" s="53">
        <v>385</v>
      </c>
      <c r="V149" s="53">
        <v>81.89285683913009</v>
      </c>
      <c r="W149" s="12">
        <f t="shared" si="56"/>
        <v>2655</v>
      </c>
      <c r="X149" s="84">
        <f t="shared" si="57"/>
        <v>0.2849399994537048</v>
      </c>
      <c r="Y149" s="85">
        <f t="shared" si="58"/>
        <v>5.5420452718233884E-2</v>
      </c>
      <c r="Z149" s="86">
        <v>11215</v>
      </c>
      <c r="AA149" s="77">
        <f t="shared" si="59"/>
        <v>0</v>
      </c>
      <c r="AB149" s="77">
        <f t="shared" si="60"/>
        <v>0</v>
      </c>
      <c r="AC149" s="150">
        <f t="shared" si="61"/>
        <v>0</v>
      </c>
      <c r="AD149" s="150">
        <f t="shared" si="62"/>
        <v>0</v>
      </c>
      <c r="AE149" s="150">
        <f t="shared" si="63"/>
        <v>0</v>
      </c>
      <c r="AF149" s="216">
        <f t="shared" si="64"/>
        <v>0.53267480661176403</v>
      </c>
      <c r="AG149" s="216">
        <f t="shared" si="65"/>
        <v>1.7711240615702817</v>
      </c>
      <c r="AH149" s="216">
        <f t="shared" si="66"/>
        <v>7.6867256362082239</v>
      </c>
      <c r="AJ149" s="367"/>
    </row>
    <row r="150" spans="1:36" s="8" customFormat="1" x14ac:dyDescent="1.25">
      <c r="A150" s="210">
        <v>152</v>
      </c>
      <c r="B150" s="68">
        <v>11220</v>
      </c>
      <c r="C150" s="210">
        <v>152</v>
      </c>
      <c r="D150" s="19">
        <v>144</v>
      </c>
      <c r="E150" s="69" t="s">
        <v>550</v>
      </c>
      <c r="F150" s="20" t="s">
        <v>201</v>
      </c>
      <c r="G150" s="20" t="s">
        <v>229</v>
      </c>
      <c r="H150" s="21" t="s">
        <v>24</v>
      </c>
      <c r="I150" s="18">
        <v>474609.66409899999</v>
      </c>
      <c r="J150" s="18">
        <v>1689215.879795</v>
      </c>
      <c r="K150" s="18" t="s">
        <v>208</v>
      </c>
      <c r="L150" s="170">
        <v>78.266666666666666</v>
      </c>
      <c r="M150" s="56">
        <v>137761</v>
      </c>
      <c r="N150" s="55">
        <v>150000</v>
      </c>
      <c r="O150" s="56">
        <v>12261931</v>
      </c>
      <c r="P150" s="211">
        <v>21.98</v>
      </c>
      <c r="Q150" s="211">
        <v>97.29</v>
      </c>
      <c r="R150" s="211">
        <v>400.22</v>
      </c>
      <c r="S150" s="212">
        <v>823</v>
      </c>
      <c r="T150" s="212">
        <v>95</v>
      </c>
      <c r="U150" s="212">
        <v>3</v>
      </c>
      <c r="V150" s="212">
        <v>5</v>
      </c>
      <c r="W150" s="18">
        <f t="shared" si="56"/>
        <v>826</v>
      </c>
      <c r="X150" s="84">
        <f t="shared" si="57"/>
        <v>0.28801253888557166</v>
      </c>
      <c r="Y150" s="85">
        <f t="shared" si="58"/>
        <v>5.6018057570606863E-2</v>
      </c>
      <c r="Z150" s="86">
        <v>11220</v>
      </c>
      <c r="AA150" s="77">
        <f t="shared" si="59"/>
        <v>0</v>
      </c>
      <c r="AB150" s="77">
        <f t="shared" si="60"/>
        <v>0</v>
      </c>
      <c r="AC150" s="150">
        <f t="shared" si="61"/>
        <v>0</v>
      </c>
      <c r="AD150" s="150">
        <f t="shared" si="62"/>
        <v>0</v>
      </c>
      <c r="AE150" s="150">
        <f t="shared" si="63"/>
        <v>0</v>
      </c>
      <c r="AF150" s="216">
        <f t="shared" si="64"/>
        <v>6.6637006365314375E-2</v>
      </c>
      <c r="AG150" s="216">
        <f t="shared" si="65"/>
        <v>0.29495515692818175</v>
      </c>
      <c r="AH150" s="216">
        <f t="shared" si="66"/>
        <v>1.2133513506608788</v>
      </c>
      <c r="AJ150" s="367"/>
    </row>
    <row r="151" spans="1:36" s="5" customFormat="1" x14ac:dyDescent="1.25">
      <c r="A151" s="83">
        <v>155</v>
      </c>
      <c r="B151" s="68">
        <v>11235</v>
      </c>
      <c r="C151" s="83">
        <v>155</v>
      </c>
      <c r="D151" s="16">
        <v>145</v>
      </c>
      <c r="E151" s="68" t="s">
        <v>551</v>
      </c>
      <c r="F151" s="10" t="s">
        <v>28</v>
      </c>
      <c r="G151" s="10" t="s">
        <v>229</v>
      </c>
      <c r="H151" s="11" t="s">
        <v>24</v>
      </c>
      <c r="I151" s="12">
        <v>1149920.9172809999</v>
      </c>
      <c r="J151" s="12">
        <v>19361903.722536001</v>
      </c>
      <c r="K151" s="12" t="s">
        <v>209</v>
      </c>
      <c r="L151" s="169">
        <v>77.266666666666666</v>
      </c>
      <c r="M151" s="54">
        <v>982713</v>
      </c>
      <c r="N151" s="54">
        <v>1000000</v>
      </c>
      <c r="O151" s="54">
        <v>19702500</v>
      </c>
      <c r="P151" s="201">
        <v>45.12</v>
      </c>
      <c r="Q151" s="201">
        <v>121.32</v>
      </c>
      <c r="R151" s="201">
        <v>761.13</v>
      </c>
      <c r="S151" s="53">
        <v>7645</v>
      </c>
      <c r="T151" s="53">
        <v>88</v>
      </c>
      <c r="U151" s="53">
        <v>14</v>
      </c>
      <c r="V151" s="53">
        <v>12</v>
      </c>
      <c r="W151" s="12">
        <f t="shared" si="56"/>
        <v>7659</v>
      </c>
      <c r="X151" s="84">
        <f t="shared" si="57"/>
        <v>3.0579710052570994</v>
      </c>
      <c r="Y151" s="85">
        <f t="shared" si="58"/>
        <v>0.59477131268162409</v>
      </c>
      <c r="Z151" s="86">
        <v>11235</v>
      </c>
      <c r="AA151" s="77">
        <f t="shared" si="59"/>
        <v>0</v>
      </c>
      <c r="AB151" s="77">
        <f t="shared" si="60"/>
        <v>0</v>
      </c>
      <c r="AC151" s="150">
        <f t="shared" si="61"/>
        <v>0</v>
      </c>
      <c r="AD151" s="150">
        <f t="shared" si="62"/>
        <v>0</v>
      </c>
      <c r="AE151" s="150">
        <f t="shared" si="63"/>
        <v>0</v>
      </c>
      <c r="AF151" s="216">
        <f t="shared" si="64"/>
        <v>1.5679051336045491</v>
      </c>
      <c r="AG151" s="216">
        <f t="shared" si="65"/>
        <v>4.2158300267930828</v>
      </c>
      <c r="AH151" s="216">
        <f t="shared" si="66"/>
        <v>26.449016718537912</v>
      </c>
      <c r="AJ151" s="367"/>
    </row>
    <row r="152" spans="1:36" s="8" customFormat="1" x14ac:dyDescent="1.25">
      <c r="A152" s="210">
        <v>156</v>
      </c>
      <c r="B152" s="68">
        <v>11234</v>
      </c>
      <c r="C152" s="210">
        <v>156</v>
      </c>
      <c r="D152" s="19">
        <v>146</v>
      </c>
      <c r="E152" s="69" t="s">
        <v>552</v>
      </c>
      <c r="F152" s="20" t="s">
        <v>32</v>
      </c>
      <c r="G152" s="20" t="s">
        <v>229</v>
      </c>
      <c r="H152" s="21" t="s">
        <v>24</v>
      </c>
      <c r="I152" s="18">
        <v>964057.70813899999</v>
      </c>
      <c r="J152" s="18">
        <v>6941630.7931770002</v>
      </c>
      <c r="K152" s="18" t="s">
        <v>114</v>
      </c>
      <c r="L152" s="170">
        <v>77.133333333333326</v>
      </c>
      <c r="M152" s="56">
        <v>250108</v>
      </c>
      <c r="N152" s="55">
        <v>500000</v>
      </c>
      <c r="O152" s="56">
        <v>27754533</v>
      </c>
      <c r="P152" s="211">
        <v>37.64</v>
      </c>
      <c r="Q152" s="211">
        <v>131.38999999999999</v>
      </c>
      <c r="R152" s="211">
        <v>681.34</v>
      </c>
      <c r="S152" s="212">
        <v>804</v>
      </c>
      <c r="T152" s="212">
        <v>92</v>
      </c>
      <c r="U152" s="212">
        <v>12</v>
      </c>
      <c r="V152" s="212">
        <v>8</v>
      </c>
      <c r="W152" s="18">
        <f t="shared" si="56"/>
        <v>816</v>
      </c>
      <c r="X152" s="84">
        <f t="shared" si="57"/>
        <v>1.1461777490652283</v>
      </c>
      <c r="Y152" s="85">
        <f t="shared" si="58"/>
        <v>0.22293005499595303</v>
      </c>
      <c r="Z152" s="86">
        <v>11234</v>
      </c>
      <c r="AA152" s="77">
        <f t="shared" si="59"/>
        <v>0</v>
      </c>
      <c r="AB152" s="77">
        <f t="shared" si="60"/>
        <v>0</v>
      </c>
      <c r="AC152" s="150">
        <f t="shared" si="61"/>
        <v>0</v>
      </c>
      <c r="AD152" s="150">
        <f t="shared" si="62"/>
        <v>0</v>
      </c>
      <c r="AE152" s="150">
        <f t="shared" si="63"/>
        <v>0</v>
      </c>
      <c r="AF152" s="216">
        <f t="shared" si="64"/>
        <v>0.46893620081320864</v>
      </c>
      <c r="AG152" s="216">
        <f t="shared" si="65"/>
        <v>1.6369162440182645</v>
      </c>
      <c r="AH152" s="216">
        <f t="shared" si="66"/>
        <v>8.4884429081315513</v>
      </c>
      <c r="AJ152" s="367"/>
    </row>
    <row r="153" spans="1:36" s="5" customFormat="1" x14ac:dyDescent="1.25">
      <c r="A153" s="83">
        <v>160</v>
      </c>
      <c r="B153" s="68">
        <v>11223</v>
      </c>
      <c r="C153" s="83">
        <v>160</v>
      </c>
      <c r="D153" s="16">
        <v>147</v>
      </c>
      <c r="E153" s="68" t="s">
        <v>553</v>
      </c>
      <c r="F153" s="10" t="s">
        <v>323</v>
      </c>
      <c r="G153" s="10" t="s">
        <v>229</v>
      </c>
      <c r="H153" s="11" t="s">
        <v>24</v>
      </c>
      <c r="I153" s="12">
        <v>4747833.7036250001</v>
      </c>
      <c r="J153" s="12">
        <v>12994196.539708</v>
      </c>
      <c r="K153" s="12" t="s">
        <v>149</v>
      </c>
      <c r="L153" s="169">
        <v>76.599999999999994</v>
      </c>
      <c r="M153" s="54">
        <v>4173058</v>
      </c>
      <c r="N153" s="54">
        <v>10000000</v>
      </c>
      <c r="O153" s="54">
        <v>3113830</v>
      </c>
      <c r="P153" s="201">
        <v>14.9</v>
      </c>
      <c r="Q153" s="201">
        <v>79.52</v>
      </c>
      <c r="R153" s="201">
        <v>486.24</v>
      </c>
      <c r="S153" s="53">
        <v>7134</v>
      </c>
      <c r="T153" s="53">
        <v>84</v>
      </c>
      <c r="U153" s="53">
        <v>21</v>
      </c>
      <c r="V153" s="53">
        <v>16</v>
      </c>
      <c r="W153" s="12">
        <f t="shared" si="56"/>
        <v>7155</v>
      </c>
      <c r="X153" s="84">
        <f t="shared" si="57"/>
        <v>1.9589860896519493</v>
      </c>
      <c r="Y153" s="85">
        <f t="shared" si="58"/>
        <v>0.38102020132443065</v>
      </c>
      <c r="Z153" s="86">
        <v>11223</v>
      </c>
      <c r="AA153" s="77">
        <f t="shared" si="59"/>
        <v>0</v>
      </c>
      <c r="AB153" s="77">
        <f t="shared" si="60"/>
        <v>0</v>
      </c>
      <c r="AC153" s="150">
        <f t="shared" si="61"/>
        <v>0</v>
      </c>
      <c r="AD153" s="150">
        <f t="shared" si="62"/>
        <v>0</v>
      </c>
      <c r="AE153" s="150">
        <f t="shared" si="63"/>
        <v>0</v>
      </c>
      <c r="AF153" s="216">
        <f t="shared" si="64"/>
        <v>0.34748681828350059</v>
      </c>
      <c r="AG153" s="216">
        <f t="shared" si="65"/>
        <v>1.8545068315371789</v>
      </c>
      <c r="AH153" s="216">
        <f t="shared" si="66"/>
        <v>11.339730907528143</v>
      </c>
      <c r="AJ153" s="367"/>
    </row>
    <row r="154" spans="1:36" s="8" customFormat="1" x14ac:dyDescent="1.25">
      <c r="A154" s="210">
        <v>167</v>
      </c>
      <c r="B154" s="68">
        <v>11268</v>
      </c>
      <c r="C154" s="210">
        <v>167</v>
      </c>
      <c r="D154" s="19">
        <v>148</v>
      </c>
      <c r="E154" s="69" t="s">
        <v>554</v>
      </c>
      <c r="F154" s="20" t="s">
        <v>305</v>
      </c>
      <c r="G154" s="20" t="s">
        <v>229</v>
      </c>
      <c r="H154" s="21" t="s">
        <v>24</v>
      </c>
      <c r="I154" s="18">
        <v>997632.67679699999</v>
      </c>
      <c r="J154" s="18">
        <v>3533053.436549</v>
      </c>
      <c r="K154" s="18" t="s">
        <v>156</v>
      </c>
      <c r="L154" s="170">
        <v>71.933333333333337</v>
      </c>
      <c r="M154" s="56">
        <v>157848</v>
      </c>
      <c r="N154" s="55">
        <v>200000</v>
      </c>
      <c r="O154" s="56">
        <v>22382630</v>
      </c>
      <c r="P154" s="211">
        <v>32.67</v>
      </c>
      <c r="Q154" s="211">
        <v>119.71</v>
      </c>
      <c r="R154" s="211">
        <v>598.35</v>
      </c>
      <c r="S154" s="212">
        <v>372</v>
      </c>
      <c r="T154" s="212">
        <v>31</v>
      </c>
      <c r="U154" s="212">
        <v>9</v>
      </c>
      <c r="V154" s="212">
        <v>69</v>
      </c>
      <c r="W154" s="18">
        <f t="shared" si="56"/>
        <v>381</v>
      </c>
      <c r="X154" s="84">
        <f t="shared" si="57"/>
        <v>0.19656877661687744</v>
      </c>
      <c r="Y154" s="85">
        <f t="shared" si="58"/>
        <v>3.8232366853593366E-2</v>
      </c>
      <c r="Z154" s="86">
        <v>11268</v>
      </c>
      <c r="AA154" s="77">
        <f t="shared" si="59"/>
        <v>0</v>
      </c>
      <c r="AB154" s="77">
        <f t="shared" si="60"/>
        <v>0</v>
      </c>
      <c r="AC154" s="150">
        <f t="shared" si="61"/>
        <v>0</v>
      </c>
      <c r="AD154" s="150">
        <f t="shared" si="62"/>
        <v>0</v>
      </c>
      <c r="AE154" s="150">
        <f t="shared" si="63"/>
        <v>0</v>
      </c>
      <c r="AF154" s="216">
        <f t="shared" si="64"/>
        <v>0.20715812684107698</v>
      </c>
      <c r="AG154" s="216">
        <f t="shared" si="65"/>
        <v>0.759072524155045</v>
      </c>
      <c r="AH154" s="216">
        <f t="shared" si="66"/>
        <v>3.7940944351196331</v>
      </c>
      <c r="AJ154" s="367"/>
    </row>
    <row r="155" spans="1:36" s="5" customFormat="1" x14ac:dyDescent="1.25">
      <c r="A155" s="83">
        <v>168</v>
      </c>
      <c r="B155" s="68">
        <v>11273</v>
      </c>
      <c r="C155" s="83">
        <v>168</v>
      </c>
      <c r="D155" s="16">
        <v>149</v>
      </c>
      <c r="E155" s="68" t="s">
        <v>555</v>
      </c>
      <c r="F155" s="10" t="s">
        <v>213</v>
      </c>
      <c r="G155" s="10" t="s">
        <v>229</v>
      </c>
      <c r="H155" s="11" t="s">
        <v>24</v>
      </c>
      <c r="I155" s="12">
        <v>706823.83377699996</v>
      </c>
      <c r="J155" s="12">
        <v>8225356.4418010004</v>
      </c>
      <c r="K155" s="12" t="s">
        <v>157</v>
      </c>
      <c r="L155" s="169">
        <v>71.533333333333331</v>
      </c>
      <c r="M155" s="54">
        <v>489615</v>
      </c>
      <c r="N155" s="54">
        <v>500000</v>
      </c>
      <c r="O155" s="54">
        <v>16799641</v>
      </c>
      <c r="P155" s="201">
        <v>44.36</v>
      </c>
      <c r="Q155" s="201">
        <v>157.47</v>
      </c>
      <c r="R155" s="201">
        <v>698.56</v>
      </c>
      <c r="S155" s="53">
        <v>3766</v>
      </c>
      <c r="T155" s="53">
        <v>78</v>
      </c>
      <c r="U155" s="53">
        <v>15</v>
      </c>
      <c r="V155" s="53">
        <v>22</v>
      </c>
      <c r="W155" s="12">
        <f t="shared" si="56"/>
        <v>3781</v>
      </c>
      <c r="X155" s="84">
        <f t="shared" si="57"/>
        <v>1.1514682421869133</v>
      </c>
      <c r="Y155" s="85">
        <f t="shared" si="58"/>
        <v>0.22395904890508697</v>
      </c>
      <c r="Z155" s="86">
        <v>11273</v>
      </c>
      <c r="AA155" s="77">
        <f t="shared" si="59"/>
        <v>0</v>
      </c>
      <c r="AB155" s="77">
        <f t="shared" si="60"/>
        <v>0</v>
      </c>
      <c r="AC155" s="150">
        <f t="shared" si="61"/>
        <v>0</v>
      </c>
      <c r="AD155" s="150">
        <f t="shared" si="62"/>
        <v>0</v>
      </c>
      <c r="AE155" s="150">
        <f t="shared" si="63"/>
        <v>0</v>
      </c>
      <c r="AF155" s="216">
        <f t="shared" si="64"/>
        <v>0.6548606567104035</v>
      </c>
      <c r="AG155" s="216">
        <f t="shared" si="65"/>
        <v>2.3246372320150415</v>
      </c>
      <c r="AH155" s="216">
        <f t="shared" si="66"/>
        <v>10.312431477719104</v>
      </c>
      <c r="AJ155" s="367"/>
    </row>
    <row r="156" spans="1:36" s="8" customFormat="1" x14ac:dyDescent="1.25">
      <c r="A156" s="210">
        <v>169</v>
      </c>
      <c r="B156" s="68">
        <v>11260</v>
      </c>
      <c r="C156" s="210">
        <v>169</v>
      </c>
      <c r="D156" s="19">
        <v>150</v>
      </c>
      <c r="E156" s="69" t="s">
        <v>556</v>
      </c>
      <c r="F156" s="20" t="s">
        <v>38</v>
      </c>
      <c r="G156" s="20" t="s">
        <v>46</v>
      </c>
      <c r="H156" s="21" t="s">
        <v>24</v>
      </c>
      <c r="I156" s="18">
        <v>504175.67202</v>
      </c>
      <c r="J156" s="18">
        <v>1656113.996631</v>
      </c>
      <c r="K156" s="18" t="s">
        <v>161</v>
      </c>
      <c r="L156" s="170">
        <v>71</v>
      </c>
      <c r="M156" s="56">
        <v>11578690</v>
      </c>
      <c r="N156" s="55">
        <v>50000000</v>
      </c>
      <c r="O156" s="56">
        <v>143032</v>
      </c>
      <c r="P156" s="211">
        <v>33.72</v>
      </c>
      <c r="Q156" s="211">
        <v>97.99</v>
      </c>
      <c r="R156" s="211">
        <v>344.86</v>
      </c>
      <c r="S156" s="212">
        <v>8477</v>
      </c>
      <c r="T156" s="212">
        <v>2.5199789697682928</v>
      </c>
      <c r="U156" s="212">
        <v>17</v>
      </c>
      <c r="V156" s="212">
        <v>97.480021030231711</v>
      </c>
      <c r="W156" s="18">
        <f t="shared" si="56"/>
        <v>8494</v>
      </c>
      <c r="X156" s="84">
        <f t="shared" si="57"/>
        <v>7.4901373030046561E-3</v>
      </c>
      <c r="Y156" s="85">
        <f t="shared" si="58"/>
        <v>1.4568217907282384E-3</v>
      </c>
      <c r="Z156" s="86">
        <v>11260</v>
      </c>
      <c r="AA156" s="77">
        <f t="shared" si="59"/>
        <v>0</v>
      </c>
      <c r="AB156" s="77">
        <f t="shared" si="60"/>
        <v>0</v>
      </c>
      <c r="AC156" s="150">
        <f t="shared" si="61"/>
        <v>0</v>
      </c>
      <c r="AD156" s="150">
        <f t="shared" si="62"/>
        <v>0</v>
      </c>
      <c r="AE156" s="150">
        <f t="shared" si="63"/>
        <v>0</v>
      </c>
      <c r="AF156" s="216">
        <f t="shared" si="64"/>
        <v>0.10022600699740764</v>
      </c>
      <c r="AG156" s="216">
        <f t="shared" si="65"/>
        <v>0.29125582519798265</v>
      </c>
      <c r="AH156" s="216">
        <f t="shared" si="66"/>
        <v>1.0250278995588968</v>
      </c>
      <c r="AJ156" s="367"/>
    </row>
    <row r="157" spans="1:36" s="5" customFormat="1" x14ac:dyDescent="1.25">
      <c r="A157" s="83">
        <v>170</v>
      </c>
      <c r="B157" s="68">
        <v>11280</v>
      </c>
      <c r="C157" s="83">
        <v>170</v>
      </c>
      <c r="D157" s="16">
        <v>151</v>
      </c>
      <c r="E157" s="68" t="s">
        <v>557</v>
      </c>
      <c r="F157" s="10" t="s">
        <v>17</v>
      </c>
      <c r="G157" s="10" t="s">
        <v>229</v>
      </c>
      <c r="H157" s="11" t="s">
        <v>24</v>
      </c>
      <c r="I157" s="12">
        <v>220799.087593</v>
      </c>
      <c r="J157" s="12">
        <v>2163607.104942</v>
      </c>
      <c r="K157" s="12" t="s">
        <v>158</v>
      </c>
      <c r="L157" s="169">
        <v>70.766666666666666</v>
      </c>
      <c r="M157" s="54">
        <v>190479</v>
      </c>
      <c r="N157" s="54">
        <v>500000</v>
      </c>
      <c r="O157" s="54">
        <v>11358769</v>
      </c>
      <c r="P157" s="201">
        <v>44.12</v>
      </c>
      <c r="Q157" s="201">
        <v>149.94</v>
      </c>
      <c r="R157" s="201">
        <v>488.1</v>
      </c>
      <c r="S157" s="53">
        <v>1702</v>
      </c>
      <c r="T157" s="53">
        <v>79</v>
      </c>
      <c r="U157" s="53">
        <v>10</v>
      </c>
      <c r="V157" s="53">
        <v>21</v>
      </c>
      <c r="W157" s="12">
        <f t="shared" si="56"/>
        <v>1712</v>
      </c>
      <c r="X157" s="84">
        <f t="shared" si="57"/>
        <v>0.30676663682588651</v>
      </c>
      <c r="Y157" s="85">
        <f t="shared" si="58"/>
        <v>5.9665704795170069E-2</v>
      </c>
      <c r="Z157" s="86">
        <v>11280</v>
      </c>
      <c r="AA157" s="77">
        <f t="shared" si="59"/>
        <v>0</v>
      </c>
      <c r="AB157" s="77">
        <f t="shared" si="60"/>
        <v>0</v>
      </c>
      <c r="AC157" s="150">
        <f t="shared" si="61"/>
        <v>0</v>
      </c>
      <c r="AD157" s="150">
        <f t="shared" si="62"/>
        <v>0</v>
      </c>
      <c r="AE157" s="150">
        <f t="shared" si="63"/>
        <v>0</v>
      </c>
      <c r="AF157" s="216">
        <f t="shared" si="64"/>
        <v>0.1713233419842799</v>
      </c>
      <c r="AG157" s="216">
        <f t="shared" si="65"/>
        <v>0.58223531045156229</v>
      </c>
      <c r="AH157" s="216">
        <f t="shared" si="66"/>
        <v>1.8953518409457621</v>
      </c>
      <c r="AJ157" s="367"/>
    </row>
    <row r="158" spans="1:36" s="8" customFormat="1" x14ac:dyDescent="1.25">
      <c r="A158" s="210">
        <v>174</v>
      </c>
      <c r="B158" s="68">
        <v>11285</v>
      </c>
      <c r="C158" s="210">
        <v>174</v>
      </c>
      <c r="D158" s="19">
        <v>152</v>
      </c>
      <c r="E158" s="69" t="s">
        <v>558</v>
      </c>
      <c r="F158" s="20" t="s">
        <v>39</v>
      </c>
      <c r="G158" s="20" t="s">
        <v>229</v>
      </c>
      <c r="H158" s="21" t="s">
        <v>24</v>
      </c>
      <c r="I158" s="18">
        <v>2098978.8867009999</v>
      </c>
      <c r="J158" s="18">
        <v>26439695.858098</v>
      </c>
      <c r="K158" s="18" t="s">
        <v>166</v>
      </c>
      <c r="L158" s="170">
        <v>69.599999999999994</v>
      </c>
      <c r="M158" s="56">
        <v>985689</v>
      </c>
      <c r="N158" s="55">
        <v>1500000</v>
      </c>
      <c r="O158" s="56">
        <v>26823567</v>
      </c>
      <c r="P158" s="211">
        <v>36.96</v>
      </c>
      <c r="Q158" s="211">
        <v>127.6</v>
      </c>
      <c r="R158" s="211">
        <v>646.16</v>
      </c>
      <c r="S158" s="212">
        <v>13317</v>
      </c>
      <c r="T158" s="212">
        <v>74</v>
      </c>
      <c r="U158" s="212">
        <v>23</v>
      </c>
      <c r="V158" s="212">
        <v>26</v>
      </c>
      <c r="W158" s="18">
        <f t="shared" si="56"/>
        <v>13340</v>
      </c>
      <c r="X158" s="84">
        <f t="shared" si="57"/>
        <v>3.5114849356889244</v>
      </c>
      <c r="Y158" s="85">
        <f t="shared" si="58"/>
        <v>0.68297917183353285</v>
      </c>
      <c r="Z158" s="86">
        <v>11285</v>
      </c>
      <c r="AA158" s="77">
        <f t="shared" si="59"/>
        <v>0</v>
      </c>
      <c r="AB158" s="77">
        <f t="shared" si="60"/>
        <v>0</v>
      </c>
      <c r="AC158" s="150">
        <f t="shared" si="61"/>
        <v>0</v>
      </c>
      <c r="AD158" s="150">
        <f t="shared" si="62"/>
        <v>0</v>
      </c>
      <c r="AE158" s="150">
        <f t="shared" si="63"/>
        <v>0</v>
      </c>
      <c r="AF158" s="216">
        <f t="shared" si="64"/>
        <v>1.7538443678792248</v>
      </c>
      <c r="AG158" s="216">
        <f t="shared" si="65"/>
        <v>6.0549388891068476</v>
      </c>
      <c r="AH158" s="216">
        <f t="shared" si="66"/>
        <v>30.661906838442636</v>
      </c>
      <c r="AJ158" s="367"/>
    </row>
    <row r="159" spans="1:36" s="5" customFormat="1" x14ac:dyDescent="1.25">
      <c r="A159" s="83">
        <v>177</v>
      </c>
      <c r="B159" s="68">
        <v>11297</v>
      </c>
      <c r="C159" s="83">
        <v>177</v>
      </c>
      <c r="D159" s="16">
        <v>153</v>
      </c>
      <c r="E159" s="68" t="s">
        <v>559</v>
      </c>
      <c r="F159" s="10" t="s">
        <v>235</v>
      </c>
      <c r="G159" s="10" t="s">
        <v>229</v>
      </c>
      <c r="H159" s="11" t="s">
        <v>24</v>
      </c>
      <c r="I159" s="12">
        <v>376897.01134800003</v>
      </c>
      <c r="J159" s="12">
        <v>5220387.4571519997</v>
      </c>
      <c r="K159" s="12" t="s">
        <v>168</v>
      </c>
      <c r="L159" s="169">
        <v>68.033333333333331</v>
      </c>
      <c r="M159" s="54">
        <v>192696</v>
      </c>
      <c r="N159" s="54">
        <v>200000</v>
      </c>
      <c r="O159" s="54">
        <v>27091312</v>
      </c>
      <c r="P159" s="201">
        <v>63.9</v>
      </c>
      <c r="Q159" s="201">
        <v>186.32</v>
      </c>
      <c r="R159" s="201">
        <v>667.15</v>
      </c>
      <c r="S159" s="53">
        <v>1378</v>
      </c>
      <c r="T159" s="53">
        <v>88</v>
      </c>
      <c r="U159" s="53">
        <v>4</v>
      </c>
      <c r="V159" s="53">
        <v>12</v>
      </c>
      <c r="W159" s="12">
        <f t="shared" si="56"/>
        <v>1382</v>
      </c>
      <c r="X159" s="84">
        <f t="shared" si="57"/>
        <v>0.82449503462812046</v>
      </c>
      <c r="Y159" s="85">
        <f t="shared" si="58"/>
        <v>0.16036319284983508</v>
      </c>
      <c r="Z159" s="86">
        <v>11297</v>
      </c>
      <c r="AA159" s="77">
        <f t="shared" si="59"/>
        <v>0</v>
      </c>
      <c r="AB159" s="77">
        <f t="shared" si="60"/>
        <v>0</v>
      </c>
      <c r="AC159" s="150">
        <f t="shared" si="61"/>
        <v>0</v>
      </c>
      <c r="AD159" s="150">
        <f t="shared" si="62"/>
        <v>0</v>
      </c>
      <c r="AE159" s="150">
        <f t="shared" si="63"/>
        <v>0</v>
      </c>
      <c r="AF159" s="216">
        <f t="shared" si="64"/>
        <v>0.59869582628110107</v>
      </c>
      <c r="AG159" s="216">
        <f t="shared" si="65"/>
        <v>1.7456808505899024</v>
      </c>
      <c r="AH159" s="216">
        <f t="shared" si="66"/>
        <v>6.2507029812744381</v>
      </c>
      <c r="AJ159" s="367"/>
    </row>
    <row r="160" spans="1:36" s="8" customFormat="1" x14ac:dyDescent="1.25">
      <c r="A160" s="210">
        <v>181</v>
      </c>
      <c r="B160" s="68">
        <v>11308</v>
      </c>
      <c r="C160" s="210">
        <v>181</v>
      </c>
      <c r="D160" s="19">
        <v>154</v>
      </c>
      <c r="E160" s="69" t="s">
        <v>560</v>
      </c>
      <c r="F160" s="20" t="s">
        <v>598</v>
      </c>
      <c r="G160" s="20" t="s">
        <v>176</v>
      </c>
      <c r="H160" s="21" t="s">
        <v>24</v>
      </c>
      <c r="I160" s="18">
        <v>654149.62031599996</v>
      </c>
      <c r="J160" s="18">
        <v>4058954.832128</v>
      </c>
      <c r="K160" s="18" t="s">
        <v>175</v>
      </c>
      <c r="L160" s="170">
        <v>65.400000000000006</v>
      </c>
      <c r="M160" s="56">
        <v>18869732</v>
      </c>
      <c r="N160" s="55">
        <v>50000000</v>
      </c>
      <c r="O160" s="56">
        <v>215104</v>
      </c>
      <c r="P160" s="211">
        <v>46.47</v>
      </c>
      <c r="Q160" s="211">
        <v>145.47</v>
      </c>
      <c r="R160" s="211">
        <v>529.80999999999995</v>
      </c>
      <c r="S160" s="212">
        <v>716</v>
      </c>
      <c r="T160" s="212">
        <v>18.968770791788664</v>
      </c>
      <c r="U160" s="212">
        <v>46</v>
      </c>
      <c r="V160" s="212">
        <v>81.031229208211343</v>
      </c>
      <c r="W160" s="18">
        <f t="shared" si="56"/>
        <v>762</v>
      </c>
      <c r="X160" s="84">
        <f t="shared" si="57"/>
        <v>0.13818345341577307</v>
      </c>
      <c r="Y160" s="85">
        <f t="shared" si="58"/>
        <v>2.68764987757199E-2</v>
      </c>
      <c r="Z160" s="86">
        <v>11308</v>
      </c>
      <c r="AA160" s="77">
        <f t="shared" si="59"/>
        <v>0</v>
      </c>
      <c r="AB160" s="77">
        <f t="shared" si="60"/>
        <v>0</v>
      </c>
      <c r="AC160" s="150">
        <f t="shared" si="61"/>
        <v>0</v>
      </c>
      <c r="AD160" s="150">
        <f t="shared" si="62"/>
        <v>0</v>
      </c>
      <c r="AE160" s="150">
        <f t="shared" si="63"/>
        <v>0</v>
      </c>
      <c r="AF160" s="216">
        <f t="shared" si="64"/>
        <v>0.33852404832740712</v>
      </c>
      <c r="AG160" s="216">
        <f t="shared" si="65"/>
        <v>1.0597179537376353</v>
      </c>
      <c r="AH160" s="216">
        <f t="shared" si="66"/>
        <v>3.8595529598524543</v>
      </c>
      <c r="AJ160" s="367"/>
    </row>
    <row r="161" spans="1:36" s="5" customFormat="1" x14ac:dyDescent="1.25">
      <c r="A161" s="83">
        <v>182</v>
      </c>
      <c r="B161" s="68">
        <v>11314</v>
      </c>
      <c r="C161" s="83">
        <v>182</v>
      </c>
      <c r="D161" s="16">
        <v>155</v>
      </c>
      <c r="E161" s="68" t="s">
        <v>561</v>
      </c>
      <c r="F161" s="10" t="s">
        <v>235</v>
      </c>
      <c r="G161" s="10" t="s">
        <v>229</v>
      </c>
      <c r="H161" s="11" t="s">
        <v>24</v>
      </c>
      <c r="I161" s="12">
        <v>19454.714018999999</v>
      </c>
      <c r="J161" s="12">
        <v>374516.12895300001</v>
      </c>
      <c r="K161" s="12" t="s">
        <v>177</v>
      </c>
      <c r="L161" s="169">
        <v>64.466666666666669</v>
      </c>
      <c r="M161" s="54">
        <v>12339</v>
      </c>
      <c r="N161" s="54">
        <v>200000</v>
      </c>
      <c r="O161" s="54">
        <v>30352227</v>
      </c>
      <c r="P161" s="201">
        <v>87.4</v>
      </c>
      <c r="Q161" s="201">
        <v>283.07</v>
      </c>
      <c r="R161" s="201">
        <v>1128.94</v>
      </c>
      <c r="S161" s="53">
        <v>5</v>
      </c>
      <c r="T161" s="53">
        <v>22</v>
      </c>
      <c r="U161" s="53">
        <v>4</v>
      </c>
      <c r="V161" s="53">
        <v>78</v>
      </c>
      <c r="W161" s="12">
        <f t="shared" si="56"/>
        <v>9</v>
      </c>
      <c r="X161" s="84">
        <f t="shared" si="57"/>
        <v>1.4787536904317874E-2</v>
      </c>
      <c r="Y161" s="85">
        <f t="shared" si="58"/>
        <v>2.8761563536046815E-3</v>
      </c>
      <c r="Z161" s="86">
        <v>11314</v>
      </c>
      <c r="AA161" s="77">
        <f t="shared" si="59"/>
        <v>0</v>
      </c>
      <c r="AB161" s="77">
        <f t="shared" si="60"/>
        <v>0</v>
      </c>
      <c r="AC161" s="150">
        <f t="shared" si="61"/>
        <v>0</v>
      </c>
      <c r="AD161" s="150">
        <f t="shared" si="62"/>
        <v>0</v>
      </c>
      <c r="AE161" s="150">
        <f t="shared" si="63"/>
        <v>0</v>
      </c>
      <c r="AF161" s="216">
        <f t="shared" si="64"/>
        <v>5.8746851156244652E-2</v>
      </c>
      <c r="AG161" s="216">
        <f t="shared" si="65"/>
        <v>0.19026854870478457</v>
      </c>
      <c r="AH161" s="216">
        <f t="shared" si="66"/>
        <v>0.75882917785275561</v>
      </c>
      <c r="AJ161" s="367"/>
    </row>
    <row r="162" spans="1:36" s="8" customFormat="1" x14ac:dyDescent="1.25">
      <c r="A162" s="210">
        <v>184</v>
      </c>
      <c r="B162" s="68">
        <v>11312</v>
      </c>
      <c r="C162" s="210">
        <v>184</v>
      </c>
      <c r="D162" s="19">
        <v>156</v>
      </c>
      <c r="E162" s="69" t="s">
        <v>562</v>
      </c>
      <c r="F162" s="20" t="s">
        <v>178</v>
      </c>
      <c r="G162" s="20" t="s">
        <v>176</v>
      </c>
      <c r="H162" s="21" t="s">
        <v>24</v>
      </c>
      <c r="I162" s="18">
        <v>852192.20675000001</v>
      </c>
      <c r="J162" s="18">
        <v>5292473.8288249997</v>
      </c>
      <c r="K162" s="18" t="s">
        <v>179</v>
      </c>
      <c r="L162" s="170">
        <v>63.8</v>
      </c>
      <c r="M162" s="56">
        <v>23808335</v>
      </c>
      <c r="N162" s="55">
        <v>100000000</v>
      </c>
      <c r="O162" s="56">
        <v>222295</v>
      </c>
      <c r="P162" s="211">
        <v>36.74</v>
      </c>
      <c r="Q162" s="211">
        <v>128.04</v>
      </c>
      <c r="R162" s="211">
        <v>589.44000000000005</v>
      </c>
      <c r="S162" s="212">
        <v>0</v>
      </c>
      <c r="T162" s="212">
        <v>0</v>
      </c>
      <c r="U162" s="212">
        <v>0</v>
      </c>
      <c r="V162" s="212">
        <v>0</v>
      </c>
      <c r="W162" s="18">
        <f t="shared" si="56"/>
        <v>0</v>
      </c>
      <c r="X162" s="84">
        <f t="shared" si="57"/>
        <v>0</v>
      </c>
      <c r="Y162" s="85">
        <f t="shared" si="58"/>
        <v>0</v>
      </c>
      <c r="Z162" s="86">
        <v>11312</v>
      </c>
      <c r="AA162" s="77">
        <f t="shared" si="59"/>
        <v>0</v>
      </c>
      <c r="AB162" s="77">
        <f t="shared" si="60"/>
        <v>1</v>
      </c>
      <c r="AC162" s="150">
        <f t="shared" si="61"/>
        <v>1</v>
      </c>
      <c r="AD162" s="150">
        <f t="shared" si="62"/>
        <v>0</v>
      </c>
      <c r="AE162" s="150">
        <f t="shared" si="63"/>
        <v>0</v>
      </c>
      <c r="AF162" s="216">
        <f t="shared" si="64"/>
        <v>0.34897997398328878</v>
      </c>
      <c r="AG162" s="216">
        <f t="shared" si="65"/>
        <v>1.2162056578339762</v>
      </c>
      <c r="AH162" s="216">
        <f t="shared" si="66"/>
        <v>5.5988774051363563</v>
      </c>
      <c r="AJ162" s="367"/>
    </row>
    <row r="163" spans="1:36" s="5" customFormat="1" x14ac:dyDescent="1.25">
      <c r="A163" s="83">
        <v>185</v>
      </c>
      <c r="B163" s="68">
        <v>11309</v>
      </c>
      <c r="C163" s="83">
        <v>185</v>
      </c>
      <c r="D163" s="16">
        <v>157</v>
      </c>
      <c r="E163" s="68" t="s">
        <v>563</v>
      </c>
      <c r="F163" s="10" t="s">
        <v>178</v>
      </c>
      <c r="G163" s="10" t="s">
        <v>229</v>
      </c>
      <c r="H163" s="11" t="s">
        <v>24</v>
      </c>
      <c r="I163" s="12">
        <v>544376.956809</v>
      </c>
      <c r="J163" s="12">
        <v>6875689.1754839998</v>
      </c>
      <c r="K163" s="12" t="s">
        <v>179</v>
      </c>
      <c r="L163" s="169">
        <v>63.8</v>
      </c>
      <c r="M163" s="54">
        <v>463098</v>
      </c>
      <c r="N163" s="54">
        <v>500000</v>
      </c>
      <c r="O163" s="54">
        <v>14847158</v>
      </c>
      <c r="P163" s="201">
        <v>29.54</v>
      </c>
      <c r="Q163" s="201">
        <v>125.97</v>
      </c>
      <c r="R163" s="201">
        <v>662.05</v>
      </c>
      <c r="S163" s="53">
        <v>1987</v>
      </c>
      <c r="T163" s="53">
        <v>87</v>
      </c>
      <c r="U163" s="53">
        <v>6</v>
      </c>
      <c r="V163" s="53">
        <v>13</v>
      </c>
      <c r="W163" s="12">
        <f t="shared" si="56"/>
        <v>1993</v>
      </c>
      <c r="X163" s="84">
        <f t="shared" si="57"/>
        <v>1.0735891730619986</v>
      </c>
      <c r="Y163" s="85">
        <f t="shared" si="58"/>
        <v>0.20881167304893358</v>
      </c>
      <c r="Z163" s="86">
        <v>11309</v>
      </c>
      <c r="AA163" s="77">
        <f t="shared" si="59"/>
        <v>0</v>
      </c>
      <c r="AB163" s="77">
        <f t="shared" si="60"/>
        <v>0</v>
      </c>
      <c r="AC163" s="150">
        <f t="shared" si="61"/>
        <v>0</v>
      </c>
      <c r="AD163" s="150">
        <f t="shared" si="62"/>
        <v>0</v>
      </c>
      <c r="AE163" s="150">
        <f t="shared" si="63"/>
        <v>0</v>
      </c>
      <c r="AF163" s="216">
        <f t="shared" si="64"/>
        <v>0.36452671462357977</v>
      </c>
      <c r="AG163" s="216">
        <f t="shared" si="65"/>
        <v>1.554483081961149</v>
      </c>
      <c r="AH163" s="216">
        <f t="shared" si="66"/>
        <v>8.1697668048930598</v>
      </c>
      <c r="AJ163" s="367"/>
    </row>
    <row r="164" spans="1:36" s="8" customFormat="1" x14ac:dyDescent="1.25">
      <c r="A164" s="210">
        <v>194</v>
      </c>
      <c r="B164" s="68">
        <v>11334</v>
      </c>
      <c r="C164" s="210">
        <v>194</v>
      </c>
      <c r="D164" s="19">
        <v>158</v>
      </c>
      <c r="E164" s="69" t="s">
        <v>564</v>
      </c>
      <c r="F164" s="20" t="s">
        <v>202</v>
      </c>
      <c r="G164" s="20" t="s">
        <v>229</v>
      </c>
      <c r="H164" s="21" t="s">
        <v>24</v>
      </c>
      <c r="I164" s="18">
        <v>268837.37030499999</v>
      </c>
      <c r="J164" s="18">
        <v>1163561.1086339999</v>
      </c>
      <c r="K164" s="18" t="s">
        <v>193</v>
      </c>
      <c r="L164" s="170">
        <v>62</v>
      </c>
      <c r="M164" s="56">
        <v>48790</v>
      </c>
      <c r="N164" s="55">
        <v>200000</v>
      </c>
      <c r="O164" s="56">
        <v>23848352</v>
      </c>
      <c r="P164" s="211">
        <v>58.49</v>
      </c>
      <c r="Q164" s="211">
        <v>201.86</v>
      </c>
      <c r="R164" s="211">
        <v>677.01</v>
      </c>
      <c r="S164" s="212">
        <v>120</v>
      </c>
      <c r="T164" s="212">
        <v>6</v>
      </c>
      <c r="U164" s="212">
        <v>5</v>
      </c>
      <c r="V164" s="212">
        <v>94</v>
      </c>
      <c r="W164" s="18">
        <f t="shared" si="56"/>
        <v>125</v>
      </c>
      <c r="X164" s="84">
        <f t="shared" si="57"/>
        <v>1.2529769508523933E-2</v>
      </c>
      <c r="Y164" s="85">
        <f t="shared" si="58"/>
        <v>2.437023583732904E-3</v>
      </c>
      <c r="Z164" s="86">
        <v>11334</v>
      </c>
      <c r="AA164" s="77">
        <f t="shared" si="59"/>
        <v>0</v>
      </c>
      <c r="AB164" s="77">
        <f t="shared" si="60"/>
        <v>0</v>
      </c>
      <c r="AC164" s="150">
        <f t="shared" si="61"/>
        <v>0</v>
      </c>
      <c r="AD164" s="150">
        <f t="shared" si="62"/>
        <v>0</v>
      </c>
      <c r="AE164" s="150">
        <f t="shared" si="63"/>
        <v>0</v>
      </c>
      <c r="AF164" s="216">
        <f t="shared" si="64"/>
        <v>0.12214436975892747</v>
      </c>
      <c r="AG164" s="216">
        <f t="shared" si="65"/>
        <v>0.42154321216510682</v>
      </c>
      <c r="AH164" s="216">
        <f t="shared" si="66"/>
        <v>1.4137965424942978</v>
      </c>
      <c r="AJ164" s="367"/>
    </row>
    <row r="165" spans="1:36" s="5" customFormat="1" x14ac:dyDescent="1.25">
      <c r="A165" s="83">
        <v>209</v>
      </c>
      <c r="B165" s="68">
        <v>11384</v>
      </c>
      <c r="C165" s="83">
        <v>209</v>
      </c>
      <c r="D165" s="16">
        <v>159</v>
      </c>
      <c r="E165" s="68" t="s">
        <v>565</v>
      </c>
      <c r="F165" s="10" t="s">
        <v>217</v>
      </c>
      <c r="G165" s="10" t="s">
        <v>229</v>
      </c>
      <c r="H165" s="11" t="s">
        <v>24</v>
      </c>
      <c r="I165" s="12">
        <v>366730.40623999998</v>
      </c>
      <c r="J165" s="12">
        <v>2155680.6464959998</v>
      </c>
      <c r="K165" s="12" t="s">
        <v>227</v>
      </c>
      <c r="L165" s="169">
        <v>56.166666666666664</v>
      </c>
      <c r="M165" s="54">
        <v>61228</v>
      </c>
      <c r="N165" s="54">
        <v>200000</v>
      </c>
      <c r="O165" s="54">
        <v>35207432</v>
      </c>
      <c r="P165" s="201">
        <v>43.21</v>
      </c>
      <c r="Q165" s="201">
        <v>139.41</v>
      </c>
      <c r="R165" s="201">
        <v>575.38</v>
      </c>
      <c r="S165" s="53">
        <v>1166</v>
      </c>
      <c r="T165" s="53">
        <v>87</v>
      </c>
      <c r="U165" s="53">
        <v>2</v>
      </c>
      <c r="V165" s="53">
        <v>13</v>
      </c>
      <c r="W165" s="12">
        <f t="shared" si="56"/>
        <v>1168</v>
      </c>
      <c r="X165" s="84">
        <f t="shared" si="57"/>
        <v>0.33659395350641103</v>
      </c>
      <c r="Y165" s="85">
        <f t="shared" si="58"/>
        <v>6.5467078407067517E-2</v>
      </c>
      <c r="Z165" s="86">
        <v>11384</v>
      </c>
      <c r="AA165" s="77">
        <f t="shared" si="59"/>
        <v>0</v>
      </c>
      <c r="AB165" s="77">
        <f t="shared" si="60"/>
        <v>0</v>
      </c>
      <c r="AC165" s="150">
        <f t="shared" si="61"/>
        <v>0</v>
      </c>
      <c r="AD165" s="150">
        <f t="shared" si="62"/>
        <v>0</v>
      </c>
      <c r="AE165" s="150">
        <f t="shared" si="63"/>
        <v>0</v>
      </c>
      <c r="AF165" s="216">
        <f t="shared" si="64"/>
        <v>0.16717499690818413</v>
      </c>
      <c r="AG165" s="216">
        <f t="shared" si="65"/>
        <v>0.53936279377389373</v>
      </c>
      <c r="AH165" s="216">
        <f t="shared" si="66"/>
        <v>2.2260853904427447</v>
      </c>
      <c r="AJ165" s="367"/>
    </row>
    <row r="166" spans="1:36" s="8" customFormat="1" x14ac:dyDescent="1.25">
      <c r="A166" s="210">
        <v>211</v>
      </c>
      <c r="B166" s="68">
        <v>11341</v>
      </c>
      <c r="C166" s="210">
        <v>211</v>
      </c>
      <c r="D166" s="19">
        <v>160</v>
      </c>
      <c r="E166" s="69" t="s">
        <v>566</v>
      </c>
      <c r="F166" s="20" t="s">
        <v>391</v>
      </c>
      <c r="G166" s="20" t="s">
        <v>46</v>
      </c>
      <c r="H166" s="21" t="s">
        <v>24</v>
      </c>
      <c r="I166" s="18">
        <v>1599387.3797279999</v>
      </c>
      <c r="J166" s="18">
        <v>15362660.270845</v>
      </c>
      <c r="K166" s="18" t="s">
        <v>218</v>
      </c>
      <c r="L166" s="170">
        <v>56.133333333333333</v>
      </c>
      <c r="M166" s="56">
        <v>51500000</v>
      </c>
      <c r="N166" s="55">
        <v>200000000</v>
      </c>
      <c r="O166" s="56">
        <v>298305</v>
      </c>
      <c r="P166" s="211">
        <v>30.38</v>
      </c>
      <c r="Q166" s="211">
        <v>108.3</v>
      </c>
      <c r="R166" s="211">
        <v>573.79</v>
      </c>
      <c r="S166" s="212">
        <v>2331</v>
      </c>
      <c r="T166" s="212">
        <v>18.226202840018789</v>
      </c>
      <c r="U166" s="212">
        <v>16</v>
      </c>
      <c r="V166" s="212">
        <v>81.773797159981214</v>
      </c>
      <c r="W166" s="18">
        <f t="shared" si="56"/>
        <v>2347</v>
      </c>
      <c r="X166" s="84">
        <f t="shared" si="57"/>
        <v>0.50253378081770039</v>
      </c>
      <c r="Y166" s="85">
        <f t="shared" si="58"/>
        <v>9.7742155164310909E-2</v>
      </c>
      <c r="Z166" s="86">
        <v>11341</v>
      </c>
      <c r="AA166" s="77">
        <f t="shared" si="59"/>
        <v>0</v>
      </c>
      <c r="AB166" s="77">
        <f t="shared" si="60"/>
        <v>0</v>
      </c>
      <c r="AC166" s="150">
        <f t="shared" si="61"/>
        <v>0</v>
      </c>
      <c r="AD166" s="150">
        <f t="shared" si="62"/>
        <v>0</v>
      </c>
      <c r="AE166" s="150">
        <f t="shared" si="63"/>
        <v>0</v>
      </c>
      <c r="AF166" s="216">
        <f t="shared" si="64"/>
        <v>0.8376388870050564</v>
      </c>
      <c r="AG166" s="216">
        <f t="shared" si="65"/>
        <v>2.9860530435367876</v>
      </c>
      <c r="AH166" s="216">
        <f t="shared" si="66"/>
        <v>15.820566720692275</v>
      </c>
      <c r="AJ166" s="367"/>
    </row>
    <row r="167" spans="1:36" s="5" customFormat="1" x14ac:dyDescent="1.25">
      <c r="A167" s="83">
        <v>226</v>
      </c>
      <c r="B167" s="68">
        <v>11378</v>
      </c>
      <c r="C167" s="83">
        <v>226</v>
      </c>
      <c r="D167" s="16">
        <v>161</v>
      </c>
      <c r="E167" s="68" t="s">
        <v>567</v>
      </c>
      <c r="F167" s="10" t="s">
        <v>307</v>
      </c>
      <c r="G167" s="10" t="s">
        <v>46</v>
      </c>
      <c r="H167" s="11" t="s">
        <v>24</v>
      </c>
      <c r="I167" s="12">
        <v>748571.78525700001</v>
      </c>
      <c r="J167" s="12">
        <v>3745046.8514220002</v>
      </c>
      <c r="K167" s="12" t="s">
        <v>259</v>
      </c>
      <c r="L167" s="169">
        <v>48</v>
      </c>
      <c r="M167" s="54">
        <v>14729617</v>
      </c>
      <c r="N167" s="54">
        <v>50000000</v>
      </c>
      <c r="O167" s="54">
        <v>254253</v>
      </c>
      <c r="P167" s="201">
        <v>45.04</v>
      </c>
      <c r="Q167" s="201">
        <v>141.97</v>
      </c>
      <c r="R167" s="201">
        <v>606.05999999999995</v>
      </c>
      <c r="S167" s="53">
        <v>5563</v>
      </c>
      <c r="T167" s="53">
        <v>8.7028036644811895</v>
      </c>
      <c r="U167" s="53">
        <v>444</v>
      </c>
      <c r="V167" s="53">
        <v>91.297196335518805</v>
      </c>
      <c r="W167" s="12">
        <f t="shared" si="56"/>
        <v>6007</v>
      </c>
      <c r="X167" s="84">
        <f t="shared" si="57"/>
        <v>5.8495044537426023E-2</v>
      </c>
      <c r="Y167" s="85">
        <f t="shared" si="58"/>
        <v>1.1377208732549727E-2</v>
      </c>
      <c r="Z167" s="86">
        <v>11378</v>
      </c>
      <c r="AA167" s="77">
        <f t="shared" si="59"/>
        <v>0</v>
      </c>
      <c r="AB167" s="77">
        <f t="shared" si="60"/>
        <v>0</v>
      </c>
      <c r="AC167" s="150">
        <f t="shared" si="61"/>
        <v>0</v>
      </c>
      <c r="AD167" s="150">
        <f t="shared" si="62"/>
        <v>0</v>
      </c>
      <c r="AE167" s="150">
        <f t="shared" si="63"/>
        <v>0</v>
      </c>
      <c r="AF167" s="216">
        <f t="shared" si="64"/>
        <v>0.30273195943950193</v>
      </c>
      <c r="AG167" s="216">
        <f t="shared" si="65"/>
        <v>0.95423748405031272</v>
      </c>
      <c r="AH167" s="216">
        <f t="shared" si="66"/>
        <v>4.0735730758859798</v>
      </c>
      <c r="AJ167" s="367"/>
    </row>
    <row r="168" spans="1:36" s="8" customFormat="1" x14ac:dyDescent="1.25">
      <c r="A168" s="210">
        <v>239</v>
      </c>
      <c r="B168" s="68">
        <v>11463</v>
      </c>
      <c r="C168" s="210">
        <v>239</v>
      </c>
      <c r="D168" s="19">
        <v>162</v>
      </c>
      <c r="E168" s="69" t="s">
        <v>568</v>
      </c>
      <c r="F168" s="20" t="s">
        <v>232</v>
      </c>
      <c r="G168" s="20" t="s">
        <v>229</v>
      </c>
      <c r="H168" s="21" t="s">
        <v>24</v>
      </c>
      <c r="I168" s="18">
        <v>150675.93156</v>
      </c>
      <c r="J168" s="18">
        <v>717944.96046600002</v>
      </c>
      <c r="K168" s="18" t="s">
        <v>271</v>
      </c>
      <c r="L168" s="170">
        <v>44.233333333333334</v>
      </c>
      <c r="M168" s="56">
        <v>38607</v>
      </c>
      <c r="N168" s="55">
        <v>200000</v>
      </c>
      <c r="O168" s="56">
        <v>18596238</v>
      </c>
      <c r="P168" s="211">
        <v>27.36</v>
      </c>
      <c r="Q168" s="211">
        <v>108.67</v>
      </c>
      <c r="R168" s="211">
        <v>452.25</v>
      </c>
      <c r="S168" s="212">
        <v>219</v>
      </c>
      <c r="T168" s="212">
        <v>51</v>
      </c>
      <c r="U168" s="212">
        <v>5</v>
      </c>
      <c r="V168" s="212">
        <v>49</v>
      </c>
      <c r="W168" s="18">
        <f t="shared" si="56"/>
        <v>224</v>
      </c>
      <c r="X168" s="84">
        <f t="shared" si="57"/>
        <v>6.571491678898729E-2</v>
      </c>
      <c r="Y168" s="85">
        <f t="shared" si="58"/>
        <v>1.2781464328522488E-2</v>
      </c>
      <c r="Z168" s="86">
        <v>11463</v>
      </c>
      <c r="AA168" s="77">
        <f t="shared" si="59"/>
        <v>0</v>
      </c>
      <c r="AB168" s="77">
        <f t="shared" si="60"/>
        <v>0</v>
      </c>
      <c r="AC168" s="150">
        <f t="shared" si="61"/>
        <v>0</v>
      </c>
      <c r="AD168" s="150">
        <f t="shared" si="62"/>
        <v>0</v>
      </c>
      <c r="AE168" s="150">
        <f t="shared" si="63"/>
        <v>0</v>
      </c>
      <c r="AF168" s="216">
        <f t="shared" si="64"/>
        <v>3.5254120065621418E-2</v>
      </c>
      <c r="AG168" s="216">
        <f t="shared" si="65"/>
        <v>0.14002431387174999</v>
      </c>
      <c r="AH168" s="216">
        <f t="shared" si="66"/>
        <v>0.58273668858469618</v>
      </c>
      <c r="AJ168" s="367"/>
    </row>
    <row r="169" spans="1:36" s="5" customFormat="1" x14ac:dyDescent="1.25">
      <c r="A169" s="83">
        <v>237</v>
      </c>
      <c r="B169" s="68">
        <v>11461</v>
      </c>
      <c r="C169" s="83">
        <v>237</v>
      </c>
      <c r="D169" s="16">
        <v>163</v>
      </c>
      <c r="E169" s="68" t="s">
        <v>569</v>
      </c>
      <c r="F169" s="10" t="s">
        <v>189</v>
      </c>
      <c r="G169" s="10" t="s">
        <v>229</v>
      </c>
      <c r="H169" s="11" t="s">
        <v>24</v>
      </c>
      <c r="I169" s="12">
        <v>716375.28964800003</v>
      </c>
      <c r="J169" s="12">
        <v>6832456.8879840001</v>
      </c>
      <c r="K169" s="12" t="s">
        <v>270</v>
      </c>
      <c r="L169" s="169">
        <v>44.033333333333331</v>
      </c>
      <c r="M169" s="54">
        <v>268616</v>
      </c>
      <c r="N169" s="54">
        <v>500000000</v>
      </c>
      <c r="O169" s="54">
        <v>25435777</v>
      </c>
      <c r="P169" s="201">
        <v>49</v>
      </c>
      <c r="Q169" s="201">
        <v>146.66</v>
      </c>
      <c r="R169" s="201">
        <v>624.98</v>
      </c>
      <c r="S169" s="53">
        <v>830</v>
      </c>
      <c r="T169" s="53">
        <v>88</v>
      </c>
      <c r="U169" s="53">
        <v>15</v>
      </c>
      <c r="V169" s="53">
        <v>12</v>
      </c>
      <c r="W169" s="12">
        <f t="shared" si="56"/>
        <v>845</v>
      </c>
      <c r="X169" s="84">
        <f t="shared" si="57"/>
        <v>1.0791012783420464</v>
      </c>
      <c r="Y169" s="85">
        <f t="shared" si="58"/>
        <v>0.20988377022952071</v>
      </c>
      <c r="Z169" s="86">
        <v>11461</v>
      </c>
      <c r="AA169" s="77">
        <f t="shared" si="59"/>
        <v>0</v>
      </c>
      <c r="AB169" s="77">
        <f t="shared" si="60"/>
        <v>0</v>
      </c>
      <c r="AC169" s="150">
        <f t="shared" si="61"/>
        <v>0</v>
      </c>
      <c r="AD169" s="150">
        <f t="shared" si="62"/>
        <v>0</v>
      </c>
      <c r="AE169" s="150">
        <f t="shared" si="63"/>
        <v>0</v>
      </c>
      <c r="AF169" s="216">
        <f t="shared" si="64"/>
        <v>0.60086321180409408</v>
      </c>
      <c r="AG169" s="216">
        <f t="shared" si="65"/>
        <v>1.7984203804732333</v>
      </c>
      <c r="AH169" s="216">
        <f t="shared" si="66"/>
        <v>7.6638263288433208</v>
      </c>
      <c r="AJ169" s="367"/>
    </row>
    <row r="170" spans="1:36" s="8" customFormat="1" x14ac:dyDescent="1.25">
      <c r="A170" s="210">
        <v>240</v>
      </c>
      <c r="B170" s="68">
        <v>11470</v>
      </c>
      <c r="C170" s="210">
        <v>240</v>
      </c>
      <c r="D170" s="19">
        <v>164</v>
      </c>
      <c r="E170" s="69" t="s">
        <v>570</v>
      </c>
      <c r="F170" s="20" t="s">
        <v>225</v>
      </c>
      <c r="G170" s="20" t="s">
        <v>229</v>
      </c>
      <c r="H170" s="21" t="s">
        <v>24</v>
      </c>
      <c r="I170" s="18">
        <v>313550.77220100001</v>
      </c>
      <c r="J170" s="18">
        <v>1270320.278871</v>
      </c>
      <c r="K170" s="18" t="s">
        <v>272</v>
      </c>
      <c r="L170" s="170">
        <v>43.2</v>
      </c>
      <c r="M170" s="56">
        <v>82968</v>
      </c>
      <c r="N170" s="55">
        <v>200000</v>
      </c>
      <c r="O170" s="56">
        <v>15310966</v>
      </c>
      <c r="P170" s="211">
        <v>32.24</v>
      </c>
      <c r="Q170" s="211">
        <v>105.51</v>
      </c>
      <c r="R170" s="211">
        <v>477.49</v>
      </c>
      <c r="S170" s="212">
        <v>203</v>
      </c>
      <c r="T170" s="212">
        <v>14</v>
      </c>
      <c r="U170" s="212">
        <v>11</v>
      </c>
      <c r="V170" s="212">
        <v>86</v>
      </c>
      <c r="W170" s="18">
        <f t="shared" si="56"/>
        <v>214</v>
      </c>
      <c r="X170" s="84">
        <f t="shared" si="57"/>
        <v>3.1918604946786958E-2</v>
      </c>
      <c r="Y170" s="85">
        <f t="shared" si="58"/>
        <v>6.2081264114440329E-3</v>
      </c>
      <c r="Z170" s="86">
        <v>11470</v>
      </c>
      <c r="AA170" s="77">
        <f t="shared" si="59"/>
        <v>0</v>
      </c>
      <c r="AB170" s="77">
        <f t="shared" si="60"/>
        <v>0</v>
      </c>
      <c r="AC170" s="150">
        <f t="shared" si="61"/>
        <v>0</v>
      </c>
      <c r="AD170" s="150">
        <f t="shared" si="62"/>
        <v>0</v>
      </c>
      <c r="AE170" s="150">
        <f t="shared" si="63"/>
        <v>0</v>
      </c>
      <c r="AF170" s="216">
        <f t="shared" si="64"/>
        <v>7.3503987391743686E-2</v>
      </c>
      <c r="AG170" s="216">
        <f t="shared" si="65"/>
        <v>0.24055228628110659</v>
      </c>
      <c r="AH170" s="216">
        <f t="shared" si="66"/>
        <v>1.088629619717236</v>
      </c>
      <c r="AJ170" s="367"/>
    </row>
    <row r="171" spans="1:36" s="5" customFormat="1" x14ac:dyDescent="1.25">
      <c r="A171" s="83">
        <v>244</v>
      </c>
      <c r="B171" s="68">
        <v>11454</v>
      </c>
      <c r="C171" s="83">
        <v>244</v>
      </c>
      <c r="D171" s="16">
        <v>165</v>
      </c>
      <c r="E171" s="68" t="s">
        <v>626</v>
      </c>
      <c r="F171" s="10" t="s">
        <v>340</v>
      </c>
      <c r="G171" s="10" t="s">
        <v>229</v>
      </c>
      <c r="H171" s="11" t="s">
        <v>24</v>
      </c>
      <c r="I171" s="12">
        <v>1305745.1625399999</v>
      </c>
      <c r="J171" s="12">
        <v>3791254.7613220001</v>
      </c>
      <c r="K171" s="12" t="s">
        <v>279</v>
      </c>
      <c r="L171" s="169">
        <v>42.8</v>
      </c>
      <c r="M171" s="54">
        <v>199798</v>
      </c>
      <c r="N171" s="54">
        <v>200000</v>
      </c>
      <c r="O171" s="54">
        <v>18975439</v>
      </c>
      <c r="P171" s="201">
        <v>36.28</v>
      </c>
      <c r="Q171" s="201">
        <v>126.3</v>
      </c>
      <c r="R171" s="201">
        <v>630.09</v>
      </c>
      <c r="S171" s="53">
        <v>869</v>
      </c>
      <c r="T171" s="53">
        <v>93</v>
      </c>
      <c r="U171" s="53">
        <v>5</v>
      </c>
      <c r="V171" s="53">
        <v>7.0000000000000009</v>
      </c>
      <c r="W171" s="12">
        <f t="shared" si="56"/>
        <v>874</v>
      </c>
      <c r="X171" s="84">
        <f t="shared" si="57"/>
        <v>0.63280303312132602</v>
      </c>
      <c r="Y171" s="85">
        <f t="shared" si="58"/>
        <v>0.12307935229975822</v>
      </c>
      <c r="Z171" s="86">
        <v>11454</v>
      </c>
      <c r="AA171" s="77">
        <f t="shared" si="59"/>
        <v>0</v>
      </c>
      <c r="AB171" s="77">
        <f t="shared" si="60"/>
        <v>0</v>
      </c>
      <c r="AC171" s="150">
        <f t="shared" si="61"/>
        <v>0</v>
      </c>
      <c r="AD171" s="150">
        <f t="shared" si="62"/>
        <v>0</v>
      </c>
      <c r="AE171" s="150">
        <f t="shared" si="63"/>
        <v>0</v>
      </c>
      <c r="AF171" s="216">
        <f t="shared" si="64"/>
        <v>0.24686122625421192</v>
      </c>
      <c r="AG171" s="216">
        <f t="shared" si="65"/>
        <v>0.85938734498089753</v>
      </c>
      <c r="AH171" s="216">
        <f t="shared" si="66"/>
        <v>4.2873426144023261</v>
      </c>
      <c r="AJ171" s="367"/>
    </row>
    <row r="172" spans="1:36" s="8" customFormat="1" x14ac:dyDescent="1.25">
      <c r="A172" s="210">
        <v>245</v>
      </c>
      <c r="B172" s="68">
        <v>11477</v>
      </c>
      <c r="C172" s="210">
        <v>245</v>
      </c>
      <c r="D172" s="19">
        <v>166</v>
      </c>
      <c r="E172" s="69" t="s">
        <v>572</v>
      </c>
      <c r="F172" s="20" t="s">
        <v>340</v>
      </c>
      <c r="G172" s="20" t="s">
        <v>229</v>
      </c>
      <c r="H172" s="21" t="s">
        <v>24</v>
      </c>
      <c r="I172" s="18">
        <v>3586204.8888409999</v>
      </c>
      <c r="J172" s="18">
        <v>8205464.6702760002</v>
      </c>
      <c r="K172" s="18" t="s">
        <v>286</v>
      </c>
      <c r="L172" s="170">
        <v>41</v>
      </c>
      <c r="M172" s="56">
        <v>248426</v>
      </c>
      <c r="N172" s="55">
        <v>300000</v>
      </c>
      <c r="O172" s="56">
        <v>33029814</v>
      </c>
      <c r="P172" s="211">
        <v>29.58</v>
      </c>
      <c r="Q172" s="211">
        <v>103.17</v>
      </c>
      <c r="R172" s="211">
        <v>468.21</v>
      </c>
      <c r="S172" s="212">
        <v>1478</v>
      </c>
      <c r="T172" s="212">
        <v>82</v>
      </c>
      <c r="U172" s="212">
        <v>15</v>
      </c>
      <c r="V172" s="212">
        <v>18</v>
      </c>
      <c r="W172" s="18">
        <f t="shared" si="56"/>
        <v>1493</v>
      </c>
      <c r="X172" s="84">
        <f t="shared" si="57"/>
        <v>1.2075904425089701</v>
      </c>
      <c r="Y172" s="85">
        <f t="shared" si="58"/>
        <v>0.23487474257868485</v>
      </c>
      <c r="Z172" s="86">
        <v>11477</v>
      </c>
      <c r="AA172" s="77">
        <f t="shared" si="59"/>
        <v>0</v>
      </c>
      <c r="AB172" s="77">
        <f t="shared" si="60"/>
        <v>0</v>
      </c>
      <c r="AC172" s="150">
        <f t="shared" si="61"/>
        <v>0</v>
      </c>
      <c r="AD172" s="150">
        <f t="shared" si="62"/>
        <v>0</v>
      </c>
      <c r="AE172" s="150">
        <f t="shared" si="63"/>
        <v>0</v>
      </c>
      <c r="AF172" s="216">
        <f t="shared" si="64"/>
        <v>0.43561616206604059</v>
      </c>
      <c r="AG172" s="216">
        <f t="shared" si="65"/>
        <v>1.5193549506542736</v>
      </c>
      <c r="AH172" s="216">
        <f t="shared" si="66"/>
        <v>6.8951941595990833</v>
      </c>
      <c r="AJ172" s="367"/>
    </row>
    <row r="173" spans="1:36" s="5" customFormat="1" x14ac:dyDescent="1.25">
      <c r="A173" s="83">
        <v>264</v>
      </c>
      <c r="B173" s="68">
        <v>11233</v>
      </c>
      <c r="C173" s="83">
        <v>264</v>
      </c>
      <c r="D173" s="16">
        <v>167</v>
      </c>
      <c r="E173" s="68" t="s">
        <v>573</v>
      </c>
      <c r="F173" s="10" t="s">
        <v>29</v>
      </c>
      <c r="G173" s="10" t="s">
        <v>46</v>
      </c>
      <c r="H173" s="11" t="s">
        <v>24</v>
      </c>
      <c r="I173" s="12">
        <v>983005.47756999999</v>
      </c>
      <c r="J173" s="12">
        <v>4126333.7163359998</v>
      </c>
      <c r="K173" s="12" t="s">
        <v>327</v>
      </c>
      <c r="L173" s="169">
        <v>26</v>
      </c>
      <c r="M173" s="54">
        <v>24582581</v>
      </c>
      <c r="N173" s="54">
        <v>50000000</v>
      </c>
      <c r="O173" s="54">
        <v>167856</v>
      </c>
      <c r="P173" s="201">
        <v>37.43</v>
      </c>
      <c r="Q173" s="201">
        <v>137.57</v>
      </c>
      <c r="R173" s="201">
        <v>534.28</v>
      </c>
      <c r="S173" s="53">
        <v>11935</v>
      </c>
      <c r="T173" s="53">
        <v>20.073002432916557</v>
      </c>
      <c r="U173" s="53">
        <v>24</v>
      </c>
      <c r="V173" s="53">
        <v>79.926997567083447</v>
      </c>
      <c r="W173" s="12">
        <f t="shared" si="56"/>
        <v>11959</v>
      </c>
      <c r="X173" s="84">
        <f t="shared" si="57"/>
        <v>0.1486549313228139</v>
      </c>
      <c r="Y173" s="85">
        <f t="shared" si="58"/>
        <v>2.8913187367528074E-2</v>
      </c>
      <c r="Z173" s="86">
        <v>11233</v>
      </c>
      <c r="AA173" s="77">
        <f t="shared" si="59"/>
        <v>0</v>
      </c>
      <c r="AB173" s="77">
        <f t="shared" si="60"/>
        <v>0</v>
      </c>
      <c r="AC173" s="150">
        <f t="shared" si="61"/>
        <v>0</v>
      </c>
      <c r="AD173" s="150">
        <f t="shared" si="62"/>
        <v>0</v>
      </c>
      <c r="AE173" s="150">
        <f t="shared" si="63"/>
        <v>0</v>
      </c>
      <c r="AF173" s="216">
        <f t="shared" si="64"/>
        <v>0.27719590519695197</v>
      </c>
      <c r="AG173" s="216">
        <f t="shared" si="65"/>
        <v>1.0188041858921904</v>
      </c>
      <c r="AH173" s="216">
        <f t="shared" si="66"/>
        <v>3.9567253066691821</v>
      </c>
      <c r="AJ173" s="367"/>
    </row>
    <row r="174" spans="1:36" s="8" customFormat="1" x14ac:dyDescent="1.25">
      <c r="A174" s="210">
        <v>275</v>
      </c>
      <c r="B174" s="68">
        <v>11649</v>
      </c>
      <c r="C174" s="210">
        <v>275</v>
      </c>
      <c r="D174" s="19">
        <v>168</v>
      </c>
      <c r="E174" s="69" t="s">
        <v>574</v>
      </c>
      <c r="F174" s="20" t="s">
        <v>389</v>
      </c>
      <c r="G174" s="20" t="s">
        <v>46</v>
      </c>
      <c r="H174" s="21" t="s">
        <v>24</v>
      </c>
      <c r="I174" s="18">
        <v>359680.75538599998</v>
      </c>
      <c r="J174" s="18">
        <v>6809806.6057500001</v>
      </c>
      <c r="K174" s="18" t="s">
        <v>390</v>
      </c>
      <c r="L174" s="170">
        <v>13</v>
      </c>
      <c r="M174" s="56">
        <v>99812249</v>
      </c>
      <c r="N174" s="55">
        <v>400000000</v>
      </c>
      <c r="O174" s="56">
        <v>68227</v>
      </c>
      <c r="P174" s="211">
        <v>31.54</v>
      </c>
      <c r="Q174" s="211">
        <v>109.14</v>
      </c>
      <c r="R174" s="211">
        <v>581.45000000000005</v>
      </c>
      <c r="S174" s="212">
        <v>729</v>
      </c>
      <c r="T174" s="212">
        <v>19.534847189857498</v>
      </c>
      <c r="U174" s="212">
        <v>30</v>
      </c>
      <c r="V174" s="212">
        <v>80.465152810142499</v>
      </c>
      <c r="W174" s="18">
        <f t="shared" si="56"/>
        <v>759</v>
      </c>
      <c r="X174" s="84">
        <f t="shared" si="57"/>
        <v>0.23875222718998731</v>
      </c>
      <c r="Y174" s="85">
        <f t="shared" si="58"/>
        <v>4.6436992151765409E-2</v>
      </c>
      <c r="Z174" s="86">
        <v>11649</v>
      </c>
      <c r="AA174" s="77">
        <f t="shared" si="59"/>
        <v>0</v>
      </c>
      <c r="AB174" s="77">
        <f t="shared" si="60"/>
        <v>0</v>
      </c>
      <c r="AC174" s="150">
        <f t="shared" si="61"/>
        <v>0</v>
      </c>
      <c r="AD174" s="150">
        <f t="shared" si="62"/>
        <v>0</v>
      </c>
      <c r="AE174" s="150">
        <f t="shared" si="63"/>
        <v>0</v>
      </c>
      <c r="AF174" s="216">
        <f t="shared" si="64"/>
        <v>0.38547756081152795</v>
      </c>
      <c r="AG174" s="216">
        <f t="shared" si="65"/>
        <v>1.3338941340193458</v>
      </c>
      <c r="AH174" s="216">
        <f t="shared" si="66"/>
        <v>7.106402274377392</v>
      </c>
      <c r="AJ174" s="367"/>
    </row>
    <row r="175" spans="1:36" s="5" customFormat="1" x14ac:dyDescent="1.25">
      <c r="A175" s="83">
        <v>296</v>
      </c>
      <c r="B175" s="68">
        <v>11706</v>
      </c>
      <c r="C175" s="83">
        <v>296</v>
      </c>
      <c r="D175" s="16">
        <v>169</v>
      </c>
      <c r="E175" s="68" t="s">
        <v>627</v>
      </c>
      <c r="F175" s="10" t="s">
        <v>599</v>
      </c>
      <c r="G175" s="10" t="s">
        <v>229</v>
      </c>
      <c r="H175" s="11"/>
      <c r="I175" s="12">
        <v>0</v>
      </c>
      <c r="J175" s="12">
        <v>1899777.8395680001</v>
      </c>
      <c r="K175" s="12" t="s">
        <v>600</v>
      </c>
      <c r="L175" s="169">
        <v>2</v>
      </c>
      <c r="M175" s="54">
        <v>992171</v>
      </c>
      <c r="N175" s="54">
        <v>1000000</v>
      </c>
      <c r="O175" s="54">
        <v>1914768</v>
      </c>
      <c r="P175" s="201">
        <v>37.71</v>
      </c>
      <c r="Q175" s="201">
        <v>0</v>
      </c>
      <c r="R175" s="201">
        <v>0</v>
      </c>
      <c r="S175" s="53">
        <v>1693</v>
      </c>
      <c r="T175" s="53">
        <v>81</v>
      </c>
      <c r="U175" s="53">
        <v>9</v>
      </c>
      <c r="V175" s="53">
        <v>19</v>
      </c>
      <c r="W175" s="12">
        <f t="shared" si="56"/>
        <v>1702</v>
      </c>
      <c r="X175" s="84">
        <f t="shared" si="57"/>
        <v>0.27617888450595124</v>
      </c>
      <c r="Y175" s="85">
        <f t="shared" si="58"/>
        <v>5.371642745799704E-2</v>
      </c>
      <c r="Z175" s="86"/>
      <c r="AA175" s="77"/>
      <c r="AB175" s="77"/>
      <c r="AC175" s="150"/>
      <c r="AD175" s="150"/>
      <c r="AE175" s="150"/>
      <c r="AF175" s="216">
        <f t="shared" si="64"/>
        <v>0.12857661400888176</v>
      </c>
      <c r="AG175" s="216">
        <f t="shared" si="65"/>
        <v>0</v>
      </c>
      <c r="AH175" s="216">
        <f t="shared" si="66"/>
        <v>0</v>
      </c>
      <c r="AJ175" s="367"/>
    </row>
    <row r="176" spans="1:36" s="8" customFormat="1" x14ac:dyDescent="1.25">
      <c r="A176" s="210"/>
      <c r="B176" s="68"/>
      <c r="C176" s="210"/>
      <c r="D176" s="19">
        <v>170</v>
      </c>
      <c r="E176" s="69" t="s">
        <v>620</v>
      </c>
      <c r="F176" s="20" t="s">
        <v>621</v>
      </c>
      <c r="G176" s="20" t="s">
        <v>46</v>
      </c>
      <c r="H176" s="21"/>
      <c r="I176" s="18">
        <v>0</v>
      </c>
      <c r="J176" s="18">
        <v>4370371</v>
      </c>
      <c r="K176" s="18" t="s">
        <v>622</v>
      </c>
      <c r="L176" s="170">
        <v>0</v>
      </c>
      <c r="M176" s="56">
        <v>400000000</v>
      </c>
      <c r="N176" s="55">
        <v>400000000</v>
      </c>
      <c r="O176" s="56">
        <v>10926</v>
      </c>
      <c r="P176" s="211">
        <v>9.26</v>
      </c>
      <c r="Q176" s="211">
        <v>0</v>
      </c>
      <c r="R176" s="211"/>
      <c r="S176" s="212">
        <v>20259</v>
      </c>
      <c r="T176" s="212">
        <v>92.86</v>
      </c>
      <c r="U176" s="212">
        <v>27</v>
      </c>
      <c r="V176" s="212">
        <v>7.14</v>
      </c>
      <c r="W176" s="18">
        <f t="shared" ref="W176" si="67">S176+U176</f>
        <v>20286</v>
      </c>
      <c r="X176" s="84"/>
      <c r="Y176" s="85"/>
      <c r="Z176" s="86"/>
      <c r="AA176" s="77"/>
      <c r="AB176" s="77"/>
      <c r="AC176" s="150"/>
      <c r="AD176" s="150"/>
      <c r="AE176" s="150"/>
      <c r="AF176" s="216"/>
      <c r="AG176" s="216"/>
      <c r="AH176" s="216"/>
      <c r="AJ176" s="367"/>
    </row>
    <row r="177" spans="1:34" s="104" customFormat="1" x14ac:dyDescent="1.25">
      <c r="B177" s="68"/>
      <c r="C177" s="102"/>
      <c r="D177" s="378"/>
      <c r="E177" s="103" t="s">
        <v>196</v>
      </c>
      <c r="F177" s="96"/>
      <c r="G177" s="97" t="s">
        <v>24</v>
      </c>
      <c r="H177" s="105" t="s">
        <v>24</v>
      </c>
      <c r="I177" s="101">
        <f>SUM(I109:I176)</f>
        <v>102771339.702336</v>
      </c>
      <c r="J177" s="99">
        <f>SUM(J109:J176)</f>
        <v>557182368.52279007</v>
      </c>
      <c r="K177" s="100" t="s">
        <v>24</v>
      </c>
      <c r="L177" s="171"/>
      <c r="M177" s="101">
        <f>SUM(M109:M176)</f>
        <v>1013694364</v>
      </c>
      <c r="N177" s="376" t="s">
        <v>24</v>
      </c>
      <c r="O177" s="376" t="s">
        <v>24</v>
      </c>
      <c r="P177" s="379">
        <f>AF177</f>
        <v>34.147405255182335</v>
      </c>
      <c r="Q177" s="379">
        <f>AG177</f>
        <v>120.86885012658581</v>
      </c>
      <c r="R177" s="379">
        <f>AH177</f>
        <v>583.57903723445747</v>
      </c>
      <c r="S177" s="101">
        <f>SUM(S109:S176)</f>
        <v>217415</v>
      </c>
      <c r="T177" s="101">
        <f>X177</f>
        <v>69.085273170028856</v>
      </c>
      <c r="U177" s="101">
        <f>SUM(U109:U176)</f>
        <v>1605</v>
      </c>
      <c r="V177" s="101">
        <f>100-T177</f>
        <v>30.914726829971144</v>
      </c>
      <c r="W177" s="101">
        <f>SUM(W109:W176)</f>
        <v>219020</v>
      </c>
      <c r="X177" s="84">
        <f>SUM(X109:X175)</f>
        <v>69.085273170028856</v>
      </c>
      <c r="Y177" s="85" t="s">
        <v>24</v>
      </c>
      <c r="Z177" s="86"/>
      <c r="AA177" s="77">
        <f t="shared" ref="AA177:AA178" si="68">IF(M177&gt;N177,1,0)</f>
        <v>0</v>
      </c>
      <c r="AB177" s="77">
        <f t="shared" ref="AB177:AB178" si="69">IF(W177=0,1,0)</f>
        <v>0</v>
      </c>
      <c r="AC177" s="150">
        <f t="shared" ref="AC177:AC178" si="70">IF((T177+V177)=100,0,1)</f>
        <v>0</v>
      </c>
      <c r="AD177" s="150">
        <f t="shared" ref="AD177:AD178" si="71">IF(J177=0,1,0)</f>
        <v>0</v>
      </c>
      <c r="AE177" s="150">
        <f t="shared" ref="AE177:AE178" si="72">IF(M177=0,1,0)</f>
        <v>0</v>
      </c>
      <c r="AF177" s="220">
        <f>SUM(AF109:AF175)</f>
        <v>34.147405255182335</v>
      </c>
      <c r="AG177" s="220">
        <f t="shared" ref="AG177:AH177" si="73">SUM(AG109:AG175)</f>
        <v>120.86885012658581</v>
      </c>
      <c r="AH177" s="220">
        <f t="shared" si="73"/>
        <v>583.57903723445747</v>
      </c>
    </row>
    <row r="178" spans="1:34" s="106" customFormat="1" ht="59.25" x14ac:dyDescent="1.45">
      <c r="A178" s="380"/>
      <c r="B178" s="380"/>
      <c r="C178" s="381"/>
      <c r="D178" s="382"/>
      <c r="E178" s="383" t="s">
        <v>55</v>
      </c>
      <c r="F178" s="383"/>
      <c r="G178" s="384" t="s">
        <v>24</v>
      </c>
      <c r="H178" s="385" t="s">
        <v>24</v>
      </c>
      <c r="I178" s="386">
        <f>I177+I108+I86</f>
        <v>1948811065.264941</v>
      </c>
      <c r="J178" s="386">
        <f>J177+J108+J86</f>
        <v>2864710336.9883323</v>
      </c>
      <c r="K178" s="387" t="s">
        <v>24</v>
      </c>
      <c r="L178" s="388"/>
      <c r="M178" s="389">
        <f>M177+M108+M86</f>
        <v>24053378887</v>
      </c>
      <c r="N178" s="389"/>
      <c r="O178" s="389"/>
      <c r="P178" s="390">
        <f>(P177*$J$177+P108*$J$108+P86*$J$86)/$J$178</f>
        <v>9.3029222598719254</v>
      </c>
      <c r="Q178" s="390">
        <f>(Q177*$J$177+Q108*$J$108+Q86*$J$86)/$J$178</f>
        <v>31.713104000573431</v>
      </c>
      <c r="R178" s="390">
        <f>(R177*$J$177+R108*$J$108+R86*$J$86)/$J$178</f>
        <v>139.39042025242358</v>
      </c>
      <c r="S178" s="389">
        <f>S177+S108+S86</f>
        <v>4409455</v>
      </c>
      <c r="T178" s="389">
        <f>Y178</f>
        <v>73.981310789230832</v>
      </c>
      <c r="U178" s="389">
        <f>U177+U108+U86</f>
        <v>7247</v>
      </c>
      <c r="V178" s="389">
        <f>100-T178</f>
        <v>26.018689210769168</v>
      </c>
      <c r="W178" s="389">
        <f>W177+W108+W86</f>
        <v>4416702</v>
      </c>
      <c r="X178" s="84">
        <f>T178*J178/$J$177</f>
        <v>380.36922511338827</v>
      </c>
      <c r="Y178" s="85">
        <f>SUM(Y5:Y177)</f>
        <v>73.981310789230832</v>
      </c>
      <c r="Z178" s="86"/>
      <c r="AA178" s="77">
        <f t="shared" si="68"/>
        <v>1</v>
      </c>
      <c r="AB178" s="77">
        <f t="shared" si="69"/>
        <v>0</v>
      </c>
      <c r="AC178" s="150">
        <f t="shared" si="70"/>
        <v>0</v>
      </c>
      <c r="AD178" s="150">
        <f t="shared" si="71"/>
        <v>0</v>
      </c>
      <c r="AE178" s="150">
        <f t="shared" si="72"/>
        <v>0</v>
      </c>
      <c r="AF178" s="220"/>
      <c r="AG178" s="220"/>
      <c r="AH178" s="220"/>
    </row>
    <row r="179" spans="1:34" s="275" customFormat="1" x14ac:dyDescent="1.25">
      <c r="C179" s="264"/>
      <c r="D179" s="265"/>
      <c r="E179" s="266"/>
      <c r="F179" s="267"/>
      <c r="G179" s="268"/>
      <c r="H179" s="269"/>
      <c r="I179" s="270"/>
      <c r="J179" s="270">
        <f>J178+'پیوست 5'!J55</f>
        <v>3204386113.9883323</v>
      </c>
      <c r="K179" s="271"/>
      <c r="L179" s="272"/>
      <c r="M179" s="273"/>
      <c r="N179" s="273"/>
      <c r="O179" s="273"/>
      <c r="P179" s="274"/>
      <c r="Q179" s="274"/>
      <c r="R179" s="274"/>
      <c r="S179" s="273"/>
      <c r="T179" s="273"/>
      <c r="U179" s="273"/>
      <c r="V179" s="273"/>
      <c r="W179" s="273"/>
      <c r="X179" s="260"/>
      <c r="Y179" s="261"/>
      <c r="Z179" s="262"/>
      <c r="AA179" s="263"/>
      <c r="AB179" s="263"/>
      <c r="AC179" s="150"/>
      <c r="AD179" s="150"/>
      <c r="AE179" s="150"/>
      <c r="AF179" s="220"/>
      <c r="AG179" s="220"/>
      <c r="AH179" s="220"/>
    </row>
    <row r="180" spans="1:34" ht="66" customHeight="1" x14ac:dyDescent="0.25">
      <c r="D180" s="395"/>
      <c r="E180" s="395"/>
      <c r="F180" s="395"/>
      <c r="G180" s="395"/>
      <c r="H180" s="395"/>
      <c r="I180" s="395"/>
      <c r="J180" s="395"/>
      <c r="K180" s="395"/>
      <c r="L180" s="395"/>
      <c r="M180" s="395"/>
      <c r="N180" s="395"/>
      <c r="O180" s="395"/>
      <c r="P180" s="395"/>
      <c r="Q180" s="395"/>
      <c r="R180" s="395"/>
      <c r="S180" s="395"/>
      <c r="T180" s="395"/>
      <c r="U180" s="395"/>
      <c r="V180" s="395"/>
      <c r="W180" s="395"/>
      <c r="AD180" s="150">
        <v>1</v>
      </c>
      <c r="AE180" s="150">
        <v>1</v>
      </c>
      <c r="AF180" s="220"/>
      <c r="AG180" s="220"/>
      <c r="AH180" s="220"/>
    </row>
    <row r="181" spans="1:34" x14ac:dyDescent="0.25">
      <c r="J181" s="251"/>
    </row>
  </sheetData>
  <sheetProtection algorithmName="SHA-512" hashValue="LmdDXWZP9aqqvqGceP/rxKsBRbbsvvB19DYnmb/dEUuJbj9zo9chRTuaFfPt8ecw92IC3gAvoarCy9SM8PIoCQ==" saltValue="UKyw4VYAZA6FRo8c5NEuyQ==" spinCount="100000" sheet="1" objects="1" scenarios="1"/>
  <sortState ref="A109:AI175">
    <sortCondition descending="1" ref="E54:E108"/>
  </sortState>
  <mergeCells count="21">
    <mergeCell ref="D1:K1"/>
    <mergeCell ref="D3:D4"/>
    <mergeCell ref="E3:E4"/>
    <mergeCell ref="F3:F4"/>
    <mergeCell ref="H3:H4"/>
    <mergeCell ref="K3:K4"/>
    <mergeCell ref="G3:G4"/>
    <mergeCell ref="C3:C4"/>
    <mergeCell ref="D180:W180"/>
    <mergeCell ref="U3:U4"/>
    <mergeCell ref="V3:V4"/>
    <mergeCell ref="W3:W4"/>
    <mergeCell ref="R3:R4"/>
    <mergeCell ref="S3:S4"/>
    <mergeCell ref="T3:T4"/>
    <mergeCell ref="L3:L4"/>
    <mergeCell ref="M3:M4"/>
    <mergeCell ref="N3:N4"/>
    <mergeCell ref="O3:O4"/>
    <mergeCell ref="P3:P4"/>
    <mergeCell ref="Q3:Q4"/>
  </mergeCells>
  <conditionalFormatting sqref="AJ86:AJ106 AJ177:AJ1048576 AJ108:AJ174 AJ1:AJ57">
    <cfRule type="cellIs" dxfId="17" priority="24" operator="lessThan">
      <formula>1</formula>
    </cfRule>
  </conditionalFormatting>
  <conditionalFormatting sqref="AJ175">
    <cfRule type="cellIs" dxfId="16" priority="22" operator="lessThan">
      <formula>1</formula>
    </cfRule>
  </conditionalFormatting>
  <conditionalFormatting sqref="AJ107">
    <cfRule type="cellIs" dxfId="15" priority="20" operator="lessThan">
      <formula>1</formula>
    </cfRule>
  </conditionalFormatting>
  <conditionalFormatting sqref="AA5:AA57 AA86:AA175 AA177">
    <cfRule type="dataBar" priority="27">
      <dataBar>
        <cfvo type="min"/>
        <cfvo type="max"/>
        <color rgb="FF63C384"/>
      </dataBar>
      <extLst>
        <ext xmlns:x14="http://schemas.microsoft.com/office/spreadsheetml/2009/9/main" uri="{B025F937-C7B1-47D3-B67F-A62EFF666E3E}">
          <x14:id>{FAE118AE-7A89-4087-B549-F628317CC04F}</x14:id>
        </ext>
      </extLst>
    </cfRule>
    <cfRule type="cellIs" dxfId="14" priority="28" operator="equal">
      <formula>1</formula>
    </cfRule>
    <cfRule type="cellIs" dxfId="13" priority="29" operator="equal">
      <formula>1</formula>
    </cfRule>
    <cfRule type="cellIs" dxfId="12" priority="30" operator="equal">
      <formula>1</formula>
    </cfRule>
  </conditionalFormatting>
  <conditionalFormatting sqref="AJ58:AJ84">
    <cfRule type="cellIs" dxfId="11" priority="11" operator="lessThan">
      <formula>1</formula>
    </cfRule>
  </conditionalFormatting>
  <conditionalFormatting sqref="AA58:AA84">
    <cfRule type="dataBar" priority="12">
      <dataBar>
        <cfvo type="min"/>
        <cfvo type="max"/>
        <color rgb="FF63C384"/>
      </dataBar>
      <extLst>
        <ext xmlns:x14="http://schemas.microsoft.com/office/spreadsheetml/2009/9/main" uri="{B025F937-C7B1-47D3-B67F-A62EFF666E3E}">
          <x14:id>{DA728196-3821-4C78-BCDD-5FF7E2D56BA3}</x14:id>
        </ext>
      </extLst>
    </cfRule>
    <cfRule type="cellIs" dxfId="10" priority="13" operator="equal">
      <formula>1</formula>
    </cfRule>
    <cfRule type="cellIs" dxfId="9" priority="14" operator="equal">
      <formula>1</formula>
    </cfRule>
    <cfRule type="cellIs" dxfId="8" priority="15" operator="equal">
      <formula>1</formula>
    </cfRule>
  </conditionalFormatting>
  <conditionalFormatting sqref="AJ85">
    <cfRule type="cellIs" dxfId="7" priority="6" operator="lessThan">
      <formula>1</formula>
    </cfRule>
  </conditionalFormatting>
  <conditionalFormatting sqref="AA85">
    <cfRule type="dataBar" priority="7">
      <dataBar>
        <cfvo type="min"/>
        <cfvo type="max"/>
        <color rgb="FF63C384"/>
      </dataBar>
      <extLst>
        <ext xmlns:x14="http://schemas.microsoft.com/office/spreadsheetml/2009/9/main" uri="{B025F937-C7B1-47D3-B67F-A62EFF666E3E}">
          <x14:id>{59C12BFE-689A-4DDF-BE35-3D3F5D5B50ED}</x14:id>
        </ext>
      </extLst>
    </cfRule>
    <cfRule type="cellIs" dxfId="6" priority="8" operator="equal">
      <formula>1</formula>
    </cfRule>
    <cfRule type="cellIs" dxfId="5" priority="9" operator="equal">
      <formula>1</formula>
    </cfRule>
    <cfRule type="cellIs" dxfId="4" priority="10" operator="equal">
      <formula>1</formula>
    </cfRule>
  </conditionalFormatting>
  <conditionalFormatting sqref="AJ176">
    <cfRule type="cellIs" dxfId="3" priority="1" operator="lessThan">
      <formula>1</formula>
    </cfRule>
  </conditionalFormatting>
  <conditionalFormatting sqref="AA176">
    <cfRule type="dataBar" priority="2">
      <dataBar>
        <cfvo type="min"/>
        <cfvo type="max"/>
        <color rgb="FF63C384"/>
      </dataBar>
      <extLst>
        <ext xmlns:x14="http://schemas.microsoft.com/office/spreadsheetml/2009/9/main" uri="{B025F937-C7B1-47D3-B67F-A62EFF666E3E}">
          <x14:id>{4CEFC611-8ADD-4524-B6CF-80872807FB45}</x14:id>
        </ext>
      </extLst>
    </cfRule>
    <cfRule type="cellIs" dxfId="2" priority="3" operator="equal">
      <formula>1</formula>
    </cfRule>
    <cfRule type="cellIs" dxfId="1" priority="4" operator="equal">
      <formula>1</formula>
    </cfRule>
    <cfRule type="cellIs" dxfId="0" priority="5" operator="equal">
      <formula>1</formula>
    </cfRule>
  </conditionalFormatting>
  <printOptions horizontalCentered="1" verticalCentered="1"/>
  <pageMargins left="0.25" right="0.25" top="0.75" bottom="0.75" header="0.3" footer="0.3"/>
  <pageSetup scale="17" fitToHeight="0" orientation="landscape" r:id="rId1"/>
  <rowBreaks count="2" manualBreakCount="2">
    <brk id="62" min="3" max="22" man="1"/>
    <brk id="86" min="3" max="22" man="1"/>
  </rowBreaks>
  <colBreaks count="1" manualBreakCount="1">
    <brk id="23" max="1048575" man="1"/>
  </colBreaks>
  <ignoredErrors>
    <ignoredError sqref="T86 V86:W86 T108 P108 Q108:R108 M86 P86:R86 V108" formula="1"/>
  </ignoredErrors>
  <extLst>
    <ext xmlns:x14="http://schemas.microsoft.com/office/spreadsheetml/2009/9/main" uri="{78C0D931-6437-407d-A8EE-F0AAD7539E65}">
      <x14:conditionalFormattings>
        <x14:conditionalFormatting xmlns:xm="http://schemas.microsoft.com/office/excel/2006/main">
          <x14:cfRule type="dataBar" id="{FAE118AE-7A89-4087-B549-F628317CC04F}">
            <x14:dataBar minLength="0" maxLength="100" border="1" negativeBarBorderColorSameAsPositive="0">
              <x14:cfvo type="autoMin"/>
              <x14:cfvo type="autoMax"/>
              <x14:borderColor rgb="FF63C384"/>
              <x14:negativeFillColor rgb="FFFF0000"/>
              <x14:negativeBorderColor rgb="FFFF0000"/>
              <x14:axisColor rgb="FF000000"/>
            </x14:dataBar>
          </x14:cfRule>
          <xm:sqref>AA5:AA57 AA86:AA175 AA177</xm:sqref>
        </x14:conditionalFormatting>
        <x14:conditionalFormatting xmlns:xm="http://schemas.microsoft.com/office/excel/2006/main">
          <x14:cfRule type="dataBar" id="{DA728196-3821-4C78-BCDD-5FF7E2D56BA3}">
            <x14:dataBar minLength="0" maxLength="100" border="1" negativeBarBorderColorSameAsPositive="0">
              <x14:cfvo type="autoMin"/>
              <x14:cfvo type="autoMax"/>
              <x14:borderColor rgb="FF63C384"/>
              <x14:negativeFillColor rgb="FFFF0000"/>
              <x14:negativeBorderColor rgb="FFFF0000"/>
              <x14:axisColor rgb="FF000000"/>
            </x14:dataBar>
          </x14:cfRule>
          <xm:sqref>AA58:AA84</xm:sqref>
        </x14:conditionalFormatting>
        <x14:conditionalFormatting xmlns:xm="http://schemas.microsoft.com/office/excel/2006/main">
          <x14:cfRule type="dataBar" id="{59C12BFE-689A-4DDF-BE35-3D3F5D5B50ED}">
            <x14:dataBar minLength="0" maxLength="100" border="1" negativeBarBorderColorSameAsPositive="0">
              <x14:cfvo type="autoMin"/>
              <x14:cfvo type="autoMax"/>
              <x14:borderColor rgb="FF63C384"/>
              <x14:negativeFillColor rgb="FFFF0000"/>
              <x14:negativeBorderColor rgb="FFFF0000"/>
              <x14:axisColor rgb="FF000000"/>
            </x14:dataBar>
          </x14:cfRule>
          <xm:sqref>AA85</xm:sqref>
        </x14:conditionalFormatting>
        <x14:conditionalFormatting xmlns:xm="http://schemas.microsoft.com/office/excel/2006/main">
          <x14:cfRule type="dataBar" id="{4CEFC611-8ADD-4524-B6CF-80872807FB45}">
            <x14:dataBar minLength="0" maxLength="100" border="1" negativeBarBorderColorSameAsPositive="0">
              <x14:cfvo type="autoMin"/>
              <x14:cfvo type="autoMax"/>
              <x14:borderColor rgb="FF63C384"/>
              <x14:negativeFillColor rgb="FFFF0000"/>
              <x14:negativeBorderColor rgb="FFFF0000"/>
              <x14:axisColor rgb="FF000000"/>
            </x14:dataBar>
          </x14:cfRule>
          <xm:sqref>AA176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81"/>
  <sheetViews>
    <sheetView rightToLeft="1" view="pageBreakPreview" topLeftCell="C148" zoomScale="85" zoomScaleNormal="83" zoomScaleSheetLayoutView="85" workbookViewId="0">
      <selection activeCell="E177" sqref="E177"/>
    </sheetView>
  </sheetViews>
  <sheetFormatPr defaultColWidth="9.140625" defaultRowHeight="19.5" x14ac:dyDescent="0.55000000000000004"/>
  <cols>
    <col min="1" max="1" width="8.5703125" style="305" hidden="1" customWidth="1"/>
    <col min="2" max="2" width="3.5703125" style="190" hidden="1" customWidth="1"/>
    <col min="3" max="3" width="5.5703125" style="63" bestFit="1" customWidth="1"/>
    <col min="4" max="4" width="38.28515625" style="17" customWidth="1"/>
    <col min="5" max="5" width="23.7109375" style="64" bestFit="1" customWidth="1"/>
    <col min="6" max="6" width="11.140625" style="47" bestFit="1" customWidth="1"/>
    <col min="7" max="7" width="13.5703125" style="49" customWidth="1"/>
    <col min="8" max="8" width="12.7109375" style="49" customWidth="1"/>
    <col min="9" max="9" width="6.5703125" style="51" bestFit="1" customWidth="1"/>
    <col min="10" max="10" width="9" style="51" bestFit="1" customWidth="1"/>
    <col min="11" max="11" width="8.5703125" style="90" hidden="1" customWidth="1"/>
    <col min="12" max="12" width="11" style="90" hidden="1" customWidth="1"/>
    <col min="13" max="13" width="11.5703125" style="90" hidden="1" customWidth="1"/>
    <col min="14" max="14" width="6.5703125" style="90" hidden="1" customWidth="1"/>
    <col min="15" max="15" width="9" style="90" hidden="1" customWidth="1"/>
    <col min="16" max="16" width="7.42578125" style="207" hidden="1" customWidth="1"/>
    <col min="17" max="17" width="16.7109375" style="234" hidden="1" customWidth="1"/>
    <col min="18" max="18" width="12" style="1" hidden="1" customWidth="1"/>
    <col min="19" max="19" width="12" style="232" hidden="1" customWidth="1"/>
    <col min="20" max="20" width="7.7109375" style="232" hidden="1" customWidth="1"/>
    <col min="21" max="21" width="34.42578125" style="232" hidden="1" customWidth="1"/>
    <col min="22" max="25" width="9.140625" style="232" hidden="1" customWidth="1"/>
    <col min="26" max="36" width="9.140625" style="232" customWidth="1"/>
    <col min="37" max="16384" width="9.140625" style="232"/>
  </cols>
  <sheetData>
    <row r="1" spans="1:22" ht="23.45" customHeight="1" x14ac:dyDescent="0.55000000000000004">
      <c r="B1" s="193"/>
      <c r="C1" s="414" t="s">
        <v>244</v>
      </c>
      <c r="D1" s="415"/>
      <c r="E1" s="416"/>
      <c r="F1" s="235" t="s">
        <v>623</v>
      </c>
      <c r="G1" s="411" t="s">
        <v>311</v>
      </c>
      <c r="H1" s="412"/>
      <c r="I1" s="412"/>
      <c r="J1" s="413"/>
      <c r="K1" s="182"/>
      <c r="L1" s="182"/>
      <c r="M1" s="182"/>
      <c r="N1" s="182"/>
      <c r="O1" s="182"/>
      <c r="P1" s="202"/>
      <c r="Q1" s="236"/>
    </row>
    <row r="2" spans="1:22" ht="21" x14ac:dyDescent="0.55000000000000004">
      <c r="A2" s="417" t="s">
        <v>394</v>
      </c>
      <c r="B2" s="418" t="s">
        <v>162</v>
      </c>
      <c r="C2" s="419" t="s">
        <v>48</v>
      </c>
      <c r="D2" s="409" t="s">
        <v>49</v>
      </c>
      <c r="E2" s="420" t="s">
        <v>282</v>
      </c>
      <c r="F2" s="410" t="s">
        <v>51</v>
      </c>
      <c r="G2" s="410"/>
      <c r="H2" s="410"/>
      <c r="I2" s="410"/>
      <c r="J2" s="410"/>
      <c r="K2" s="183"/>
      <c r="L2" s="183"/>
      <c r="M2" s="183"/>
      <c r="N2" s="183"/>
      <c r="O2" s="183"/>
      <c r="P2" s="203"/>
      <c r="Q2" s="236"/>
    </row>
    <row r="3" spans="1:22" ht="63" x14ac:dyDescent="0.25">
      <c r="A3" s="417"/>
      <c r="B3" s="418"/>
      <c r="C3" s="419"/>
      <c r="D3" s="409"/>
      <c r="E3" s="420"/>
      <c r="F3" s="347" t="s">
        <v>576</v>
      </c>
      <c r="G3" s="176" t="s">
        <v>228</v>
      </c>
      <c r="H3" s="176" t="s">
        <v>257</v>
      </c>
      <c r="I3" s="177" t="s">
        <v>53</v>
      </c>
      <c r="J3" s="177" t="s">
        <v>54</v>
      </c>
      <c r="K3" s="185" t="s">
        <v>52</v>
      </c>
      <c r="L3" s="186" t="s">
        <v>228</v>
      </c>
      <c r="M3" s="185" t="s">
        <v>257</v>
      </c>
      <c r="N3" s="187" t="s">
        <v>53</v>
      </c>
      <c r="O3" s="187" t="s">
        <v>54</v>
      </c>
      <c r="P3" s="204" t="s">
        <v>24</v>
      </c>
      <c r="Q3" s="237" t="s">
        <v>335</v>
      </c>
    </row>
    <row r="4" spans="1:22" x14ac:dyDescent="0.55000000000000004">
      <c r="A4" s="305">
        <v>11340</v>
      </c>
      <c r="B4" s="191">
        <v>201</v>
      </c>
      <c r="C4" s="181">
        <v>1</v>
      </c>
      <c r="D4" s="181" t="s">
        <v>454</v>
      </c>
      <c r="E4" s="333">
        <v>2058754.0575989999</v>
      </c>
      <c r="F4" s="334">
        <v>26.410228749374937</v>
      </c>
      <c r="G4" s="334">
        <v>3.0608552882504276</v>
      </c>
      <c r="H4" s="334">
        <v>69.784254832839636</v>
      </c>
      <c r="I4" s="334">
        <v>6.153497874638432E-3</v>
      </c>
      <c r="J4" s="334">
        <v>0.7385076316603556</v>
      </c>
      <c r="K4" s="180">
        <f t="shared" ref="K4:K35" si="0">E4/$E$85*F4</f>
        <v>2.4063638934176432E-2</v>
      </c>
      <c r="L4" s="180">
        <f t="shared" ref="L4:L35" si="1">E4/$E$85*G4</f>
        <v>2.7888935451937749E-3</v>
      </c>
      <c r="M4" s="180">
        <f t="shared" ref="M4:M35" si="2">E4/$E$85*H4</f>
        <v>6.3583815480119751E-2</v>
      </c>
      <c r="N4" s="180">
        <f t="shared" ref="N4:N35" si="3">E4/$E$85*I4</f>
        <v>5.6067500377491381E-6</v>
      </c>
      <c r="O4" s="180">
        <f t="shared" ref="O4:O35" si="4">E4/$E$85*J4</f>
        <v>6.728900823636054E-4</v>
      </c>
      <c r="P4" s="205">
        <f t="shared" ref="P4:P35" si="5">SUM(F4:J4)</f>
        <v>99.999999999999986</v>
      </c>
      <c r="Q4" s="236">
        <f>VLOOKUP(B:B,'پیوست 4'!$C$14:$J$173,8,0)</f>
        <v>580369.18972499995</v>
      </c>
      <c r="R4" s="1">
        <f t="shared" ref="R4:R35" si="6">Q4/E4</f>
        <v>0.2819031188221916</v>
      </c>
      <c r="S4" s="232">
        <f t="shared" ref="S4:S35" si="7">R4*100</f>
        <v>28.190311882219159</v>
      </c>
      <c r="T4" s="249">
        <f t="shared" ref="T4:T35" si="8">S4-F4</f>
        <v>1.7800831328442221</v>
      </c>
      <c r="U4" s="232" t="str">
        <f>VLOOKUP(D4:D164,پیوست1!$E$5:G186,3,0)</f>
        <v>در اوراق بهادار با درامد ثابت و قابل معامله</v>
      </c>
    </row>
    <row r="5" spans="1:22" x14ac:dyDescent="0.55000000000000004">
      <c r="A5" s="305">
        <v>11394</v>
      </c>
      <c r="B5" s="191">
        <v>217</v>
      </c>
      <c r="C5" s="179">
        <v>2</v>
      </c>
      <c r="D5" s="179" t="s">
        <v>461</v>
      </c>
      <c r="E5" s="335">
        <v>5074370.509567</v>
      </c>
      <c r="F5" s="336">
        <v>22.723512990101625</v>
      </c>
      <c r="G5" s="336">
        <v>37.838901540030975</v>
      </c>
      <c r="H5" s="336">
        <v>37.824493359598208</v>
      </c>
      <c r="I5" s="336">
        <v>1.6918265191179925E-3</v>
      </c>
      <c r="J5" s="336">
        <v>1.6114002837500769</v>
      </c>
      <c r="K5" s="180">
        <f t="shared" si="0"/>
        <v>5.1031968248935904E-2</v>
      </c>
      <c r="L5" s="180">
        <f t="shared" si="1"/>
        <v>8.4977777107202321E-2</v>
      </c>
      <c r="M5" s="180">
        <f t="shared" si="2"/>
        <v>8.4945419530858823E-2</v>
      </c>
      <c r="N5" s="180">
        <f t="shared" si="3"/>
        <v>3.7994669769566744E-6</v>
      </c>
      <c r="O5" s="180">
        <f t="shared" si="4"/>
        <v>3.6188474974129634E-3</v>
      </c>
      <c r="P5" s="205">
        <f t="shared" si="5"/>
        <v>100</v>
      </c>
      <c r="Q5" s="236">
        <f>VLOOKUP(B:B,'پیوست 4'!$C$14:$J$173,8,0)</f>
        <v>488121.78246000002</v>
      </c>
      <c r="R5" s="1">
        <f t="shared" si="6"/>
        <v>9.6193563623254583E-2</v>
      </c>
      <c r="S5" s="232">
        <f t="shared" si="7"/>
        <v>9.6193563623254583</v>
      </c>
      <c r="T5" s="249">
        <f t="shared" si="8"/>
        <v>-13.104156627776167</v>
      </c>
      <c r="U5" s="232" t="str">
        <f>VLOOKUP(D5:D164,پیوست1!$E$5:G213,3,0)</f>
        <v>در اوراق بهادار با درآمد ثابت و با پیش بینی سود</v>
      </c>
    </row>
    <row r="6" spans="1:22" x14ac:dyDescent="0.55000000000000004">
      <c r="A6" s="305">
        <v>11148</v>
      </c>
      <c r="B6" s="191">
        <v>131</v>
      </c>
      <c r="C6" s="181">
        <v>3</v>
      </c>
      <c r="D6" s="181" t="s">
        <v>439</v>
      </c>
      <c r="E6" s="333">
        <v>947561.44970400003</v>
      </c>
      <c r="F6" s="334">
        <v>21.747345898139354</v>
      </c>
      <c r="G6" s="334">
        <v>24.864360015149177</v>
      </c>
      <c r="H6" s="334">
        <v>40.001068468636092</v>
      </c>
      <c r="I6" s="334">
        <v>10.552788584660641</v>
      </c>
      <c r="J6" s="334">
        <v>2.8344370334147402</v>
      </c>
      <c r="K6" s="180">
        <f t="shared" si="0"/>
        <v>9.1200730594877006E-3</v>
      </c>
      <c r="L6" s="180">
        <f t="shared" si="1"/>
        <v>1.0427239304404801E-2</v>
      </c>
      <c r="M6" s="180">
        <f t="shared" si="2"/>
        <v>1.6775043198386033E-2</v>
      </c>
      <c r="N6" s="180">
        <f t="shared" si="3"/>
        <v>4.4254688974100093E-3</v>
      </c>
      <c r="O6" s="180">
        <f t="shared" si="4"/>
        <v>1.1886633407284745E-3</v>
      </c>
      <c r="P6" s="205">
        <f t="shared" si="5"/>
        <v>100.00000000000001</v>
      </c>
      <c r="Q6" s="236" t="e">
        <f>VLOOKUP(B:B,'پیوست 4'!$C$14:$J$173,8,0)</f>
        <v>#N/A</v>
      </c>
      <c r="R6" s="1" t="e">
        <f t="shared" si="6"/>
        <v>#N/A</v>
      </c>
      <c r="S6" s="232" t="e">
        <f t="shared" si="7"/>
        <v>#N/A</v>
      </c>
      <c r="T6" s="249" t="e">
        <f t="shared" si="8"/>
        <v>#N/A</v>
      </c>
      <c r="U6" s="232" t="str">
        <f>VLOOKUP(D6:D222,پیوست1!$E$5:G322,3,0)</f>
        <v>در اوارق بهادار با درآمد ثابت</v>
      </c>
    </row>
    <row r="7" spans="1:22" x14ac:dyDescent="0.55000000000000004">
      <c r="A7" s="305">
        <v>10915</v>
      </c>
      <c r="B7" s="191">
        <v>105</v>
      </c>
      <c r="C7" s="179">
        <v>4</v>
      </c>
      <c r="D7" s="179" t="s">
        <v>426</v>
      </c>
      <c r="E7" s="335">
        <v>88696094.666861996</v>
      </c>
      <c r="F7" s="336">
        <v>20.747215605525692</v>
      </c>
      <c r="G7" s="336">
        <v>26.534233771082864</v>
      </c>
      <c r="H7" s="336">
        <v>51.762223796017878</v>
      </c>
      <c r="I7" s="336">
        <v>8.9348946498909481E-5</v>
      </c>
      <c r="J7" s="336">
        <v>0.9562374784270613</v>
      </c>
      <c r="K7" s="180">
        <f t="shared" si="0"/>
        <v>0.81442104932308856</v>
      </c>
      <c r="L7" s="180">
        <f t="shared" si="1"/>
        <v>1.0415874072795557</v>
      </c>
      <c r="M7" s="180">
        <f t="shared" si="2"/>
        <v>2.0318989025217329</v>
      </c>
      <c r="N7" s="180">
        <f t="shared" si="3"/>
        <v>3.5073459565424214E-6</v>
      </c>
      <c r="O7" s="180">
        <f t="shared" si="4"/>
        <v>3.7536599869103203E-2</v>
      </c>
      <c r="P7" s="205">
        <f t="shared" si="5"/>
        <v>99.999999999999986</v>
      </c>
      <c r="Q7" s="236">
        <f>VLOOKUP(B:B,'پیوست 4'!$C$14:$J$173,8,0)</f>
        <v>18393007.030825999</v>
      </c>
      <c r="R7" s="1">
        <f t="shared" si="6"/>
        <v>0.20737110354079505</v>
      </c>
      <c r="S7" s="232">
        <f t="shared" si="7"/>
        <v>20.737110354079505</v>
      </c>
      <c r="T7" s="249">
        <f t="shared" si="8"/>
        <v>-1.010525144618768E-2</v>
      </c>
      <c r="U7" s="232" t="str">
        <f>VLOOKUP(D7:D166,پیوست1!$E$5:G249,3,0)</f>
        <v>در اوراق بهادار با درآمد ثابت و با پیش بینی سود</v>
      </c>
    </row>
    <row r="8" spans="1:22" x14ac:dyDescent="0.55000000000000004">
      <c r="A8" s="305">
        <v>10895</v>
      </c>
      <c r="B8" s="191">
        <v>102</v>
      </c>
      <c r="C8" s="181">
        <v>5</v>
      </c>
      <c r="D8" s="181" t="s">
        <v>425</v>
      </c>
      <c r="E8" s="333">
        <v>3174161</v>
      </c>
      <c r="F8" s="334">
        <v>20.465105255820468</v>
      </c>
      <c r="G8" s="334">
        <v>32.136258227806209</v>
      </c>
      <c r="H8" s="334">
        <v>44.714098371237988</v>
      </c>
      <c r="I8" s="334">
        <v>1.4727978993230679E-4</v>
      </c>
      <c r="J8" s="334">
        <v>2.6843908653453963</v>
      </c>
      <c r="K8" s="180">
        <f t="shared" si="0"/>
        <v>2.8749321894977257E-2</v>
      </c>
      <c r="L8" s="180">
        <f t="shared" si="1"/>
        <v>4.514492453091818E-2</v>
      </c>
      <c r="M8" s="180">
        <f t="shared" si="2"/>
        <v>6.2814238737071287E-2</v>
      </c>
      <c r="N8" s="180">
        <f t="shared" si="3"/>
        <v>2.0689823171978429E-7</v>
      </c>
      <c r="O8" s="180">
        <f t="shared" si="4"/>
        <v>3.7710246839703998E-3</v>
      </c>
      <c r="P8" s="205">
        <f t="shared" si="5"/>
        <v>99.999999999999986</v>
      </c>
      <c r="Q8" s="236">
        <f>VLOOKUP(B:B,'پیوست 4'!$C$14:$J$173,8,0)</f>
        <v>715060.94069900003</v>
      </c>
      <c r="R8" s="1">
        <f t="shared" si="6"/>
        <v>0.2252755738284857</v>
      </c>
      <c r="S8" s="232">
        <f t="shared" si="7"/>
        <v>22.52755738284857</v>
      </c>
      <c r="T8" s="249">
        <f t="shared" si="8"/>
        <v>2.0624521270281022</v>
      </c>
      <c r="U8" s="232" t="str">
        <f>VLOOKUP(D8:D166,پیوست1!$E$5:G190,3,0)</f>
        <v>در اوراق بهادار با درآمد ثابت و با پیش بینی سود</v>
      </c>
      <c r="V8" s="232">
        <f>100-P8</f>
        <v>0</v>
      </c>
    </row>
    <row r="9" spans="1:22" x14ac:dyDescent="0.55000000000000004">
      <c r="A9" s="305">
        <v>11014</v>
      </c>
      <c r="B9" s="191">
        <v>114</v>
      </c>
      <c r="C9" s="179">
        <v>6</v>
      </c>
      <c r="D9" s="179" t="s">
        <v>432</v>
      </c>
      <c r="E9" s="335">
        <v>6441177</v>
      </c>
      <c r="F9" s="336">
        <v>20.422125270598396</v>
      </c>
      <c r="G9" s="336">
        <v>70.354660803802417</v>
      </c>
      <c r="H9" s="336">
        <v>6.650231226092715</v>
      </c>
      <c r="I9" s="336">
        <v>0</v>
      </c>
      <c r="J9" s="336">
        <v>2.5729826995064657</v>
      </c>
      <c r="K9" s="180">
        <f t="shared" si="0"/>
        <v>5.8217136600943249E-2</v>
      </c>
      <c r="L9" s="180">
        <f t="shared" si="1"/>
        <v>0.20055928774586246</v>
      </c>
      <c r="M9" s="180">
        <f t="shared" si="2"/>
        <v>1.8957743848270581E-2</v>
      </c>
      <c r="N9" s="180">
        <f t="shared" si="3"/>
        <v>0</v>
      </c>
      <c r="O9" s="180">
        <f t="shared" si="4"/>
        <v>7.3347745792493877E-3</v>
      </c>
      <c r="P9" s="205">
        <f t="shared" si="5"/>
        <v>100</v>
      </c>
      <c r="Q9" s="236">
        <f>VLOOKUP(B:B,'پیوست 4'!$C$14:$J$173,8,0)</f>
        <v>1364706.2867159999</v>
      </c>
      <c r="R9" s="1">
        <f t="shared" si="6"/>
        <v>0.21187219148239522</v>
      </c>
      <c r="S9" s="232">
        <f t="shared" si="7"/>
        <v>21.187219148239521</v>
      </c>
      <c r="T9" s="249">
        <f t="shared" si="8"/>
        <v>0.76509387764112446</v>
      </c>
      <c r="U9" s="232" t="str">
        <f>VLOOKUP(D9:D167,پیوست1!$E$5:G208,3,0)</f>
        <v>در اوراق بهادار با درامد ثابت و با پیش بینی سود</v>
      </c>
    </row>
    <row r="10" spans="1:22" x14ac:dyDescent="0.55000000000000004">
      <c r="A10" s="305">
        <v>11569</v>
      </c>
      <c r="B10" s="191">
        <v>263</v>
      </c>
      <c r="C10" s="181">
        <v>7</v>
      </c>
      <c r="D10" s="181" t="s">
        <v>482</v>
      </c>
      <c r="E10" s="333">
        <v>4976797.8034899998</v>
      </c>
      <c r="F10" s="334">
        <v>19.730236598450848</v>
      </c>
      <c r="G10" s="334">
        <v>20.351319116357196</v>
      </c>
      <c r="H10" s="334">
        <v>58.919501945234742</v>
      </c>
      <c r="I10" s="334">
        <v>0</v>
      </c>
      <c r="J10" s="334">
        <v>0.99894233995721793</v>
      </c>
      <c r="K10" s="180">
        <f t="shared" si="0"/>
        <v>4.3457722404554061E-2</v>
      </c>
      <c r="L10" s="180">
        <f t="shared" si="1"/>
        <v>4.4825715713646706E-2</v>
      </c>
      <c r="M10" s="180">
        <f t="shared" si="2"/>
        <v>0.12977580613258521</v>
      </c>
      <c r="N10" s="180">
        <f t="shared" si="3"/>
        <v>0</v>
      </c>
      <c r="O10" s="180">
        <f t="shared" si="4"/>
        <v>2.2002655006896875E-3</v>
      </c>
      <c r="P10" s="205">
        <f t="shared" si="5"/>
        <v>100.00000000000001</v>
      </c>
      <c r="Q10" s="236">
        <f>VLOOKUP(B:B,'پیوست 4'!$C$14:$J$173,8,0)</f>
        <v>847533.40126099996</v>
      </c>
      <c r="R10" s="1">
        <f t="shared" si="6"/>
        <v>0.17029693283232517</v>
      </c>
      <c r="S10" s="232">
        <f t="shared" si="7"/>
        <v>17.029693283232518</v>
      </c>
      <c r="T10" s="249">
        <f t="shared" si="8"/>
        <v>-2.7005433152183294</v>
      </c>
      <c r="U10" s="232" t="str">
        <f>VLOOKUP(D10:D170,پیوست1!$E$5:G244,3,0)</f>
        <v>در اوراق بهادار با درآمد ثابت و قابل معامله</v>
      </c>
    </row>
    <row r="11" spans="1:22" x14ac:dyDescent="0.55000000000000004">
      <c r="A11" s="305">
        <v>11383</v>
      </c>
      <c r="B11" s="191">
        <v>214</v>
      </c>
      <c r="C11" s="179">
        <v>8</v>
      </c>
      <c r="D11" s="179" t="s">
        <v>458</v>
      </c>
      <c r="E11" s="335">
        <v>40278478.544891998</v>
      </c>
      <c r="F11" s="336">
        <v>19.425413036951714</v>
      </c>
      <c r="G11" s="336">
        <v>18.71975937131047</v>
      </c>
      <c r="H11" s="336">
        <v>50.317550529515387</v>
      </c>
      <c r="I11" s="336">
        <v>1.7947942221962425E-12</v>
      </c>
      <c r="J11" s="336">
        <v>11.537277062220632</v>
      </c>
      <c r="K11" s="180">
        <f t="shared" si="0"/>
        <v>0.34628046405440127</v>
      </c>
      <c r="L11" s="180">
        <f t="shared" si="1"/>
        <v>0.33370137096973329</v>
      </c>
      <c r="M11" s="180">
        <f t="shared" si="2"/>
        <v>0.89696855939674736</v>
      </c>
      <c r="N11" s="180">
        <f t="shared" si="3"/>
        <v>3.1994283723184136E-14</v>
      </c>
      <c r="O11" s="180">
        <f t="shared" si="4"/>
        <v>0.2056653131354414</v>
      </c>
      <c r="P11" s="205">
        <f t="shared" si="5"/>
        <v>100</v>
      </c>
      <c r="Q11" s="236">
        <f>VLOOKUP(B:B,'پیوست 4'!$C$14:$J$173,8,0)</f>
        <v>10823197.889056999</v>
      </c>
      <c r="R11" s="1">
        <f t="shared" si="6"/>
        <v>0.2687092035264963</v>
      </c>
      <c r="S11" s="232">
        <f t="shared" si="7"/>
        <v>26.87092035264963</v>
      </c>
      <c r="T11" s="249">
        <f t="shared" si="8"/>
        <v>7.4455073156979168</v>
      </c>
      <c r="U11" s="232" t="str">
        <f>VLOOKUP(D11:D168,پیوست1!$E$5:G210,3,0)</f>
        <v>در اوراق بهادار با درآمد ثابت و با پیش بینی سود</v>
      </c>
    </row>
    <row r="12" spans="1:22" x14ac:dyDescent="0.55000000000000004">
      <c r="A12" s="305">
        <v>11379</v>
      </c>
      <c r="B12" s="191">
        <v>208</v>
      </c>
      <c r="C12" s="181">
        <v>9</v>
      </c>
      <c r="D12" s="181" t="s">
        <v>456</v>
      </c>
      <c r="E12" s="333">
        <v>31558208.122916002</v>
      </c>
      <c r="F12" s="334">
        <v>17.928015843813149</v>
      </c>
      <c r="G12" s="334">
        <v>28.424212944843141</v>
      </c>
      <c r="H12" s="334">
        <v>49.545306458932487</v>
      </c>
      <c r="I12" s="334">
        <v>1.4810304795379652E-4</v>
      </c>
      <c r="J12" s="334">
        <v>4.102316649363269</v>
      </c>
      <c r="K12" s="180">
        <f t="shared" si="0"/>
        <v>0.25039706549197766</v>
      </c>
      <c r="L12" s="180">
        <f t="shared" si="1"/>
        <v>0.39699538266327211</v>
      </c>
      <c r="M12" s="180">
        <f t="shared" si="2"/>
        <v>0.69198953494335835</v>
      </c>
      <c r="N12" s="180">
        <f t="shared" si="3"/>
        <v>2.0685260946400801E-6</v>
      </c>
      <c r="O12" s="180">
        <f t="shared" si="4"/>
        <v>5.7296248489981563E-2</v>
      </c>
      <c r="P12" s="205">
        <f t="shared" si="5"/>
        <v>100</v>
      </c>
      <c r="Q12" s="236">
        <f>VLOOKUP(B:B,'پیوست 4'!$C$14:$J$173,8,0)</f>
        <v>12135655.844851</v>
      </c>
      <c r="R12" s="1">
        <f t="shared" si="6"/>
        <v>0.384548317749343</v>
      </c>
      <c r="S12" s="232">
        <f t="shared" si="7"/>
        <v>38.454831774934298</v>
      </c>
      <c r="T12" s="249">
        <f t="shared" si="8"/>
        <v>20.526815931121149</v>
      </c>
      <c r="U12" s="232" t="str">
        <f>VLOOKUP(D12:D173,پیوست1!$E$5:G182,3,0)</f>
        <v>در اوراق بهادار با درآمد ثابت و با پیش بینی سود</v>
      </c>
    </row>
    <row r="13" spans="1:22" x14ac:dyDescent="0.55000000000000004">
      <c r="A13" s="305">
        <v>11626</v>
      </c>
      <c r="B13" s="191">
        <v>272</v>
      </c>
      <c r="C13" s="179">
        <v>10</v>
      </c>
      <c r="D13" s="179" t="s">
        <v>485</v>
      </c>
      <c r="E13" s="335">
        <v>9273147.9494599998</v>
      </c>
      <c r="F13" s="336">
        <v>17.597386812805016</v>
      </c>
      <c r="G13" s="336">
        <v>31.44692233570597</v>
      </c>
      <c r="H13" s="336">
        <v>49.136584737956468</v>
      </c>
      <c r="I13" s="336">
        <v>0.23162127959347451</v>
      </c>
      <c r="J13" s="336">
        <v>1.5874848339390673</v>
      </c>
      <c r="K13" s="180">
        <f t="shared" si="0"/>
        <v>7.2220425181115502E-2</v>
      </c>
      <c r="L13" s="180">
        <f t="shared" si="1"/>
        <v>0.12905950899877894</v>
      </c>
      <c r="M13" s="180">
        <f t="shared" si="2"/>
        <v>0.20165863713019508</v>
      </c>
      <c r="N13" s="180">
        <f t="shared" si="3"/>
        <v>9.5058359921158981E-4</v>
      </c>
      <c r="O13" s="180">
        <f t="shared" si="4"/>
        <v>6.5151053900926893E-3</v>
      </c>
      <c r="P13" s="205">
        <f t="shared" si="5"/>
        <v>100</v>
      </c>
      <c r="Q13" s="236">
        <f>VLOOKUP(B:B,'پیوست 4'!$C$14:$J$173,8,0)</f>
        <v>1773445.5009550001</v>
      </c>
      <c r="R13" s="1">
        <f t="shared" si="6"/>
        <v>0.19124525033144463</v>
      </c>
      <c r="S13" s="232">
        <f t="shared" si="7"/>
        <v>19.124525033144462</v>
      </c>
      <c r="T13" s="249">
        <f t="shared" si="8"/>
        <v>1.5271382203394452</v>
      </c>
      <c r="U13" s="232" t="str">
        <f>VLOOKUP(D13:D171,پیوست1!$E$5:G227,3,0)</f>
        <v>در اوراق بهادار با درآمد ثابت و قابل معامله</v>
      </c>
      <c r="V13" s="232">
        <f>100-P13</f>
        <v>0</v>
      </c>
    </row>
    <row r="14" spans="1:22" x14ac:dyDescent="0.55000000000000004">
      <c r="A14" s="305">
        <v>11217</v>
      </c>
      <c r="B14" s="191">
        <v>154</v>
      </c>
      <c r="C14" s="181">
        <v>11</v>
      </c>
      <c r="D14" s="181" t="s">
        <v>444</v>
      </c>
      <c r="E14" s="333">
        <v>12419903.287992001</v>
      </c>
      <c r="F14" s="334">
        <v>17.385640119235781</v>
      </c>
      <c r="G14" s="334">
        <v>34.986779592946405</v>
      </c>
      <c r="H14" s="334">
        <v>45.43392152101589</v>
      </c>
      <c r="I14" s="334">
        <v>3.8559750995315556E-2</v>
      </c>
      <c r="J14" s="334">
        <v>2.155099015806603</v>
      </c>
      <c r="K14" s="180">
        <f t="shared" si="0"/>
        <v>9.5563835311839207E-2</v>
      </c>
      <c r="L14" s="180">
        <f t="shared" si="1"/>
        <v>0.19231220824665934</v>
      </c>
      <c r="M14" s="180">
        <f t="shared" si="2"/>
        <v>0.24973712581347526</v>
      </c>
      <c r="N14" s="180">
        <f t="shared" si="3"/>
        <v>2.1195179864012055E-4</v>
      </c>
      <c r="O14" s="180">
        <f t="shared" si="4"/>
        <v>1.1845955973710898E-2</v>
      </c>
      <c r="P14" s="205">
        <f t="shared" si="5"/>
        <v>100</v>
      </c>
      <c r="Q14" s="236">
        <f>VLOOKUP(B:B,'پیوست 4'!$C$14:$J$173,8,0)</f>
        <v>2423548.6971249999</v>
      </c>
      <c r="R14" s="1">
        <f t="shared" si="6"/>
        <v>0.1951342648109162</v>
      </c>
      <c r="S14" s="232">
        <f t="shared" si="7"/>
        <v>19.513426481091621</v>
      </c>
      <c r="T14" s="249">
        <f t="shared" si="8"/>
        <v>2.1277863618558399</v>
      </c>
      <c r="U14" s="232" t="str">
        <f>VLOOKUP(D14:D172,پیوست1!$E$5:G222,3,0)</f>
        <v>در اوراق بهادار با درآمد ثابت و با پیش بینی سود</v>
      </c>
      <c r="V14" s="232">
        <v>1.7831999999999937</v>
      </c>
    </row>
    <row r="15" spans="1:22" x14ac:dyDescent="0.55000000000000004">
      <c r="A15" s="305">
        <v>11049</v>
      </c>
      <c r="B15" s="191">
        <v>115</v>
      </c>
      <c r="C15" s="179">
        <v>12</v>
      </c>
      <c r="D15" s="179" t="s">
        <v>433</v>
      </c>
      <c r="E15" s="335">
        <v>36086878.779884003</v>
      </c>
      <c r="F15" s="336">
        <v>17.263069647419293</v>
      </c>
      <c r="G15" s="336">
        <v>60.972026461000993</v>
      </c>
      <c r="H15" s="336">
        <v>19.745602869460733</v>
      </c>
      <c r="I15" s="336">
        <v>2.8688087203355493E-2</v>
      </c>
      <c r="J15" s="336">
        <v>1.9906129349156199</v>
      </c>
      <c r="K15" s="180">
        <f t="shared" si="0"/>
        <v>0.27570968053731781</v>
      </c>
      <c r="L15" s="180">
        <f t="shared" si="1"/>
        <v>0.97378845597072206</v>
      </c>
      <c r="M15" s="180">
        <f t="shared" si="2"/>
        <v>0.31535839050325626</v>
      </c>
      <c r="N15" s="180">
        <f t="shared" si="3"/>
        <v>4.5817942692748644E-4</v>
      </c>
      <c r="O15" s="180">
        <f t="shared" si="4"/>
        <v>3.1792217002442814E-2</v>
      </c>
      <c r="P15" s="205">
        <f t="shared" si="5"/>
        <v>99.999999999999986</v>
      </c>
      <c r="Q15" s="236">
        <f>VLOOKUP(B:B,'پیوست 4'!$C$14:$J$173,8,0)</f>
        <v>6119456.5960480003</v>
      </c>
      <c r="R15" s="1">
        <f t="shared" si="6"/>
        <v>0.16957566857954987</v>
      </c>
      <c r="S15" s="232">
        <f t="shared" si="7"/>
        <v>16.957566857954987</v>
      </c>
      <c r="T15" s="249">
        <f t="shared" si="8"/>
        <v>-0.30550278946430609</v>
      </c>
      <c r="U15" s="232" t="str">
        <f>VLOOKUP(D15:D173,پیوست1!$E$5:G237,3,0)</f>
        <v>در اوراق بهادار با درآمد ثابت و با پیش بینی سود</v>
      </c>
    </row>
    <row r="16" spans="1:22" x14ac:dyDescent="0.55000000000000004">
      <c r="A16" s="305">
        <v>11442</v>
      </c>
      <c r="B16" s="191">
        <v>230</v>
      </c>
      <c r="C16" s="181">
        <v>13</v>
      </c>
      <c r="D16" s="181" t="s">
        <v>468</v>
      </c>
      <c r="E16" s="333">
        <v>2407712.7128969999</v>
      </c>
      <c r="F16" s="334">
        <v>17.148410295145897</v>
      </c>
      <c r="G16" s="334">
        <v>75.334998155606243</v>
      </c>
      <c r="H16" s="334">
        <v>5.048832834908298</v>
      </c>
      <c r="I16" s="334">
        <v>1.1432161455029466E-3</v>
      </c>
      <c r="J16" s="334">
        <v>2.466615498194058</v>
      </c>
      <c r="K16" s="180">
        <f t="shared" si="0"/>
        <v>1.8273140918117246E-2</v>
      </c>
      <c r="L16" s="180">
        <f t="shared" si="1"/>
        <v>8.027607303944459E-2</v>
      </c>
      <c r="M16" s="180">
        <f t="shared" si="2"/>
        <v>5.379975885602158E-3</v>
      </c>
      <c r="N16" s="180">
        <f t="shared" si="3"/>
        <v>1.2181974519559652E-6</v>
      </c>
      <c r="O16" s="180">
        <f t="shared" si="4"/>
        <v>2.628395974527767E-3</v>
      </c>
      <c r="P16" s="205">
        <f t="shared" si="5"/>
        <v>100</v>
      </c>
      <c r="Q16" s="236" t="e">
        <f>VLOOKUP(B:B,'پیوست 4'!$C$14:$J$173,8,0)</f>
        <v>#N/A</v>
      </c>
      <c r="R16" s="1" t="e">
        <f t="shared" si="6"/>
        <v>#N/A</v>
      </c>
      <c r="S16" s="232" t="e">
        <f t="shared" si="7"/>
        <v>#N/A</v>
      </c>
      <c r="T16" s="249" t="e">
        <f t="shared" si="8"/>
        <v>#N/A</v>
      </c>
      <c r="U16" s="232" t="str">
        <f>VLOOKUP(D16:D175,پیوست1!$E$5:G189,3,0)</f>
        <v>در اوراق بهادار با درآمد ثابت</v>
      </c>
    </row>
    <row r="17" spans="1:22" x14ac:dyDescent="0.55000000000000004">
      <c r="A17" s="305">
        <v>10883</v>
      </c>
      <c r="B17" s="191">
        <v>16</v>
      </c>
      <c r="C17" s="179">
        <v>14</v>
      </c>
      <c r="D17" s="179" t="s">
        <v>424</v>
      </c>
      <c r="E17" s="335">
        <v>35063038.359491996</v>
      </c>
      <c r="F17" s="336">
        <v>16.672012573852271</v>
      </c>
      <c r="G17" s="336">
        <v>34.626360023506301</v>
      </c>
      <c r="H17" s="336">
        <v>47.160317469507802</v>
      </c>
      <c r="I17" s="336">
        <v>3.3515469918265925E-4</v>
      </c>
      <c r="J17" s="336">
        <v>1.540974778434447</v>
      </c>
      <c r="K17" s="180">
        <f t="shared" si="0"/>
        <v>0.25871538020335316</v>
      </c>
      <c r="L17" s="180">
        <f t="shared" si="1"/>
        <v>0.53732996294578017</v>
      </c>
      <c r="M17" s="180">
        <f t="shared" si="2"/>
        <v>0.73183122976828097</v>
      </c>
      <c r="N17" s="180">
        <f t="shared" si="3"/>
        <v>5.2009123098895812E-6</v>
      </c>
      <c r="O17" s="180">
        <f t="shared" si="4"/>
        <v>2.3912762416680892E-2</v>
      </c>
      <c r="P17" s="205">
        <f t="shared" si="5"/>
        <v>100.00000000000001</v>
      </c>
      <c r="Q17" s="236">
        <f>VLOOKUP(B:B,'پیوست 4'!$C$14:$J$173,8,0)</f>
        <v>7383896.4965639999</v>
      </c>
      <c r="R17" s="1">
        <f t="shared" si="6"/>
        <v>0.2105891800037086</v>
      </c>
      <c r="S17" s="232">
        <f t="shared" si="7"/>
        <v>21.058918000370859</v>
      </c>
      <c r="T17" s="249">
        <f t="shared" si="8"/>
        <v>4.3869054265185881</v>
      </c>
      <c r="U17" s="232" t="str">
        <f>VLOOKUP(D17:D180,پیوست1!$E$5:G184,3,0)</f>
        <v>در اوراق بهادار با درآمد ثابت و با پیش بینی سود</v>
      </c>
    </row>
    <row r="18" spans="1:22" x14ac:dyDescent="0.55000000000000004">
      <c r="A18" s="305">
        <v>10778</v>
      </c>
      <c r="B18" s="191">
        <v>2</v>
      </c>
      <c r="C18" s="181">
        <v>15</v>
      </c>
      <c r="D18" s="181" t="s">
        <v>420</v>
      </c>
      <c r="E18" s="333">
        <v>3306217.834764</v>
      </c>
      <c r="F18" s="334">
        <v>16.46258975589717</v>
      </c>
      <c r="G18" s="334">
        <v>26.844928598104655</v>
      </c>
      <c r="H18" s="334">
        <v>50.006603583849824</v>
      </c>
      <c r="I18" s="334">
        <v>1.5178582402229736E-3</v>
      </c>
      <c r="J18" s="334">
        <v>6.6843602039081293</v>
      </c>
      <c r="K18" s="180">
        <f t="shared" si="0"/>
        <v>2.4088751511185075E-2</v>
      </c>
      <c r="L18" s="180">
        <f t="shared" si="1"/>
        <v>3.9280624976006852E-2</v>
      </c>
      <c r="M18" s="180">
        <f t="shared" si="2"/>
        <v>7.3171758849071067E-2</v>
      </c>
      <c r="N18" s="180">
        <f t="shared" si="3"/>
        <v>2.2209938120360616E-6</v>
      </c>
      <c r="O18" s="180">
        <f t="shared" si="4"/>
        <v>9.780836086589478E-3</v>
      </c>
      <c r="P18" s="205">
        <f t="shared" si="5"/>
        <v>100</v>
      </c>
      <c r="Q18" s="236">
        <f>VLOOKUP(B:B,'پیوست 4'!$C$14:$J$173,8,0)</f>
        <v>657046.66021400003</v>
      </c>
      <c r="R18" s="1">
        <f t="shared" si="6"/>
        <v>0.19873060186940175</v>
      </c>
      <c r="S18" s="232">
        <f t="shared" si="7"/>
        <v>19.873060186940176</v>
      </c>
      <c r="T18" s="249">
        <f t="shared" si="8"/>
        <v>3.4104704310430058</v>
      </c>
      <c r="U18" s="232" t="str">
        <f>VLOOKUP(D18:D178,پیوست1!$E$5:G174,3,0)</f>
        <v>در اوراق بهادار با درآمد ثابت و با پیش بینی سود</v>
      </c>
    </row>
    <row r="19" spans="1:22" x14ac:dyDescent="0.55000000000000004">
      <c r="A19" s="305">
        <v>11416</v>
      </c>
      <c r="B19" s="191">
        <v>231</v>
      </c>
      <c r="C19" s="179">
        <v>16</v>
      </c>
      <c r="D19" s="179" t="s">
        <v>469</v>
      </c>
      <c r="E19" s="335">
        <v>50088532.884415001</v>
      </c>
      <c r="F19" s="336">
        <v>16.379925160288838</v>
      </c>
      <c r="G19" s="336">
        <v>30.079593483559112</v>
      </c>
      <c r="H19" s="336">
        <v>50.744798289125256</v>
      </c>
      <c r="I19" s="336">
        <v>1.3050575827356888E-4</v>
      </c>
      <c r="J19" s="336">
        <v>2.7955525612685208</v>
      </c>
      <c r="K19" s="180">
        <f t="shared" si="0"/>
        <v>0.36310722956761982</v>
      </c>
      <c r="L19" s="180">
        <f t="shared" si="1"/>
        <v>0.66679900850919294</v>
      </c>
      <c r="M19" s="180">
        <f t="shared" si="2"/>
        <v>1.124901545118357</v>
      </c>
      <c r="N19" s="180">
        <f t="shared" si="3"/>
        <v>2.8930281344766206E-6</v>
      </c>
      <c r="O19" s="180">
        <f t="shared" si="4"/>
        <v>6.1971305466878991E-2</v>
      </c>
      <c r="P19" s="205">
        <f t="shared" si="5"/>
        <v>100</v>
      </c>
      <c r="Q19" s="236">
        <f>VLOOKUP(B:B,'پیوست 4'!$C$14:$J$173,8,0)</f>
        <v>9594675.1019020006</v>
      </c>
      <c r="R19" s="1">
        <f t="shared" si="6"/>
        <v>0.19155432489992882</v>
      </c>
      <c r="S19" s="232">
        <f t="shared" si="7"/>
        <v>19.155432489992883</v>
      </c>
      <c r="T19" s="249">
        <f t="shared" si="8"/>
        <v>2.7755073297040447</v>
      </c>
      <c r="U19" s="232" t="str">
        <f>VLOOKUP(D19:D177,پیوست1!$E$5:G233,3,0)</f>
        <v>در اوراق بهادار با درآمد ثابت و قابل معامله</v>
      </c>
      <c r="V19" s="232">
        <f>100-P19</f>
        <v>0</v>
      </c>
    </row>
    <row r="20" spans="1:22" x14ac:dyDescent="0.55000000000000004">
      <c r="A20" s="305">
        <v>11495</v>
      </c>
      <c r="B20" s="191">
        <v>248</v>
      </c>
      <c r="C20" s="181">
        <v>17</v>
      </c>
      <c r="D20" s="181" t="s">
        <v>402</v>
      </c>
      <c r="E20" s="333">
        <v>41373593.763161004</v>
      </c>
      <c r="F20" s="334">
        <v>16.056519668354557</v>
      </c>
      <c r="G20" s="334">
        <v>18.453462461970485</v>
      </c>
      <c r="H20" s="334">
        <v>63.837846012721478</v>
      </c>
      <c r="I20" s="334">
        <v>3.9911978927197159E-4</v>
      </c>
      <c r="J20" s="334">
        <v>1.651772737164209</v>
      </c>
      <c r="K20" s="180">
        <f t="shared" si="0"/>
        <v>0.29400812546398469</v>
      </c>
      <c r="L20" s="180">
        <f t="shared" si="1"/>
        <v>0.33789812604638642</v>
      </c>
      <c r="M20" s="180">
        <f t="shared" si="2"/>
        <v>1.1689236414569877</v>
      </c>
      <c r="N20" s="180">
        <f t="shared" si="3"/>
        <v>7.3082127075585744E-6</v>
      </c>
      <c r="O20" s="180">
        <f t="shared" si="4"/>
        <v>3.0245321911403427E-2</v>
      </c>
      <c r="P20" s="205">
        <f t="shared" si="5"/>
        <v>100</v>
      </c>
      <c r="Q20" s="236">
        <f>VLOOKUP(B:B,'پیوست 4'!$C$14:$J$173,8,0)</f>
        <v>7467862.5970249996</v>
      </c>
      <c r="R20" s="1">
        <f t="shared" si="6"/>
        <v>0.18049828206304802</v>
      </c>
      <c r="S20" s="232">
        <f t="shared" si="7"/>
        <v>18.049828206304802</v>
      </c>
      <c r="T20" s="249">
        <f t="shared" si="8"/>
        <v>1.9933085379502451</v>
      </c>
      <c r="U20" s="232" t="str">
        <f>VLOOKUP(D20:D178,پیوست1!$E$5:G198,3,0)</f>
        <v>در اوراق بهادار با درآمد ثابت و با پیش بینی سود</v>
      </c>
      <c r="V20" s="232">
        <f>100-P20</f>
        <v>0</v>
      </c>
    </row>
    <row r="21" spans="1:22" x14ac:dyDescent="0.55000000000000004">
      <c r="A21" s="305">
        <v>11302</v>
      </c>
      <c r="B21" s="191">
        <v>178</v>
      </c>
      <c r="C21" s="179">
        <v>18</v>
      </c>
      <c r="D21" s="179" t="s">
        <v>448</v>
      </c>
      <c r="E21" s="335">
        <v>9112560.6218040008</v>
      </c>
      <c r="F21" s="336">
        <v>15.690201788765069</v>
      </c>
      <c r="G21" s="336">
        <v>43.573473792885821</v>
      </c>
      <c r="H21" s="336">
        <v>37.955076401304069</v>
      </c>
      <c r="I21" s="336">
        <v>1.1475546784774765E-3</v>
      </c>
      <c r="J21" s="336">
        <v>2.7801004623665646</v>
      </c>
      <c r="K21" s="180">
        <f t="shared" si="0"/>
        <v>6.3278129230319433E-2</v>
      </c>
      <c r="L21" s="180">
        <f t="shared" si="1"/>
        <v>0.17573055737590873</v>
      </c>
      <c r="M21" s="180">
        <f t="shared" si="2"/>
        <v>0.15307172347446266</v>
      </c>
      <c r="N21" s="180">
        <f t="shared" si="3"/>
        <v>4.6280547708157137E-6</v>
      </c>
      <c r="O21" s="180">
        <f t="shared" si="4"/>
        <v>1.1212064618370239E-2</v>
      </c>
      <c r="P21" s="205">
        <f t="shared" si="5"/>
        <v>100</v>
      </c>
      <c r="Q21" s="236">
        <f>VLOOKUP(B:B,'پیوست 4'!$C$14:$J$173,8,0)</f>
        <v>1300813.7263219999</v>
      </c>
      <c r="R21" s="1">
        <f t="shared" si="6"/>
        <v>0.14274952785603304</v>
      </c>
      <c r="S21" s="232">
        <f t="shared" si="7"/>
        <v>14.274952785603304</v>
      </c>
      <c r="T21" s="249">
        <f t="shared" si="8"/>
        <v>-1.4152490031617653</v>
      </c>
      <c r="U21" s="232" t="str">
        <f>VLOOKUP(D21:D179,پیوست1!$E$5:G234,3,0)</f>
        <v>در اوارق بهادار با درآمد ثابت</v>
      </c>
      <c r="V21" s="232">
        <f>100-P21</f>
        <v>0</v>
      </c>
    </row>
    <row r="22" spans="1:22" x14ac:dyDescent="0.55000000000000004">
      <c r="A22" s="305">
        <v>11161</v>
      </c>
      <c r="B22" s="191">
        <v>138</v>
      </c>
      <c r="C22" s="181">
        <v>19</v>
      </c>
      <c r="D22" s="181" t="s">
        <v>441</v>
      </c>
      <c r="E22" s="333">
        <v>20045032.163849998</v>
      </c>
      <c r="F22" s="334">
        <v>15.607702152018021</v>
      </c>
      <c r="G22" s="334">
        <v>28.039390346641675</v>
      </c>
      <c r="H22" s="334">
        <v>49.013569357023769</v>
      </c>
      <c r="I22" s="334">
        <v>0</v>
      </c>
      <c r="J22" s="334">
        <v>7.3393381443165371</v>
      </c>
      <c r="K22" s="180">
        <f t="shared" si="0"/>
        <v>0.13846193535709292</v>
      </c>
      <c r="L22" s="180">
        <f t="shared" si="1"/>
        <v>0.24874822801042598</v>
      </c>
      <c r="M22" s="180">
        <f t="shared" si="2"/>
        <v>0.43481824587837509</v>
      </c>
      <c r="N22" s="180">
        <f t="shared" si="3"/>
        <v>0</v>
      </c>
      <c r="O22" s="180">
        <f t="shared" si="4"/>
        <v>6.5110094606130681E-2</v>
      </c>
      <c r="P22" s="205">
        <f t="shared" si="5"/>
        <v>100</v>
      </c>
      <c r="Q22" s="236">
        <f>VLOOKUP(B:B,'پیوست 4'!$C$14:$J$173,8,0)</f>
        <v>3767652.8261660002</v>
      </c>
      <c r="R22" s="1">
        <f t="shared" si="6"/>
        <v>0.18795943031514481</v>
      </c>
      <c r="S22" s="232">
        <f t="shared" si="7"/>
        <v>18.795943031514479</v>
      </c>
      <c r="T22" s="249">
        <f t="shared" si="8"/>
        <v>3.1882408794964583</v>
      </c>
      <c r="U22" s="232" t="str">
        <f>VLOOKUP(D22:D180,پیوست1!$E$5:G216,3,0)</f>
        <v>در اوراق بهادار با درآمد ثابت و با پیش بینی سود</v>
      </c>
    </row>
    <row r="23" spans="1:22" x14ac:dyDescent="0.55000000000000004">
      <c r="A23" s="305">
        <v>11008</v>
      </c>
      <c r="B23" s="191">
        <v>113</v>
      </c>
      <c r="C23" s="179">
        <v>20</v>
      </c>
      <c r="D23" s="179" t="s">
        <v>431</v>
      </c>
      <c r="E23" s="335">
        <v>43145160.149001002</v>
      </c>
      <c r="F23" s="336">
        <v>14.124141651442697</v>
      </c>
      <c r="G23" s="336">
        <v>37.202797533968457</v>
      </c>
      <c r="H23" s="336">
        <v>46.358870316953386</v>
      </c>
      <c r="I23" s="336">
        <v>9.0171305097897807E-5</v>
      </c>
      <c r="J23" s="336">
        <v>2.3141003263303661</v>
      </c>
      <c r="K23" s="180">
        <f t="shared" si="0"/>
        <v>0.26969868034453098</v>
      </c>
      <c r="L23" s="180">
        <f t="shared" si="1"/>
        <v>0.71038266590955612</v>
      </c>
      <c r="M23" s="180">
        <f t="shared" si="2"/>
        <v>0.88521670592764667</v>
      </c>
      <c r="N23" s="180">
        <f t="shared" si="3"/>
        <v>1.7218095506259007E-6</v>
      </c>
      <c r="O23" s="180">
        <f t="shared" si="4"/>
        <v>4.4187450083552446E-2</v>
      </c>
      <c r="P23" s="205">
        <f t="shared" si="5"/>
        <v>100.00000000000001</v>
      </c>
      <c r="Q23" s="236">
        <f>VLOOKUP(B:B,'پیوست 4'!$C$14:$J$173,8,0)</f>
        <v>7255962.4766899999</v>
      </c>
      <c r="R23" s="1">
        <f t="shared" si="6"/>
        <v>0.16817558334774213</v>
      </c>
      <c r="S23" s="232">
        <f t="shared" si="7"/>
        <v>16.817558334774212</v>
      </c>
      <c r="T23" s="249">
        <f t="shared" si="8"/>
        <v>2.693416683331515</v>
      </c>
      <c r="U23" s="232" t="str">
        <f>VLOOKUP(D23:D180,پیوست1!$E$5:G209,3,0)</f>
        <v>در اوراق بهادار با درآمد ثابت و با پیش بینی سود</v>
      </c>
    </row>
    <row r="24" spans="1:22" x14ac:dyDescent="0.55000000000000004">
      <c r="A24" s="305">
        <v>11145</v>
      </c>
      <c r="B24" s="191">
        <v>132</v>
      </c>
      <c r="C24" s="181">
        <v>21</v>
      </c>
      <c r="D24" s="181" t="s">
        <v>438</v>
      </c>
      <c r="E24" s="333">
        <v>95662705.102528006</v>
      </c>
      <c r="F24" s="334">
        <v>13.896743866577433</v>
      </c>
      <c r="G24" s="334">
        <v>32.489256962366923</v>
      </c>
      <c r="H24" s="334">
        <v>51.580992710017405</v>
      </c>
      <c r="I24" s="334">
        <v>9.9355384125045604E-2</v>
      </c>
      <c r="J24" s="334">
        <v>1.9336510769131892</v>
      </c>
      <c r="K24" s="180">
        <f t="shared" si="0"/>
        <v>0.58835626469202984</v>
      </c>
      <c r="L24" s="180">
        <f t="shared" si="1"/>
        <v>1.3755206293303828</v>
      </c>
      <c r="M24" s="180">
        <f t="shared" si="2"/>
        <v>2.183820936137534</v>
      </c>
      <c r="N24" s="180">
        <f t="shared" si="3"/>
        <v>4.2064791034571031E-3</v>
      </c>
      <c r="O24" s="180">
        <f t="shared" si="4"/>
        <v>8.1866351985269634E-2</v>
      </c>
      <c r="P24" s="205">
        <f t="shared" si="5"/>
        <v>100</v>
      </c>
      <c r="Q24" s="236">
        <f>VLOOKUP(B:B,'پیوست 4'!$C$14:$J$173,8,0)</f>
        <v>11647481.1329</v>
      </c>
      <c r="R24" s="1">
        <f t="shared" si="6"/>
        <v>0.12175571577676618</v>
      </c>
      <c r="S24" s="232">
        <f t="shared" si="7"/>
        <v>12.175571577676617</v>
      </c>
      <c r="T24" s="249">
        <f t="shared" si="8"/>
        <v>-1.7211722889008154</v>
      </c>
      <c r="U24" s="232" t="str">
        <f>VLOOKUP(D24:D182,پیوست1!$E$5:G246,3,0)</f>
        <v>در اوراق بهادار با درآمد ثابت و با پیش بینی سود</v>
      </c>
      <c r="V24" s="232">
        <f>100-P24</f>
        <v>0</v>
      </c>
    </row>
    <row r="25" spans="1:22" x14ac:dyDescent="0.55000000000000004">
      <c r="A25" s="305">
        <v>10784</v>
      </c>
      <c r="B25" s="191">
        <v>42</v>
      </c>
      <c r="C25" s="179">
        <v>22</v>
      </c>
      <c r="D25" s="179" t="s">
        <v>421</v>
      </c>
      <c r="E25" s="335">
        <v>14411173.757864</v>
      </c>
      <c r="F25" s="336">
        <v>13.846242931324896</v>
      </c>
      <c r="G25" s="336">
        <v>59.209076963031876</v>
      </c>
      <c r="H25" s="336">
        <v>23.929766984335359</v>
      </c>
      <c r="I25" s="336">
        <v>0</v>
      </c>
      <c r="J25" s="336">
        <v>3.0149131213078699</v>
      </c>
      <c r="K25" s="180">
        <f t="shared" si="0"/>
        <v>8.8311238031275149E-2</v>
      </c>
      <c r="L25" s="180">
        <f t="shared" si="1"/>
        <v>0.37763506788292861</v>
      </c>
      <c r="M25" s="180">
        <f t="shared" si="2"/>
        <v>0.15262388206447411</v>
      </c>
      <c r="N25" s="180">
        <f t="shared" si="3"/>
        <v>0</v>
      </c>
      <c r="O25" s="180">
        <f t="shared" si="4"/>
        <v>1.9229094247442725E-2</v>
      </c>
      <c r="P25" s="205">
        <f t="shared" si="5"/>
        <v>100</v>
      </c>
      <c r="Q25" s="236">
        <f>VLOOKUP(B:B,'پیوست 4'!$C$14:$J$173,8,0)</f>
        <v>1938662.7552660001</v>
      </c>
      <c r="R25" s="1">
        <f t="shared" si="6"/>
        <v>0.13452497262466881</v>
      </c>
      <c r="S25" s="232">
        <f t="shared" si="7"/>
        <v>13.452497262466881</v>
      </c>
      <c r="T25" s="249">
        <f t="shared" si="8"/>
        <v>-0.39374566885801521</v>
      </c>
      <c r="U25" s="232" t="str">
        <f>VLOOKUP(D25:D184,پیوست1!$E$5:G203,3,0)</f>
        <v>در اوراق بهادار با درآمد ثابت و با پیش بینی سود</v>
      </c>
    </row>
    <row r="26" spans="1:22" x14ac:dyDescent="0.55000000000000004">
      <c r="A26" s="305">
        <v>11517</v>
      </c>
      <c r="B26" s="191">
        <v>250</v>
      </c>
      <c r="C26" s="181">
        <v>23</v>
      </c>
      <c r="D26" s="181" t="s">
        <v>476</v>
      </c>
      <c r="E26" s="333">
        <v>75573981.745379001</v>
      </c>
      <c r="F26" s="334">
        <v>13.628803107539637</v>
      </c>
      <c r="G26" s="334">
        <v>35.933883259486173</v>
      </c>
      <c r="H26" s="334">
        <v>48.599020028496305</v>
      </c>
      <c r="I26" s="334">
        <v>0</v>
      </c>
      <c r="J26" s="334">
        <v>1.8382936044778808</v>
      </c>
      <c r="K26" s="180">
        <f t="shared" si="0"/>
        <v>0.45584237368276809</v>
      </c>
      <c r="L26" s="180">
        <f t="shared" si="1"/>
        <v>1.2018800558929434</v>
      </c>
      <c r="M26" s="180">
        <f t="shared" si="2"/>
        <v>1.6254906959651161</v>
      </c>
      <c r="N26" s="180">
        <f t="shared" si="3"/>
        <v>0</v>
      </c>
      <c r="O26" s="180">
        <f t="shared" si="4"/>
        <v>6.1485378692386523E-2</v>
      </c>
      <c r="P26" s="205">
        <f t="shared" si="5"/>
        <v>100</v>
      </c>
      <c r="Q26" s="236">
        <f>VLOOKUP(B:B,'پیوست 4'!$C$14:$J$173,8,0)</f>
        <v>10232205.533634</v>
      </c>
      <c r="R26" s="1">
        <f t="shared" si="6"/>
        <v>0.13539323054471258</v>
      </c>
      <c r="S26" s="232">
        <f t="shared" si="7"/>
        <v>13.539323054471259</v>
      </c>
      <c r="T26" s="249">
        <f t="shared" si="8"/>
        <v>-8.948005306837814E-2</v>
      </c>
      <c r="U26" s="232" t="str">
        <f>VLOOKUP(D26:D184,پیوست1!$E$5:G192,3,0)</f>
        <v>در اوراق بهادار با درآمد ثابت و با پیش بینی سود</v>
      </c>
    </row>
    <row r="27" spans="1:22" x14ac:dyDescent="0.55000000000000004">
      <c r="A27" s="305">
        <v>11168</v>
      </c>
      <c r="B27" s="191">
        <v>139</v>
      </c>
      <c r="C27" s="179">
        <v>24</v>
      </c>
      <c r="D27" s="179" t="s">
        <v>442</v>
      </c>
      <c r="E27" s="335">
        <v>3660910.1428189999</v>
      </c>
      <c r="F27" s="336">
        <v>13.39043107083652</v>
      </c>
      <c r="G27" s="336">
        <v>17.160676286463467</v>
      </c>
      <c r="H27" s="336">
        <v>68.927649199264025</v>
      </c>
      <c r="I27" s="336">
        <v>0.26160447571204803</v>
      </c>
      <c r="J27" s="336">
        <v>0.25963896772393708</v>
      </c>
      <c r="K27" s="180">
        <f t="shared" si="0"/>
        <v>2.1695431841780785E-2</v>
      </c>
      <c r="L27" s="180">
        <f t="shared" si="1"/>
        <v>2.7804055057099313E-2</v>
      </c>
      <c r="M27" s="180">
        <f t="shared" si="2"/>
        <v>0.11167789201900485</v>
      </c>
      <c r="N27" s="180">
        <f t="shared" si="3"/>
        <v>4.2385656162157972E-4</v>
      </c>
      <c r="O27" s="180">
        <f t="shared" si="4"/>
        <v>4.2067200808742128E-4</v>
      </c>
      <c r="P27" s="205">
        <f t="shared" si="5"/>
        <v>99.999999999999986</v>
      </c>
      <c r="Q27" s="236" t="e">
        <f>VLOOKUP(B:B,'پیوست 4'!$C$14:$J$173,8,0)</f>
        <v>#N/A</v>
      </c>
      <c r="R27" s="1" t="e">
        <f t="shared" si="6"/>
        <v>#N/A</v>
      </c>
      <c r="S27" s="232" t="e">
        <f t="shared" si="7"/>
        <v>#N/A</v>
      </c>
      <c r="T27" s="249" t="e">
        <f t="shared" si="8"/>
        <v>#N/A</v>
      </c>
      <c r="U27" s="232" t="str">
        <f>VLOOKUP(D27:D188,پیوست1!$E$5:G180,3,0)</f>
        <v>در اوراق بهادار با درآمد ثابت و با پیش بینی سود</v>
      </c>
    </row>
    <row r="28" spans="1:22" x14ac:dyDescent="0.55000000000000004">
      <c r="A28" s="305">
        <v>11256</v>
      </c>
      <c r="B28" s="191">
        <v>164</v>
      </c>
      <c r="C28" s="181">
        <v>25</v>
      </c>
      <c r="D28" s="181" t="s">
        <v>445</v>
      </c>
      <c r="E28" s="333">
        <v>50717.945971000001</v>
      </c>
      <c r="F28" s="334">
        <v>13.375814396290609</v>
      </c>
      <c r="G28" s="334">
        <v>54.630273089274667</v>
      </c>
      <c r="H28" s="334">
        <v>29.878119534840309</v>
      </c>
      <c r="I28" s="334">
        <v>0.12269163897152689</v>
      </c>
      <c r="J28" s="334">
        <v>1.9931013406228872</v>
      </c>
      <c r="K28" s="180">
        <f t="shared" si="0"/>
        <v>3.0023862476620961E-4</v>
      </c>
      <c r="L28" s="180">
        <f t="shared" si="1"/>
        <v>1.2262519183486086E-3</v>
      </c>
      <c r="M28" s="180">
        <f t="shared" si="2"/>
        <v>6.7065565160866767E-4</v>
      </c>
      <c r="N28" s="180">
        <f t="shared" si="3"/>
        <v>2.7539832614109181E-6</v>
      </c>
      <c r="O28" s="180">
        <f t="shared" si="4"/>
        <v>4.47379118608475E-5</v>
      </c>
      <c r="P28" s="205">
        <f t="shared" si="5"/>
        <v>100</v>
      </c>
      <c r="Q28" s="236">
        <f>VLOOKUP(B:B,'پیوست 4'!$C$14:$J$173,8,0)</f>
        <v>7426.3616890000003</v>
      </c>
      <c r="R28" s="1">
        <f t="shared" si="6"/>
        <v>0.14642473284005464</v>
      </c>
      <c r="S28" s="232">
        <f t="shared" si="7"/>
        <v>14.642473284005463</v>
      </c>
      <c r="T28" s="249">
        <f t="shared" si="8"/>
        <v>1.2666588877148541</v>
      </c>
      <c r="U28" s="232" t="str">
        <f>VLOOKUP(D28:D186,پیوست1!$E$5:G243,3,0)</f>
        <v>در اوراق بهادار با درآمد ثابت و با پیش بینی سود</v>
      </c>
    </row>
    <row r="29" spans="1:22" x14ac:dyDescent="0.55000000000000004">
      <c r="A29" s="305">
        <v>11405</v>
      </c>
      <c r="B29" s="191">
        <v>218</v>
      </c>
      <c r="C29" s="179">
        <v>26</v>
      </c>
      <c r="D29" s="179" t="s">
        <v>412</v>
      </c>
      <c r="E29" s="335">
        <v>19069656.615678001</v>
      </c>
      <c r="F29" s="336">
        <v>13.23043211414627</v>
      </c>
      <c r="G29" s="336">
        <v>35.918428931041575</v>
      </c>
      <c r="H29" s="336">
        <v>48.542502046787348</v>
      </c>
      <c r="I29" s="336">
        <v>3.3872211508951884E-3</v>
      </c>
      <c r="J29" s="336">
        <v>2.3052496868739114</v>
      </c>
      <c r="K29" s="180">
        <f t="shared" si="0"/>
        <v>0.11166101548944014</v>
      </c>
      <c r="L29" s="180">
        <f t="shared" si="1"/>
        <v>0.30314113814446558</v>
      </c>
      <c r="M29" s="180">
        <f t="shared" si="2"/>
        <v>0.40968465928992537</v>
      </c>
      <c r="N29" s="180">
        <f t="shared" si="3"/>
        <v>2.8587165568981315E-5</v>
      </c>
      <c r="O29" s="180">
        <f t="shared" si="4"/>
        <v>1.9455639753279873E-2</v>
      </c>
      <c r="P29" s="205">
        <f t="shared" si="5"/>
        <v>100</v>
      </c>
      <c r="Q29" s="236">
        <f>VLOOKUP(B:B,'پیوست 4'!$C$14:$J$173,8,0)</f>
        <v>2876569.703433</v>
      </c>
      <c r="R29" s="1">
        <f t="shared" si="6"/>
        <v>0.15084538549414916</v>
      </c>
      <c r="S29" s="232">
        <f t="shared" si="7"/>
        <v>15.084538549414916</v>
      </c>
      <c r="T29" s="249">
        <f t="shared" si="8"/>
        <v>1.8541064352686458</v>
      </c>
      <c r="U29" s="232" t="str">
        <f>VLOOKUP(D29:D187,پیوست1!$E$5:G188,3,0)</f>
        <v>در اوراق بهادار با درآمد ثابت و با پیش بینی سود</v>
      </c>
    </row>
    <row r="30" spans="1:22" x14ac:dyDescent="0.55000000000000004">
      <c r="A30" s="305">
        <v>11158</v>
      </c>
      <c r="B30" s="191">
        <v>136</v>
      </c>
      <c r="C30" s="181">
        <v>27</v>
      </c>
      <c r="D30" s="181" t="s">
        <v>440</v>
      </c>
      <c r="E30" s="333">
        <v>8830584.5041509997</v>
      </c>
      <c r="F30" s="334">
        <v>13.217434328305679</v>
      </c>
      <c r="G30" s="334">
        <v>42.259280099177474</v>
      </c>
      <c r="H30" s="334">
        <v>40.795713618119393</v>
      </c>
      <c r="I30" s="334">
        <v>2.0624138342808384E-6</v>
      </c>
      <c r="J30" s="334">
        <v>3.7275698919836144</v>
      </c>
      <c r="K30" s="180">
        <f t="shared" si="0"/>
        <v>5.1656060697949542E-2</v>
      </c>
      <c r="L30" s="180">
        <f t="shared" si="1"/>
        <v>0.16515670769628035</v>
      </c>
      <c r="M30" s="180">
        <f t="shared" si="2"/>
        <v>0.15943683218162655</v>
      </c>
      <c r="N30" s="180">
        <f t="shared" si="3"/>
        <v>8.0602764168648258E-9</v>
      </c>
      <c r="O30" s="180">
        <f t="shared" si="4"/>
        <v>1.45679994931995E-2</v>
      </c>
      <c r="P30" s="205">
        <f t="shared" si="5"/>
        <v>99.999999999999986</v>
      </c>
      <c r="Q30" s="236">
        <f>VLOOKUP(B:B,'پیوست 4'!$C$14:$J$173,8,0)</f>
        <v>1115532.4593460001</v>
      </c>
      <c r="R30" s="1">
        <f t="shared" si="6"/>
        <v>0.12632600467405311</v>
      </c>
      <c r="S30" s="232">
        <f t="shared" si="7"/>
        <v>12.632600467405311</v>
      </c>
      <c r="T30" s="249">
        <f t="shared" si="8"/>
        <v>-0.5848338609003676</v>
      </c>
      <c r="U30" s="232" t="str">
        <f>VLOOKUP(D30:D188,پیوست1!$E$5:G232,3,0)</f>
        <v>در اوراق بهادار با درآمد ثابت و با پیش بینی سود</v>
      </c>
    </row>
    <row r="31" spans="1:22" x14ac:dyDescent="0.55000000000000004">
      <c r="A31" s="305">
        <v>11338</v>
      </c>
      <c r="B31" s="191">
        <v>195</v>
      </c>
      <c r="C31" s="179">
        <v>28</v>
      </c>
      <c r="D31" s="179" t="s">
        <v>451</v>
      </c>
      <c r="E31" s="335">
        <v>35418405.786793999</v>
      </c>
      <c r="F31" s="336">
        <v>13.022300772788276</v>
      </c>
      <c r="G31" s="336">
        <v>44.441691550334198</v>
      </c>
      <c r="H31" s="336">
        <v>39.83179277198056</v>
      </c>
      <c r="I31" s="336">
        <v>1.0229450667140008E-3</v>
      </c>
      <c r="J31" s="336">
        <v>2.703191959830253</v>
      </c>
      <c r="K31" s="180">
        <f t="shared" si="0"/>
        <v>0.20412744648190323</v>
      </c>
      <c r="L31" s="180">
        <f t="shared" si="1"/>
        <v>0.69663335011142502</v>
      </c>
      <c r="M31" s="180">
        <f t="shared" si="2"/>
        <v>0.62437216657834882</v>
      </c>
      <c r="N31" s="180">
        <f t="shared" si="3"/>
        <v>1.6034890301099952E-5</v>
      </c>
      <c r="O31" s="180">
        <f t="shared" si="4"/>
        <v>4.2373132193629495E-2</v>
      </c>
      <c r="P31" s="205">
        <f t="shared" si="5"/>
        <v>100</v>
      </c>
      <c r="Q31" s="236">
        <f>VLOOKUP(B:B,'پیوست 4'!$C$14:$J$173,8,0)</f>
        <v>4322504.6838290002</v>
      </c>
      <c r="R31" s="1">
        <f t="shared" si="6"/>
        <v>0.12204119829246173</v>
      </c>
      <c r="S31" s="232">
        <f t="shared" si="7"/>
        <v>12.204119829246173</v>
      </c>
      <c r="T31" s="249">
        <f t="shared" si="8"/>
        <v>-0.81818094354210302</v>
      </c>
      <c r="U31" s="232" t="str">
        <f>VLOOKUP(D31:D188,پیوست1!$E$5:G217,3,0)</f>
        <v>در اوراق بهادار با درآمد ثابت و با پیش بینی سود</v>
      </c>
    </row>
    <row r="32" spans="1:22" x14ac:dyDescent="0.55000000000000004">
      <c r="A32" s="305">
        <v>11385</v>
      </c>
      <c r="B32" s="191">
        <v>210</v>
      </c>
      <c r="C32" s="181">
        <v>29</v>
      </c>
      <c r="D32" s="181" t="s">
        <v>457</v>
      </c>
      <c r="E32" s="333">
        <v>69311334.483163998</v>
      </c>
      <c r="F32" s="334">
        <v>12.96481438442664</v>
      </c>
      <c r="G32" s="334">
        <v>30.434283550080323</v>
      </c>
      <c r="H32" s="334">
        <v>55.397657482341245</v>
      </c>
      <c r="I32" s="334">
        <v>0.15282201512028493</v>
      </c>
      <c r="J32" s="334">
        <v>1.0504225680315009</v>
      </c>
      <c r="K32" s="180">
        <f t="shared" si="0"/>
        <v>0.39769967455892841</v>
      </c>
      <c r="L32" s="180">
        <f t="shared" si="1"/>
        <v>0.93358102201911086</v>
      </c>
      <c r="M32" s="180">
        <f t="shared" si="2"/>
        <v>1.6993402064065439</v>
      </c>
      <c r="N32" s="180">
        <f t="shared" si="3"/>
        <v>4.6878623848084335E-3</v>
      </c>
      <c r="O32" s="180">
        <f t="shared" si="4"/>
        <v>3.2222035816979154E-2</v>
      </c>
      <c r="P32" s="205">
        <f t="shared" si="5"/>
        <v>100</v>
      </c>
      <c r="Q32" s="236">
        <f>VLOOKUP(B:B,'پیوست 4'!$C$14:$J$173,8,0)</f>
        <v>7242669.0340280002</v>
      </c>
      <c r="R32" s="1">
        <f t="shared" si="6"/>
        <v>0.1044947278541762</v>
      </c>
      <c r="S32" s="232">
        <f t="shared" si="7"/>
        <v>10.449472785417619</v>
      </c>
      <c r="T32" s="249">
        <f t="shared" si="8"/>
        <v>-2.5153415990090213</v>
      </c>
      <c r="U32" s="232" t="str">
        <f>VLOOKUP(D32:D192,پیوست1!$E$5:G193,3,0)</f>
        <v>در اوراق بهادار با درآمد ثابت و با پیش بینی سود</v>
      </c>
    </row>
    <row r="33" spans="1:22" x14ac:dyDescent="0.55000000000000004">
      <c r="A33" s="305">
        <v>10748</v>
      </c>
      <c r="B33" s="191">
        <v>6</v>
      </c>
      <c r="C33" s="179">
        <v>30</v>
      </c>
      <c r="D33" s="179" t="s">
        <v>417</v>
      </c>
      <c r="E33" s="335">
        <v>4560395.37995</v>
      </c>
      <c r="F33" s="336">
        <v>12.887751015414484</v>
      </c>
      <c r="G33" s="336">
        <v>70.490844456145538</v>
      </c>
      <c r="H33" s="336">
        <v>13.587184678416859</v>
      </c>
      <c r="I33" s="336">
        <v>1.7716641627482201E-3</v>
      </c>
      <c r="J33" s="336">
        <v>3.0324481858603738</v>
      </c>
      <c r="K33" s="180">
        <f t="shared" si="0"/>
        <v>2.601143462444476E-2</v>
      </c>
      <c r="L33" s="180">
        <f t="shared" si="1"/>
        <v>0.14227214585383302</v>
      </c>
      <c r="M33" s="180">
        <f t="shared" si="2"/>
        <v>2.7423106294510551E-2</v>
      </c>
      <c r="N33" s="180">
        <f t="shared" si="3"/>
        <v>3.5757617051011048E-6</v>
      </c>
      <c r="O33" s="180">
        <f t="shared" si="4"/>
        <v>6.1204105855381793E-3</v>
      </c>
      <c r="P33" s="205">
        <f t="shared" si="5"/>
        <v>100</v>
      </c>
      <c r="Q33" s="236">
        <f>VLOOKUP(B:B,'پیوست 4'!$C$14:$J$173,8,0)</f>
        <v>731710.75245699997</v>
      </c>
      <c r="R33" s="1">
        <f t="shared" si="6"/>
        <v>0.16044897240138473</v>
      </c>
      <c r="S33" s="232">
        <f t="shared" si="7"/>
        <v>16.044897240138472</v>
      </c>
      <c r="T33" s="249">
        <f t="shared" si="8"/>
        <v>3.1571462247239879</v>
      </c>
      <c r="U33" s="232" t="str">
        <f>VLOOKUP(D33:D191,پیوست1!$E$5:G185,3,0)</f>
        <v>در اوراق بهادار با درآمد ثابت و با پیش بینی سود</v>
      </c>
    </row>
    <row r="34" spans="1:22" x14ac:dyDescent="0.55000000000000004">
      <c r="A34" s="305">
        <v>11513</v>
      </c>
      <c r="B34" s="191">
        <v>254</v>
      </c>
      <c r="C34" s="181">
        <v>31</v>
      </c>
      <c r="D34" s="181" t="s">
        <v>477</v>
      </c>
      <c r="E34" s="333">
        <v>39423859.368588999</v>
      </c>
      <c r="F34" s="334">
        <v>12.64320275521909</v>
      </c>
      <c r="G34" s="334">
        <v>40.451636100227844</v>
      </c>
      <c r="H34" s="334">
        <v>45.342419312994501</v>
      </c>
      <c r="I34" s="334">
        <v>4.6739367642310496E-5</v>
      </c>
      <c r="J34" s="334">
        <v>1.5626950921909184</v>
      </c>
      <c r="K34" s="180">
        <f t="shared" si="0"/>
        <v>0.22059766500427522</v>
      </c>
      <c r="L34" s="180">
        <f t="shared" si="1"/>
        <v>0.70579714982655717</v>
      </c>
      <c r="M34" s="180">
        <f t="shared" si="2"/>
        <v>0.79113117299035285</v>
      </c>
      <c r="N34" s="180">
        <f t="shared" si="3"/>
        <v>8.1550502394766054E-7</v>
      </c>
      <c r="O34" s="180">
        <f t="shared" si="4"/>
        <v>2.7265788196638278E-2</v>
      </c>
      <c r="P34" s="205">
        <f t="shared" si="5"/>
        <v>100.00000000000001</v>
      </c>
      <c r="Q34" s="236">
        <f>VLOOKUP(B:B,'پیوست 4'!$C$14:$J$173,8,0)</f>
        <v>3595787.8809850002</v>
      </c>
      <c r="R34" s="1">
        <f t="shared" si="6"/>
        <v>9.120841892638111E-2</v>
      </c>
      <c r="S34" s="232">
        <f t="shared" si="7"/>
        <v>9.1208418926381114</v>
      </c>
      <c r="T34" s="249">
        <f t="shared" si="8"/>
        <v>-3.5223608625809781</v>
      </c>
      <c r="U34" s="232" t="str">
        <f>VLOOKUP(D34:D193,پیوست1!$E$5:G228,3,0)</f>
        <v>در اوراق بهادار با درآمد ثابت و قابل معامله</v>
      </c>
    </row>
    <row r="35" spans="1:22" x14ac:dyDescent="0.55000000000000004">
      <c r="A35" s="305">
        <v>11343</v>
      </c>
      <c r="B35" s="191">
        <v>196</v>
      </c>
      <c r="C35" s="179">
        <v>32</v>
      </c>
      <c r="D35" s="179" t="s">
        <v>452</v>
      </c>
      <c r="E35" s="335">
        <v>34873851.870732002</v>
      </c>
      <c r="F35" s="336">
        <v>12.374455427084859</v>
      </c>
      <c r="G35" s="336">
        <v>40.898841471158462</v>
      </c>
      <c r="H35" s="336">
        <v>44.542123416953615</v>
      </c>
      <c r="I35" s="336">
        <v>1.1110670558383734E-5</v>
      </c>
      <c r="J35" s="336">
        <v>2.18456857413251</v>
      </c>
      <c r="K35" s="180">
        <f t="shared" si="0"/>
        <v>0.19099002509133997</v>
      </c>
      <c r="L35" s="180">
        <f t="shared" si="1"/>
        <v>0.63124157703830752</v>
      </c>
      <c r="M35" s="180">
        <f t="shared" si="2"/>
        <v>0.68747277964292708</v>
      </c>
      <c r="N35" s="180">
        <f t="shared" si="3"/>
        <v>1.7148449572032788E-7</v>
      </c>
      <c r="O35" s="180">
        <f t="shared" si="4"/>
        <v>3.3717104501754303E-2</v>
      </c>
      <c r="P35" s="205">
        <f t="shared" si="5"/>
        <v>100.00000000000001</v>
      </c>
      <c r="Q35" s="236">
        <f>VLOOKUP(B:B,'پیوست 4'!$C$14:$J$173,8,0)</f>
        <v>4363534.3197189998</v>
      </c>
      <c r="R35" s="1">
        <f t="shared" si="6"/>
        <v>0.12512338286844393</v>
      </c>
      <c r="S35" s="232">
        <f t="shared" si="7"/>
        <v>12.512338286844393</v>
      </c>
      <c r="T35" s="249">
        <f t="shared" si="8"/>
        <v>0.13788285975953407</v>
      </c>
      <c r="U35" s="232" t="str">
        <f>VLOOKUP(D35:D193,پیوست1!$E$5:G204,3,0)</f>
        <v>در اوراق بهادار با درآمد ثابت و با پیش بینی سود</v>
      </c>
    </row>
    <row r="36" spans="1:22" x14ac:dyDescent="0.55000000000000004">
      <c r="A36" s="305">
        <v>11621</v>
      </c>
      <c r="B36" s="191">
        <v>271</v>
      </c>
      <c r="C36" s="181">
        <v>33</v>
      </c>
      <c r="D36" s="181" t="s">
        <v>484</v>
      </c>
      <c r="E36" s="333">
        <v>2198488.1582559999</v>
      </c>
      <c r="F36" s="334">
        <v>12.216158459677994</v>
      </c>
      <c r="G36" s="334">
        <v>35.678505011589301</v>
      </c>
      <c r="H36" s="334">
        <v>50.552952155382293</v>
      </c>
      <c r="I36" s="334">
        <v>1.6050143911645713E-4</v>
      </c>
      <c r="J36" s="334">
        <v>1.5522238719112977</v>
      </c>
      <c r="K36" s="180">
        <f t="shared" ref="K36:K67" si="9">E36/$E$85*F36</f>
        <v>1.1886211665640087E-2</v>
      </c>
      <c r="L36" s="180">
        <f t="shared" ref="L36:L67" si="10">E36/$E$85*G36</f>
        <v>3.4714862604404158E-2</v>
      </c>
      <c r="M36" s="180">
        <f t="shared" ref="M36:M67" si="11">E36/$E$85*H36</f>
        <v>4.9187565111011911E-2</v>
      </c>
      <c r="N36" s="180">
        <f t="shared" ref="N36:N67" si="12">E36/$E$85*I36</f>
        <v>1.5616644825580803E-7</v>
      </c>
      <c r="O36" s="180">
        <f t="shared" ref="O36:O67" si="13">E36/$E$85*J36</f>
        <v>1.5102997849033646E-3</v>
      </c>
      <c r="P36" s="205">
        <f t="shared" ref="P36:P67" si="14">SUM(F36:J36)</f>
        <v>100</v>
      </c>
      <c r="Q36" s="236" t="e">
        <f>VLOOKUP(B:B,'پیوست 4'!$C$14:$J$173,8,0)</f>
        <v>#N/A</v>
      </c>
      <c r="R36" s="1" t="e">
        <f t="shared" ref="R36:R60" si="15">Q36/E36</f>
        <v>#N/A</v>
      </c>
      <c r="S36" s="232" t="e">
        <f t="shared" ref="S36:S60" si="16">R36*100</f>
        <v>#N/A</v>
      </c>
      <c r="T36" s="249" t="e">
        <f t="shared" ref="T36:T60" si="17">S36-F36</f>
        <v>#N/A</v>
      </c>
      <c r="U36" s="232" t="str">
        <f>VLOOKUP(D36:D195,پیوست1!$E$5:G187,3,0)</f>
        <v>در اوراق بهادار با درآمد ثابت</v>
      </c>
    </row>
    <row r="37" spans="1:22" x14ac:dyDescent="0.55000000000000004">
      <c r="A37" s="305">
        <v>11380</v>
      </c>
      <c r="B37" s="191">
        <v>212</v>
      </c>
      <c r="C37" s="179">
        <v>34</v>
      </c>
      <c r="D37" s="179" t="s">
        <v>459</v>
      </c>
      <c r="E37" s="335">
        <v>292611.32055499998</v>
      </c>
      <c r="F37" s="336">
        <v>12.206552927733343</v>
      </c>
      <c r="G37" s="336">
        <v>72.746508666720317</v>
      </c>
      <c r="H37" s="336">
        <v>11.367759972315097</v>
      </c>
      <c r="I37" s="336">
        <v>4.122079326450769E-3</v>
      </c>
      <c r="J37" s="336">
        <v>3.6750563539047865</v>
      </c>
      <c r="K37" s="180">
        <f t="shared" si="9"/>
        <v>1.5807705424421867E-3</v>
      </c>
      <c r="L37" s="180">
        <f t="shared" si="10"/>
        <v>9.4208036164408326E-3</v>
      </c>
      <c r="M37" s="180">
        <f t="shared" si="11"/>
        <v>1.4721453471898361E-3</v>
      </c>
      <c r="N37" s="180">
        <f t="shared" si="12"/>
        <v>5.3381668120725417E-7</v>
      </c>
      <c r="O37" s="180">
        <f t="shared" si="13"/>
        <v>4.759264028478215E-4</v>
      </c>
      <c r="P37" s="205">
        <f t="shared" si="14"/>
        <v>100</v>
      </c>
      <c r="Q37" s="236" t="e">
        <f>VLOOKUP(B:B,'پیوست 4'!$C$14:$J$173,8,0)</f>
        <v>#N/A</v>
      </c>
      <c r="R37" s="1" t="e">
        <f t="shared" si="15"/>
        <v>#N/A</v>
      </c>
      <c r="S37" s="232" t="e">
        <f t="shared" si="16"/>
        <v>#N/A</v>
      </c>
      <c r="T37" s="249" t="e">
        <f t="shared" si="17"/>
        <v>#N/A</v>
      </c>
      <c r="U37" s="232" t="str">
        <f>VLOOKUP(D37:D195,پیوست1!$E$5:G199,3,0)</f>
        <v>در اوراق بهادار با درآمد ثابت و با پیش بینی سود</v>
      </c>
    </row>
    <row r="38" spans="1:22" x14ac:dyDescent="0.55000000000000004">
      <c r="A38" s="305">
        <v>10581</v>
      </c>
      <c r="B38" s="191">
        <v>7</v>
      </c>
      <c r="C38" s="181">
        <v>35</v>
      </c>
      <c r="D38" s="181" t="s">
        <v>414</v>
      </c>
      <c r="E38" s="333">
        <v>20376286.686032999</v>
      </c>
      <c r="F38" s="334">
        <v>12.197604928539405</v>
      </c>
      <c r="G38" s="334">
        <v>43.854612294529581</v>
      </c>
      <c r="H38" s="334">
        <v>42.375935522693389</v>
      </c>
      <c r="I38" s="334">
        <v>2.4019149991253534E-4</v>
      </c>
      <c r="J38" s="334">
        <v>1.5716070627377143</v>
      </c>
      <c r="K38" s="180">
        <f t="shared" si="9"/>
        <v>0.1099978702902189</v>
      </c>
      <c r="L38" s="180">
        <f t="shared" si="10"/>
        <v>0.39548042284225221</v>
      </c>
      <c r="M38" s="180">
        <f t="shared" si="11"/>
        <v>0.38214573158913312</v>
      </c>
      <c r="N38" s="180">
        <f t="shared" si="12"/>
        <v>2.1660443674786162E-6</v>
      </c>
      <c r="O38" s="180">
        <f t="shared" si="13"/>
        <v>1.4172735618755249E-2</v>
      </c>
      <c r="P38" s="205">
        <f t="shared" si="14"/>
        <v>100</v>
      </c>
      <c r="Q38" s="236">
        <f>VLOOKUP(B:B,'پیوست 4'!$C$14:$J$173,8,0)</f>
        <v>2547201.6397699998</v>
      </c>
      <c r="R38" s="1">
        <f t="shared" si="15"/>
        <v>0.12500813710655084</v>
      </c>
      <c r="S38" s="232">
        <f t="shared" si="16"/>
        <v>12.500813710655084</v>
      </c>
      <c r="T38" s="249">
        <f t="shared" si="17"/>
        <v>0.30320878211567859</v>
      </c>
      <c r="U38" s="232" t="str">
        <f>VLOOKUP(D38:D196,پیوست1!$E$5:G205,3,0)</f>
        <v>در اوراق بهادار با درآمد ثابت و با پیس بینی سود</v>
      </c>
      <c r="V38" s="232">
        <v>1.4359000000000037</v>
      </c>
    </row>
    <row r="39" spans="1:22" x14ac:dyDescent="0.55000000000000004">
      <c r="A39" s="305">
        <v>11460</v>
      </c>
      <c r="B39" s="191">
        <v>243</v>
      </c>
      <c r="C39" s="179">
        <v>36</v>
      </c>
      <c r="D39" s="179" t="s">
        <v>472</v>
      </c>
      <c r="E39" s="335">
        <v>35279994.592500001</v>
      </c>
      <c r="F39" s="336">
        <v>12.170313984849358</v>
      </c>
      <c r="G39" s="336">
        <v>21.965174306210905</v>
      </c>
      <c r="H39" s="336">
        <v>61.459309813414407</v>
      </c>
      <c r="I39" s="336">
        <v>2.7889522305796453E-8</v>
      </c>
      <c r="J39" s="336">
        <v>4.4052018676358093</v>
      </c>
      <c r="K39" s="180">
        <f t="shared" si="9"/>
        <v>0.19002684782924981</v>
      </c>
      <c r="L39" s="180">
        <f t="shared" si="10"/>
        <v>0.34296344700928866</v>
      </c>
      <c r="M39" s="180">
        <f t="shared" si="11"/>
        <v>0.95962346806691523</v>
      </c>
      <c r="N39" s="180">
        <f t="shared" si="12"/>
        <v>4.3546600505390745E-10</v>
      </c>
      <c r="O39" s="180">
        <f t="shared" si="13"/>
        <v>6.8782664605075802E-2</v>
      </c>
      <c r="P39" s="205">
        <f t="shared" si="14"/>
        <v>100.00000000000001</v>
      </c>
      <c r="Q39" s="236">
        <f>VLOOKUP(B:B,'پیوست 4'!$C$14:$J$173,8,0)</f>
        <v>4363758.4937490001</v>
      </c>
      <c r="R39" s="1">
        <f t="shared" si="15"/>
        <v>0.12368931866777184</v>
      </c>
      <c r="S39" s="232">
        <f t="shared" si="16"/>
        <v>12.368931866777185</v>
      </c>
      <c r="T39" s="249">
        <f t="shared" si="17"/>
        <v>0.19861788192782726</v>
      </c>
      <c r="U39" s="232" t="str">
        <f>VLOOKUP(D39:D197,پیوست1!$E$5:G218,3,0)</f>
        <v>در اوراق بهادار با درآمد ثابت و قابل معامله</v>
      </c>
      <c r="V39" s="232">
        <f>100-P39</f>
        <v>0</v>
      </c>
    </row>
    <row r="40" spans="1:22" x14ac:dyDescent="0.55000000000000004">
      <c r="A40" s="305">
        <v>10845</v>
      </c>
      <c r="B40" s="191">
        <v>3</v>
      </c>
      <c r="C40" s="181">
        <v>37</v>
      </c>
      <c r="D40" s="181" t="s">
        <v>423</v>
      </c>
      <c r="E40" s="333">
        <v>21273070.026772</v>
      </c>
      <c r="F40" s="334">
        <v>12.169643451736556</v>
      </c>
      <c r="G40" s="334">
        <v>53.610022993869805</v>
      </c>
      <c r="H40" s="334">
        <v>32.55134411378971</v>
      </c>
      <c r="I40" s="334">
        <v>1.068022465083242E-3</v>
      </c>
      <c r="J40" s="334">
        <v>1.6679214181388442</v>
      </c>
      <c r="K40" s="180">
        <f t="shared" si="9"/>
        <v>0.11457574654675194</v>
      </c>
      <c r="L40" s="180">
        <f t="shared" si="10"/>
        <v>0.50473199410247926</v>
      </c>
      <c r="M40" s="180">
        <f t="shared" si="11"/>
        <v>0.30646703559794747</v>
      </c>
      <c r="N40" s="180">
        <f t="shared" si="12"/>
        <v>1.0055304557682267E-5</v>
      </c>
      <c r="O40" s="180">
        <f t="shared" si="13"/>
        <v>1.5703281893382475E-2</v>
      </c>
      <c r="P40" s="205">
        <f t="shared" si="14"/>
        <v>100</v>
      </c>
      <c r="Q40" s="236">
        <f>VLOOKUP(B:B,'پیوست 4'!$C$14:$J$173,8,0)</f>
        <v>2755983.408636</v>
      </c>
      <c r="R40" s="1">
        <f t="shared" si="15"/>
        <v>0.12955268821884267</v>
      </c>
      <c r="S40" s="232">
        <f t="shared" si="16"/>
        <v>12.955268821884266</v>
      </c>
      <c r="T40" s="249">
        <f t="shared" si="17"/>
        <v>0.78562537014770939</v>
      </c>
      <c r="U40" s="232" t="str">
        <f>VLOOKUP(D40:D199,پیوست1!$E$5:G239,3,0)</f>
        <v>در اوراق بهادار با درآمد ثابت و با پیش بینی سود</v>
      </c>
    </row>
    <row r="41" spans="1:22" x14ac:dyDescent="0.55000000000000004">
      <c r="A41" s="305">
        <v>10837</v>
      </c>
      <c r="B41" s="191">
        <v>1</v>
      </c>
      <c r="C41" s="179">
        <v>38</v>
      </c>
      <c r="D41" s="179" t="s">
        <v>422</v>
      </c>
      <c r="E41" s="335">
        <v>61011015.504910998</v>
      </c>
      <c r="F41" s="336">
        <v>12.110084972427869</v>
      </c>
      <c r="G41" s="336">
        <v>42.563990708276101</v>
      </c>
      <c r="H41" s="336">
        <v>41.16905615164228</v>
      </c>
      <c r="I41" s="336">
        <v>1.9703005214436156</v>
      </c>
      <c r="J41" s="336">
        <v>2.1865676462101304</v>
      </c>
      <c r="K41" s="180">
        <f t="shared" si="9"/>
        <v>0.32699424988064768</v>
      </c>
      <c r="L41" s="180">
        <f t="shared" si="10"/>
        <v>1.1493049177828554</v>
      </c>
      <c r="M41" s="180">
        <f t="shared" si="11"/>
        <v>1.1116391557326637</v>
      </c>
      <c r="N41" s="180">
        <f t="shared" si="12"/>
        <v>5.3201686240500208E-2</v>
      </c>
      <c r="O41" s="180">
        <f t="shared" si="13"/>
        <v>5.9041290702226225E-2</v>
      </c>
      <c r="P41" s="205">
        <f t="shared" si="14"/>
        <v>100</v>
      </c>
      <c r="Q41" s="236">
        <f>VLOOKUP(B:B,'پیوست 4'!$C$14:$J$173,8,0)</f>
        <v>5122512.2510320004</v>
      </c>
      <c r="R41" s="1">
        <f t="shared" si="15"/>
        <v>8.3960448922861655E-2</v>
      </c>
      <c r="S41" s="232">
        <f t="shared" si="16"/>
        <v>8.3960448922861648</v>
      </c>
      <c r="T41" s="249">
        <f t="shared" si="17"/>
        <v>-3.7140400801417037</v>
      </c>
      <c r="U41" s="232" t="str">
        <f>VLOOKUP(D41:D199,پیوست1!$E$5:G206,3,0)</f>
        <v>در اوراق بهادار با درآمد ثابت و با پیش بینی سود</v>
      </c>
    </row>
    <row r="42" spans="1:22" x14ac:dyDescent="0.55000000000000004">
      <c r="A42" s="305">
        <v>11665</v>
      </c>
      <c r="B42" s="191">
        <v>280</v>
      </c>
      <c r="C42" s="181">
        <v>39</v>
      </c>
      <c r="D42" s="181" t="s">
        <v>488</v>
      </c>
      <c r="E42" s="333">
        <v>1259830.4222909999</v>
      </c>
      <c r="F42" s="334">
        <v>11.997545388939711</v>
      </c>
      <c r="G42" s="334">
        <v>31.119251099893972</v>
      </c>
      <c r="H42" s="334">
        <v>55.300576961262337</v>
      </c>
      <c r="I42" s="334">
        <v>0.12416997380723635</v>
      </c>
      <c r="J42" s="334">
        <v>1.4584565760967381</v>
      </c>
      <c r="K42" s="180">
        <f t="shared" si="9"/>
        <v>6.6894307877111096E-3</v>
      </c>
      <c r="L42" s="180">
        <f t="shared" si="10"/>
        <v>1.7351055540915164E-2</v>
      </c>
      <c r="M42" s="180">
        <f t="shared" si="11"/>
        <v>3.0833755581694749E-2</v>
      </c>
      <c r="N42" s="180">
        <f t="shared" si="12"/>
        <v>6.9233032155156189E-5</v>
      </c>
      <c r="O42" s="180">
        <f t="shared" si="13"/>
        <v>8.1318669831208386E-4</v>
      </c>
      <c r="P42" s="205">
        <f t="shared" si="14"/>
        <v>100</v>
      </c>
      <c r="Q42" s="236"/>
      <c r="R42" s="1">
        <f t="shared" si="15"/>
        <v>0</v>
      </c>
      <c r="S42" s="232">
        <f t="shared" si="16"/>
        <v>0</v>
      </c>
      <c r="T42" s="249">
        <f t="shared" si="17"/>
        <v>-11.997545388939711</v>
      </c>
      <c r="U42" s="232" t="str">
        <f>VLOOKUP(D42:D201,پیوست1!$E$5:G225,3,0)</f>
        <v>در اوراق بهادار با درآمد ثابت</v>
      </c>
      <c r="V42" s="232">
        <f>100-P42</f>
        <v>0</v>
      </c>
    </row>
    <row r="43" spans="1:22" x14ac:dyDescent="0.55000000000000004">
      <c r="A43" s="305">
        <v>11427</v>
      </c>
      <c r="B43" s="191">
        <v>227</v>
      </c>
      <c r="C43" s="179">
        <v>40</v>
      </c>
      <c r="D43" s="179" t="s">
        <v>467</v>
      </c>
      <c r="E43" s="335">
        <v>86340.029213000002</v>
      </c>
      <c r="F43" s="336">
        <v>11.980592762932261</v>
      </c>
      <c r="G43" s="336">
        <v>46.809943298886196</v>
      </c>
      <c r="H43" s="336">
        <v>39.526525415582583</v>
      </c>
      <c r="I43" s="336">
        <v>4.2664609985773413E-2</v>
      </c>
      <c r="J43" s="336">
        <v>1.6402739126131838</v>
      </c>
      <c r="K43" s="180">
        <f t="shared" si="9"/>
        <v>4.577993471331117E-4</v>
      </c>
      <c r="L43" s="180">
        <f t="shared" si="10"/>
        <v>1.7886895836966227E-3</v>
      </c>
      <c r="M43" s="180">
        <f t="shared" si="11"/>
        <v>1.5103774819623559E-3</v>
      </c>
      <c r="N43" s="180">
        <f t="shared" si="12"/>
        <v>1.6302891671276098E-6</v>
      </c>
      <c r="O43" s="180">
        <f t="shared" si="13"/>
        <v>6.2677727318894588E-5</v>
      </c>
      <c r="P43" s="205">
        <f t="shared" si="14"/>
        <v>100</v>
      </c>
      <c r="Q43" s="236">
        <f>VLOOKUP(B:B,'پیوست 4'!$C$14:$J$173,8,0)</f>
        <v>14733.361322000001</v>
      </c>
      <c r="R43" s="1">
        <f t="shared" si="15"/>
        <v>0.17064346000686359</v>
      </c>
      <c r="S43" s="232">
        <f t="shared" si="16"/>
        <v>17.06434600068636</v>
      </c>
      <c r="T43" s="249">
        <f t="shared" si="17"/>
        <v>5.0837532377540988</v>
      </c>
      <c r="U43" s="232" t="str">
        <f>VLOOKUP(D43:D201,پیوست1!$E$5:G240,3,0)</f>
        <v>در اوراق بهادار با درآمد ثابت</v>
      </c>
      <c r="V43" s="232">
        <f>100-P43</f>
        <v>0</v>
      </c>
    </row>
    <row r="44" spans="1:22" x14ac:dyDescent="0.55000000000000004">
      <c r="A44" s="305">
        <v>11409</v>
      </c>
      <c r="B44" s="191">
        <v>219</v>
      </c>
      <c r="C44" s="181">
        <v>41</v>
      </c>
      <c r="D44" s="181" t="s">
        <v>463</v>
      </c>
      <c r="E44" s="333">
        <v>13330089.032823</v>
      </c>
      <c r="F44" s="334">
        <v>11.953892648487075</v>
      </c>
      <c r="G44" s="334">
        <v>26.471506611024804</v>
      </c>
      <c r="H44" s="334">
        <v>60.720605443464699</v>
      </c>
      <c r="I44" s="334">
        <v>5.691881045087249E-4</v>
      </c>
      <c r="J44" s="334">
        <v>0.85342610891891046</v>
      </c>
      <c r="K44" s="180">
        <f t="shared" si="9"/>
        <v>7.0522398274592044E-2</v>
      </c>
      <c r="L44" s="180">
        <f t="shared" si="10"/>
        <v>0.15616955807173491</v>
      </c>
      <c r="M44" s="180">
        <f t="shared" si="11"/>
        <v>0.35822328729883179</v>
      </c>
      <c r="N44" s="180">
        <f t="shared" si="12"/>
        <v>3.3579446779124898E-6</v>
      </c>
      <c r="O44" s="180">
        <f t="shared" si="13"/>
        <v>5.0348165004419762E-3</v>
      </c>
      <c r="P44" s="205">
        <f t="shared" si="14"/>
        <v>99.999999999999986</v>
      </c>
      <c r="Q44" s="236">
        <f>VLOOKUP(B:B,'پیوست 4'!$C$14:$J$173,8,0)</f>
        <v>1439812.2397410001</v>
      </c>
      <c r="R44" s="1">
        <f t="shared" si="15"/>
        <v>0.10801219978319092</v>
      </c>
      <c r="S44" s="232">
        <f t="shared" si="16"/>
        <v>10.801219978319091</v>
      </c>
      <c r="T44" s="249">
        <f t="shared" si="17"/>
        <v>-1.1526726701679841</v>
      </c>
      <c r="U44" s="232" t="str">
        <f>VLOOKUP(D44:D202,پیوست1!$E$5:G247,3,0)</f>
        <v>در اوراق بهادار با درآمد ثابت و قابل معامله</v>
      </c>
      <c r="V44" s="232">
        <f>100-P44</f>
        <v>0</v>
      </c>
    </row>
    <row r="45" spans="1:22" x14ac:dyDescent="0.55000000000000004">
      <c r="A45" s="305">
        <v>10765</v>
      </c>
      <c r="B45" s="191">
        <v>5</v>
      </c>
      <c r="C45" s="179">
        <v>42</v>
      </c>
      <c r="D45" s="179" t="s">
        <v>419</v>
      </c>
      <c r="E45" s="335">
        <v>95574949.204795003</v>
      </c>
      <c r="F45" s="336">
        <v>11.477230779433294</v>
      </c>
      <c r="G45" s="336">
        <v>34.000186723230058</v>
      </c>
      <c r="H45" s="336">
        <v>52.113989953092357</v>
      </c>
      <c r="I45" s="336">
        <v>4.7153096645698335E-5</v>
      </c>
      <c r="J45" s="336">
        <v>2.4085453911476429</v>
      </c>
      <c r="K45" s="180">
        <f t="shared" si="9"/>
        <v>0.48547387253796875</v>
      </c>
      <c r="L45" s="180">
        <f t="shared" si="10"/>
        <v>1.4381694184557947</v>
      </c>
      <c r="M45" s="180">
        <f t="shared" si="11"/>
        <v>2.2043627946620212</v>
      </c>
      <c r="N45" s="180">
        <f t="shared" si="12"/>
        <v>1.9945226222831587E-6</v>
      </c>
      <c r="O45" s="180">
        <f t="shared" si="13"/>
        <v>0.10187874415832372</v>
      </c>
      <c r="P45" s="205">
        <f t="shared" si="14"/>
        <v>99.999999999999986</v>
      </c>
      <c r="Q45" s="236">
        <f>VLOOKUP(B:B,'پیوست 4'!$C$14:$J$173,8,0)</f>
        <v>12500675.43994</v>
      </c>
      <c r="R45" s="1">
        <f t="shared" si="15"/>
        <v>0.13079447641822906</v>
      </c>
      <c r="S45" s="232">
        <f t="shared" si="16"/>
        <v>13.079447641822906</v>
      </c>
      <c r="T45" s="249">
        <f t="shared" si="17"/>
        <v>1.6022168623896125</v>
      </c>
      <c r="U45" s="232" t="str">
        <f>VLOOKUP(D45:D204,پیوست1!$E$5:G215,3,0)</f>
        <v>در اوراق بهادار با درآمد ثابت و با پیش بینی سود</v>
      </c>
    </row>
    <row r="46" spans="1:22" x14ac:dyDescent="0.55000000000000004">
      <c r="A46" s="305">
        <v>11098</v>
      </c>
      <c r="B46" s="191">
        <v>123</v>
      </c>
      <c r="C46" s="181">
        <v>43</v>
      </c>
      <c r="D46" s="181" t="s">
        <v>436</v>
      </c>
      <c r="E46" s="333">
        <v>191373771.74318501</v>
      </c>
      <c r="F46" s="334">
        <v>11.198518151265258</v>
      </c>
      <c r="G46" s="334">
        <v>29.555699024322447</v>
      </c>
      <c r="H46" s="334">
        <v>57.185974845732559</v>
      </c>
      <c r="I46" s="334">
        <v>3.2334521954749729E-2</v>
      </c>
      <c r="J46" s="334">
        <v>2.0274734567249832</v>
      </c>
      <c r="K46" s="180">
        <f t="shared" si="9"/>
        <v>0.94847883943776123</v>
      </c>
      <c r="L46" s="180">
        <f t="shared" si="10"/>
        <v>2.5032736234118476</v>
      </c>
      <c r="M46" s="180">
        <f t="shared" si="11"/>
        <v>4.8434700306905505</v>
      </c>
      <c r="N46" s="180">
        <f t="shared" si="12"/>
        <v>2.7386310798586111E-3</v>
      </c>
      <c r="O46" s="180">
        <f t="shared" si="13"/>
        <v>0.17172054777694915</v>
      </c>
      <c r="P46" s="205">
        <f t="shared" si="14"/>
        <v>99.999999999999986</v>
      </c>
      <c r="Q46" s="236">
        <f>VLOOKUP(B:B,'پیوست 4'!$C$14:$J$173,8,0)</f>
        <v>23572163.225901</v>
      </c>
      <c r="R46" s="1">
        <f t="shared" si="15"/>
        <v>0.12317342659439133</v>
      </c>
      <c r="S46" s="232">
        <f t="shared" si="16"/>
        <v>12.317342659439133</v>
      </c>
      <c r="T46" s="249">
        <f t="shared" si="17"/>
        <v>1.1188245081738746</v>
      </c>
      <c r="U46" s="232" t="str">
        <f>VLOOKUP(D46:D205,پیوست1!$E$5:G230,3,0)</f>
        <v>در اوراق بهادار با درآمد ثابت و با پیش بینی سود</v>
      </c>
    </row>
    <row r="47" spans="1:22" x14ac:dyDescent="0.55000000000000004">
      <c r="A47" s="305">
        <v>10720</v>
      </c>
      <c r="B47" s="191">
        <v>53</v>
      </c>
      <c r="C47" s="179">
        <v>44</v>
      </c>
      <c r="D47" s="179" t="s">
        <v>416</v>
      </c>
      <c r="E47" s="335">
        <v>4164530.5942310002</v>
      </c>
      <c r="F47" s="336">
        <v>10.895172419848766</v>
      </c>
      <c r="G47" s="336">
        <v>81.589108154315142</v>
      </c>
      <c r="H47" s="336">
        <v>4.9414782429505477</v>
      </c>
      <c r="I47" s="336">
        <v>0.62933158924977828</v>
      </c>
      <c r="J47" s="336">
        <v>1.9449095936357605</v>
      </c>
      <c r="K47" s="180">
        <f t="shared" si="9"/>
        <v>2.0080976874586813E-2</v>
      </c>
      <c r="L47" s="180">
        <f t="shared" si="10"/>
        <v>0.15037751867791982</v>
      </c>
      <c r="M47" s="180">
        <f t="shared" si="11"/>
        <v>9.1076769140603676E-3</v>
      </c>
      <c r="N47" s="180">
        <f t="shared" si="12"/>
        <v>1.1599259381291356E-3</v>
      </c>
      <c r="O47" s="180">
        <f t="shared" si="13"/>
        <v>3.5846779718520386E-3</v>
      </c>
      <c r="P47" s="205">
        <f t="shared" si="14"/>
        <v>99.999999999999986</v>
      </c>
      <c r="Q47" s="236">
        <f>VLOOKUP(B:B,'پیوست 4'!$C$14:$J$173,8,0)</f>
        <v>470849.48990099999</v>
      </c>
      <c r="R47" s="1">
        <f t="shared" si="15"/>
        <v>0.11306183956320401</v>
      </c>
      <c r="S47" s="232">
        <f t="shared" si="16"/>
        <v>11.306183956320401</v>
      </c>
      <c r="T47" s="249">
        <f t="shared" si="17"/>
        <v>0.41101153647163535</v>
      </c>
      <c r="U47" s="232" t="str">
        <f>VLOOKUP(D47:D207,پیوست1!$E$5:G196,3,0)</f>
        <v>در اوراق بهادار با درآمد ثابت و با پیس بینی سود</v>
      </c>
    </row>
    <row r="48" spans="1:22" x14ac:dyDescent="0.55000000000000004">
      <c r="A48" s="305">
        <v>10639</v>
      </c>
      <c r="B48" s="191">
        <v>11</v>
      </c>
      <c r="C48" s="181">
        <v>45</v>
      </c>
      <c r="D48" s="181" t="s">
        <v>415</v>
      </c>
      <c r="E48" s="333">
        <v>29827632.485633999</v>
      </c>
      <c r="F48" s="334">
        <v>10.859090489779435</v>
      </c>
      <c r="G48" s="334">
        <v>34.432931068049434</v>
      </c>
      <c r="H48" s="334">
        <v>51.989828010796515</v>
      </c>
      <c r="I48" s="334">
        <v>1.497803928511531E-4</v>
      </c>
      <c r="J48" s="334">
        <v>2.7180006509817707</v>
      </c>
      <c r="K48" s="180">
        <f t="shared" si="9"/>
        <v>0.14334973919232682</v>
      </c>
      <c r="L48" s="180">
        <f t="shared" si="10"/>
        <v>0.45454558951119961</v>
      </c>
      <c r="M48" s="180">
        <f t="shared" si="11"/>
        <v>0.68631238435816599</v>
      </c>
      <c r="N48" s="180">
        <f t="shared" si="12"/>
        <v>1.9772355955174621E-6</v>
      </c>
      <c r="O48" s="180">
        <f t="shared" si="13"/>
        <v>3.5880047671536186E-2</v>
      </c>
      <c r="P48" s="205">
        <f t="shared" si="14"/>
        <v>99.999999999999986</v>
      </c>
      <c r="Q48" s="236">
        <f>VLOOKUP(B:B,'پیوست 4'!$C$14:$J$173,8,0)</f>
        <v>3614872.356964</v>
      </c>
      <c r="R48" s="1">
        <f t="shared" si="15"/>
        <v>0.12119206439549117</v>
      </c>
      <c r="S48" s="232">
        <f t="shared" si="16"/>
        <v>12.119206439549117</v>
      </c>
      <c r="T48" s="249">
        <f t="shared" si="17"/>
        <v>1.2601159497696823</v>
      </c>
      <c r="U48" s="232" t="str">
        <f>VLOOKUP(D48:D208,پیوست1!$E$5:G212,3,0)</f>
        <v>در اوراق بهادار با درآمد ثابت و با پیش بینی سود</v>
      </c>
    </row>
    <row r="49" spans="1:21" x14ac:dyDescent="0.55000000000000004">
      <c r="A49" s="305">
        <v>11310</v>
      </c>
      <c r="B49" s="191">
        <v>183</v>
      </c>
      <c r="C49" s="179">
        <v>46</v>
      </c>
      <c r="D49" s="179" t="s">
        <v>449</v>
      </c>
      <c r="E49" s="335">
        <v>58991922</v>
      </c>
      <c r="F49" s="336">
        <v>10.616373241405659</v>
      </c>
      <c r="G49" s="336">
        <v>53.837886353724997</v>
      </c>
      <c r="H49" s="336">
        <v>33.945514870917968</v>
      </c>
      <c r="I49" s="336">
        <v>7.398873475681897E-5</v>
      </c>
      <c r="J49" s="336">
        <v>1.6001515452166175</v>
      </c>
      <c r="K49" s="180">
        <f t="shared" si="9"/>
        <v>0.27717457883869473</v>
      </c>
      <c r="L49" s="180">
        <f t="shared" si="10"/>
        <v>1.4056112324177692</v>
      </c>
      <c r="M49" s="180">
        <f t="shared" si="11"/>
        <v>0.88625687641738948</v>
      </c>
      <c r="N49" s="180">
        <f t="shared" si="12"/>
        <v>1.9317139600033372E-6</v>
      </c>
      <c r="O49" s="180">
        <f t="shared" si="13"/>
        <v>4.1777104152074647E-2</v>
      </c>
      <c r="P49" s="205">
        <f t="shared" si="14"/>
        <v>100</v>
      </c>
      <c r="Q49" s="236">
        <f>VLOOKUP(B:B,'پیوست 4'!$C$14:$J$173,8,0)</f>
        <v>8616285.5237249993</v>
      </c>
      <c r="R49" s="1">
        <f t="shared" si="15"/>
        <v>0.14605873535913949</v>
      </c>
      <c r="S49" s="232">
        <f t="shared" si="16"/>
        <v>14.605873535913949</v>
      </c>
      <c r="T49" s="249">
        <f t="shared" si="17"/>
        <v>3.9895002945082894</v>
      </c>
      <c r="U49" s="232" t="str">
        <f>VLOOKUP(D49:D207,پیوست1!$E$5:G177,3,0)</f>
        <v>در اوراق بهادار با درآمد ثابت و با پیش بینی سود</v>
      </c>
    </row>
    <row r="50" spans="1:21" x14ac:dyDescent="0.55000000000000004">
      <c r="A50" s="305">
        <v>10923</v>
      </c>
      <c r="B50" s="191">
        <v>108</v>
      </c>
      <c r="C50" s="181">
        <v>47</v>
      </c>
      <c r="D50" s="181" t="s">
        <v>430</v>
      </c>
      <c r="E50" s="333">
        <v>1798019.8281690001</v>
      </c>
      <c r="F50" s="334">
        <v>10.601822859074392</v>
      </c>
      <c r="G50" s="334">
        <v>59.1687576607181</v>
      </c>
      <c r="H50" s="334">
        <v>27.761564531177143</v>
      </c>
      <c r="I50" s="334">
        <v>1.8161356036356787E-3</v>
      </c>
      <c r="J50" s="334">
        <v>2.4660388134267279</v>
      </c>
      <c r="K50" s="180">
        <f t="shared" si="9"/>
        <v>8.4364491239336519E-3</v>
      </c>
      <c r="L50" s="180">
        <f t="shared" si="10"/>
        <v>4.7083810054772877E-2</v>
      </c>
      <c r="M50" s="180">
        <f t="shared" si="11"/>
        <v>2.2091392195598799E-2</v>
      </c>
      <c r="N50" s="180">
        <f t="shared" si="12"/>
        <v>1.4451982292009945E-6</v>
      </c>
      <c r="O50" s="180">
        <f t="shared" si="13"/>
        <v>1.9623616866332625E-3</v>
      </c>
      <c r="P50" s="205">
        <f t="shared" si="14"/>
        <v>100</v>
      </c>
      <c r="Q50" s="236">
        <f>VLOOKUP(B:B,'پیوست 4'!$C$14:$J$173,8,0)</f>
        <v>233504.70941499999</v>
      </c>
      <c r="R50" s="1">
        <f t="shared" si="15"/>
        <v>0.12986770543725748</v>
      </c>
      <c r="S50" s="232">
        <f t="shared" si="16"/>
        <v>12.986770543725749</v>
      </c>
      <c r="T50" s="249">
        <f t="shared" si="17"/>
        <v>2.3849476846513564</v>
      </c>
      <c r="U50" s="232" t="str">
        <f>VLOOKUP(D50:D208,پیوست1!$E$5:G219,3,0)</f>
        <v>در اوراق بهادار با درآمد ثابت و با پیش بینی سود</v>
      </c>
    </row>
    <row r="51" spans="1:21" x14ac:dyDescent="0.55000000000000004">
      <c r="A51" s="305">
        <v>10919</v>
      </c>
      <c r="B51" s="191">
        <v>104</v>
      </c>
      <c r="C51" s="179">
        <v>48</v>
      </c>
      <c r="D51" s="179" t="s">
        <v>401</v>
      </c>
      <c r="E51" s="335">
        <v>302939923.363796</v>
      </c>
      <c r="F51" s="336">
        <v>10.560394025519676</v>
      </c>
      <c r="G51" s="336">
        <v>18.869625347589487</v>
      </c>
      <c r="H51" s="336">
        <v>68.530820492337284</v>
      </c>
      <c r="I51" s="336">
        <v>4.3157728722533007E-5</v>
      </c>
      <c r="J51" s="336">
        <v>2.0391169768248285</v>
      </c>
      <c r="K51" s="180">
        <f t="shared" si="9"/>
        <v>1.4158632374030953</v>
      </c>
      <c r="L51" s="180">
        <f t="shared" si="10"/>
        <v>2.5299064380229721</v>
      </c>
      <c r="M51" s="180">
        <f t="shared" si="11"/>
        <v>9.1881296407778876</v>
      </c>
      <c r="N51" s="180">
        <f t="shared" si="12"/>
        <v>5.7862842390526373E-6</v>
      </c>
      <c r="O51" s="180">
        <f t="shared" si="13"/>
        <v>0.27339043953037917</v>
      </c>
      <c r="P51" s="205">
        <f t="shared" si="14"/>
        <v>100</v>
      </c>
      <c r="Q51" s="236">
        <f>VLOOKUP(B:B,'پیوست 4'!$C$14:$J$173,8,0)</f>
        <v>39744426.223287001</v>
      </c>
      <c r="R51" s="1">
        <f t="shared" si="15"/>
        <v>0.13119573604552121</v>
      </c>
      <c r="S51" s="232">
        <f t="shared" si="16"/>
        <v>13.119573604552121</v>
      </c>
      <c r="T51" s="249">
        <f t="shared" si="17"/>
        <v>2.5591795790324454</v>
      </c>
      <c r="U51" s="232" t="str">
        <f>VLOOKUP(D51:D209,پیوست1!$E$5:G202,3,0)</f>
        <v>در اوراق بهادار با درآمد ثابت و با پیش بینی سود</v>
      </c>
    </row>
    <row r="52" spans="1:21" x14ac:dyDescent="0.55000000000000004">
      <c r="A52" s="305">
        <v>11290</v>
      </c>
      <c r="B52" s="191">
        <v>175</v>
      </c>
      <c r="C52" s="181">
        <v>49</v>
      </c>
      <c r="D52" s="181" t="s">
        <v>447</v>
      </c>
      <c r="E52" s="333">
        <v>63027.368788</v>
      </c>
      <c r="F52" s="334">
        <v>10.509722809461827</v>
      </c>
      <c r="G52" s="334">
        <v>77.876151069764362</v>
      </c>
      <c r="H52" s="334">
        <v>8.3790582314056063</v>
      </c>
      <c r="I52" s="334">
        <v>5.8629815618754062E-3</v>
      </c>
      <c r="J52" s="334">
        <v>3.2292049078063361</v>
      </c>
      <c r="K52" s="180">
        <f t="shared" si="9"/>
        <v>2.931602682036399E-4</v>
      </c>
      <c r="L52" s="180">
        <f t="shared" si="10"/>
        <v>2.1722926235243274E-3</v>
      </c>
      <c r="M52" s="180">
        <f t="shared" si="11"/>
        <v>2.3372709280222869E-4</v>
      </c>
      <c r="N52" s="180">
        <f t="shared" si="12"/>
        <v>1.6354315697127355E-7</v>
      </c>
      <c r="O52" s="180">
        <f t="shared" si="13"/>
        <v>9.0076074699584988E-5</v>
      </c>
      <c r="P52" s="205">
        <f t="shared" si="14"/>
        <v>100</v>
      </c>
      <c r="Q52" s="236">
        <f>VLOOKUP(B:B,'پیوست 4'!$C$14:$J$173,8,0)</f>
        <v>9221.6095879999993</v>
      </c>
      <c r="R52" s="1">
        <f t="shared" si="15"/>
        <v>0.14631119409439369</v>
      </c>
      <c r="S52" s="232">
        <f t="shared" si="16"/>
        <v>14.63111940943937</v>
      </c>
      <c r="T52" s="249">
        <f t="shared" si="17"/>
        <v>4.1213965999775422</v>
      </c>
      <c r="U52" s="232" t="str">
        <f>VLOOKUP(D52:D212,پیوست1!$E$5:G201,3,0)</f>
        <v>در اوراق بهادار با درآمد ثابت و با پیش بینی سود</v>
      </c>
    </row>
    <row r="53" spans="1:21" x14ac:dyDescent="0.55000000000000004">
      <c r="A53" s="305">
        <v>10929</v>
      </c>
      <c r="B53" s="191">
        <v>110</v>
      </c>
      <c r="C53" s="179">
        <v>50</v>
      </c>
      <c r="D53" s="179" t="s">
        <v>428</v>
      </c>
      <c r="E53" s="335">
        <v>4476679.2638569996</v>
      </c>
      <c r="F53" s="336">
        <v>10.468740703961238</v>
      </c>
      <c r="G53" s="336">
        <v>20.99611961390848</v>
      </c>
      <c r="H53" s="336">
        <v>65.50393946472559</v>
      </c>
      <c r="I53" s="336">
        <v>9.2107691897998294E-6</v>
      </c>
      <c r="J53" s="336">
        <v>3.0311910066354995</v>
      </c>
      <c r="K53" s="180">
        <f t="shared" si="9"/>
        <v>2.07412580473058E-2</v>
      </c>
      <c r="L53" s="180">
        <f t="shared" si="10"/>
        <v>4.1598693407258823E-2</v>
      </c>
      <c r="M53" s="180">
        <f t="shared" si="11"/>
        <v>0.12978009007701202</v>
      </c>
      <c r="N53" s="180">
        <f t="shared" si="12"/>
        <v>1.8248894110781043E-8</v>
      </c>
      <c r="O53" s="180">
        <f t="shared" si="13"/>
        <v>6.0055661552024155E-3</v>
      </c>
      <c r="P53" s="205">
        <f t="shared" si="14"/>
        <v>100</v>
      </c>
      <c r="Q53" s="236">
        <f>VLOOKUP(B:B,'پیوست 4'!$C$14:$J$173,8,0)</f>
        <v>469611.38228899997</v>
      </c>
      <c r="R53" s="1">
        <f t="shared" si="15"/>
        <v>0.10490172617021351</v>
      </c>
      <c r="S53" s="232">
        <f t="shared" si="16"/>
        <v>10.490172617021351</v>
      </c>
      <c r="T53" s="249">
        <f t="shared" si="17"/>
        <v>2.1431913060112606E-2</v>
      </c>
      <c r="U53" s="232" t="str">
        <f>VLOOKUP(D53:D211,پیوست1!$E$5:G224,3,0)</f>
        <v>در اوراق بهادار با درآمد ثابت و با پیش بینی سود</v>
      </c>
    </row>
    <row r="54" spans="1:21" x14ac:dyDescent="0.55000000000000004">
      <c r="A54" s="305">
        <v>11420</v>
      </c>
      <c r="B54" s="191">
        <v>223</v>
      </c>
      <c r="C54" s="181">
        <v>51</v>
      </c>
      <c r="D54" s="181" t="s">
        <v>464</v>
      </c>
      <c r="E54" s="333">
        <v>202397.88527999999</v>
      </c>
      <c r="F54" s="334">
        <v>10.448716629233937</v>
      </c>
      <c r="G54" s="334">
        <v>75.695095745373337</v>
      </c>
      <c r="H54" s="334">
        <v>13.414678555384292</v>
      </c>
      <c r="I54" s="334">
        <v>8.8652141718126104E-2</v>
      </c>
      <c r="J54" s="334">
        <v>0.35285692829031501</v>
      </c>
      <c r="K54" s="180">
        <f t="shared" si="9"/>
        <v>9.3595203594148599E-4</v>
      </c>
      <c r="L54" s="180">
        <f t="shared" si="10"/>
        <v>6.7804479236664057E-3</v>
      </c>
      <c r="M54" s="180">
        <f t="shared" si="11"/>
        <v>1.20163041557507E-3</v>
      </c>
      <c r="N54" s="180">
        <f t="shared" si="12"/>
        <v>7.9410855395871381E-6</v>
      </c>
      <c r="O54" s="180">
        <f t="shared" si="13"/>
        <v>3.160743775033284E-5</v>
      </c>
      <c r="P54" s="205">
        <f t="shared" si="14"/>
        <v>100.00000000000001</v>
      </c>
      <c r="Q54" s="236" t="e">
        <f>VLOOKUP(B:B,'پیوست 4'!$C$14:$J$173,8,0)</f>
        <v>#N/A</v>
      </c>
      <c r="R54" s="1" t="e">
        <f t="shared" si="15"/>
        <v>#N/A</v>
      </c>
      <c r="S54" s="232" t="e">
        <f t="shared" si="16"/>
        <v>#N/A</v>
      </c>
      <c r="T54" s="249" t="e">
        <f t="shared" si="17"/>
        <v>#N/A</v>
      </c>
      <c r="U54" s="232" t="str">
        <f>VLOOKUP(D54:D212,پیوست1!$E$5:G214,3,0)</f>
        <v>در اوارق بهادار با درآمد ثابت</v>
      </c>
    </row>
    <row r="55" spans="1:21" x14ac:dyDescent="0.55000000000000004">
      <c r="A55" s="305">
        <v>11661</v>
      </c>
      <c r="B55" s="191">
        <v>277</v>
      </c>
      <c r="C55" s="179">
        <v>52</v>
      </c>
      <c r="D55" s="179" t="s">
        <v>624</v>
      </c>
      <c r="E55" s="335">
        <v>995362.83655600005</v>
      </c>
      <c r="F55" s="336">
        <v>10.335037470903925</v>
      </c>
      <c r="G55" s="336">
        <v>79.514310386179957</v>
      </c>
      <c r="H55" s="336">
        <v>8.7868933524743849</v>
      </c>
      <c r="I55" s="336">
        <v>0</v>
      </c>
      <c r="J55" s="336">
        <v>1.3637587904417383</v>
      </c>
      <c r="K55" s="180">
        <f t="shared" si="9"/>
        <v>4.5527955570029092E-3</v>
      </c>
      <c r="L55" s="180">
        <f t="shared" si="10"/>
        <v>3.5027681328056955E-2</v>
      </c>
      <c r="M55" s="180">
        <f t="shared" si="11"/>
        <v>3.8708063833952267E-3</v>
      </c>
      <c r="N55" s="180">
        <f t="shared" si="12"/>
        <v>0</v>
      </c>
      <c r="O55" s="180">
        <f t="shared" si="13"/>
        <v>6.0076366238890494E-4</v>
      </c>
      <c r="P55" s="205">
        <f t="shared" si="14"/>
        <v>100</v>
      </c>
      <c r="Q55" s="236" t="e">
        <f>VLOOKUP(B:B,'پیوست 4'!$C$14:$J$173,8,0)</f>
        <v>#N/A</v>
      </c>
      <c r="R55" s="1" t="e">
        <f t="shared" si="15"/>
        <v>#N/A</v>
      </c>
      <c r="S55" s="232" t="e">
        <f t="shared" si="16"/>
        <v>#N/A</v>
      </c>
      <c r="T55" s="249" t="e">
        <f t="shared" si="17"/>
        <v>#N/A</v>
      </c>
      <c r="U55" s="232" t="str">
        <f>VLOOKUP(D55:D216,پیوست1!$E$5:G181,3,0)</f>
        <v>در اوراق بهادار با درآمد ثابت</v>
      </c>
    </row>
    <row r="56" spans="1:21" x14ac:dyDescent="0.55000000000000004">
      <c r="A56" s="305">
        <v>10911</v>
      </c>
      <c r="B56" s="191">
        <v>107</v>
      </c>
      <c r="C56" s="181">
        <v>53</v>
      </c>
      <c r="D56" s="181" t="s">
        <v>429</v>
      </c>
      <c r="E56" s="333">
        <v>67193210.203288004</v>
      </c>
      <c r="F56" s="334">
        <v>10.304344211392078</v>
      </c>
      <c r="G56" s="334">
        <v>35.611180951473898</v>
      </c>
      <c r="H56" s="334">
        <v>52.695941609373229</v>
      </c>
      <c r="I56" s="334">
        <v>0</v>
      </c>
      <c r="J56" s="334">
        <v>1.3885332277607967</v>
      </c>
      <c r="K56" s="180">
        <f t="shared" si="9"/>
        <v>0.30642939204365088</v>
      </c>
      <c r="L56" s="180">
        <f t="shared" si="10"/>
        <v>1.0590011654358717</v>
      </c>
      <c r="M56" s="180">
        <f t="shared" si="11"/>
        <v>1.5670657947039299</v>
      </c>
      <c r="N56" s="180">
        <f t="shared" si="12"/>
        <v>0</v>
      </c>
      <c r="O56" s="180">
        <f t="shared" si="13"/>
        <v>4.1292039948039296E-2</v>
      </c>
      <c r="P56" s="205">
        <f t="shared" si="14"/>
        <v>100</v>
      </c>
      <c r="Q56" s="236">
        <f>VLOOKUP(B:B,'پیوست 4'!$C$14:$J$173,8,0)</f>
        <v>6907090.6309700003</v>
      </c>
      <c r="R56" s="1">
        <f t="shared" si="15"/>
        <v>0.10279447298429584</v>
      </c>
      <c r="S56" s="232">
        <f t="shared" si="16"/>
        <v>10.279447298429584</v>
      </c>
      <c r="T56" s="249">
        <f t="shared" si="17"/>
        <v>-2.489691296249319E-2</v>
      </c>
      <c r="U56" s="232" t="str">
        <f>VLOOKUP(D56:D214,پیوست1!$E$5:G225,3,0)</f>
        <v>در اوراق بهادار با درآمد ثابت و با پیش بینی سود</v>
      </c>
    </row>
    <row r="57" spans="1:21" x14ac:dyDescent="0.55000000000000004">
      <c r="A57" s="305">
        <v>11367</v>
      </c>
      <c r="B57" s="191">
        <v>207</v>
      </c>
      <c r="C57" s="179">
        <v>54</v>
      </c>
      <c r="D57" s="179" t="s">
        <v>455</v>
      </c>
      <c r="E57" s="335">
        <v>5145000</v>
      </c>
      <c r="F57" s="336">
        <v>10.290897096196625</v>
      </c>
      <c r="G57" s="336">
        <v>38.83459998663038</v>
      </c>
      <c r="H57" s="336">
        <v>48.141568923983748</v>
      </c>
      <c r="I57" s="336">
        <v>6.4109964308481013E-4</v>
      </c>
      <c r="J57" s="336">
        <v>2.7322928935461617</v>
      </c>
      <c r="K57" s="180">
        <f t="shared" si="9"/>
        <v>2.3432751459237205E-2</v>
      </c>
      <c r="L57" s="180">
        <f t="shared" si="10"/>
        <v>8.8427813532595739E-2</v>
      </c>
      <c r="M57" s="180">
        <f t="shared" si="11"/>
        <v>0.10962012435926262</v>
      </c>
      <c r="N57" s="180">
        <f t="shared" si="12"/>
        <v>1.4598074838941137E-6</v>
      </c>
      <c r="O57" s="180">
        <f t="shared" si="13"/>
        <v>6.2215314845554216E-3</v>
      </c>
      <c r="P57" s="205">
        <f t="shared" si="14"/>
        <v>100</v>
      </c>
      <c r="Q57" s="236">
        <f>VLOOKUP(B:B,'پیوست 4'!$C$14:$J$173,8,0)</f>
        <v>531319.42524200003</v>
      </c>
      <c r="R57" s="1">
        <f t="shared" si="15"/>
        <v>0.10326908167968903</v>
      </c>
      <c r="S57" s="232">
        <f t="shared" si="16"/>
        <v>10.326908167968902</v>
      </c>
      <c r="T57" s="249">
        <f t="shared" si="17"/>
        <v>3.6011071772277248E-2</v>
      </c>
      <c r="U57" s="232" t="str">
        <f>VLOOKUP(D57:D215,پیوست1!$E$5:G211,3,0)</f>
        <v>در اوراق بهادار با درامد ثابت و قابل معامله</v>
      </c>
    </row>
    <row r="58" spans="1:21" x14ac:dyDescent="0.55000000000000004">
      <c r="A58" s="305">
        <v>11660</v>
      </c>
      <c r="B58" s="191">
        <v>279</v>
      </c>
      <c r="C58" s="181">
        <v>55</v>
      </c>
      <c r="D58" s="181" t="s">
        <v>487</v>
      </c>
      <c r="E58" s="333">
        <v>4137898.6548549999</v>
      </c>
      <c r="F58" s="334">
        <v>10.162374856406652</v>
      </c>
      <c r="G58" s="334">
        <v>43.215071430415222</v>
      </c>
      <c r="H58" s="334">
        <v>45.920556254231229</v>
      </c>
      <c r="I58" s="334">
        <v>2.830610094640253E-3</v>
      </c>
      <c r="J58" s="334">
        <v>0.69916684885225555</v>
      </c>
      <c r="K58" s="180">
        <f t="shared" si="9"/>
        <v>1.8610572446543055E-2</v>
      </c>
      <c r="L58" s="180">
        <f t="shared" si="10"/>
        <v>7.9140676170909863E-2</v>
      </c>
      <c r="M58" s="180">
        <f t="shared" si="11"/>
        <v>8.4095287866315691E-2</v>
      </c>
      <c r="N58" s="180">
        <f t="shared" si="12"/>
        <v>5.1837562556559301E-6</v>
      </c>
      <c r="O58" s="180">
        <f t="shared" si="13"/>
        <v>1.2803990678008741E-3</v>
      </c>
      <c r="P58" s="205">
        <f t="shared" si="14"/>
        <v>100</v>
      </c>
      <c r="Q58" s="236"/>
      <c r="R58" s="1">
        <f t="shared" si="15"/>
        <v>0</v>
      </c>
      <c r="S58" s="232">
        <f t="shared" si="16"/>
        <v>0</v>
      </c>
      <c r="T58" s="249">
        <f t="shared" si="17"/>
        <v>-10.162374856406652</v>
      </c>
      <c r="U58" s="232" t="str">
        <f>VLOOKUP(D58:D217,پیوست1!$E$5:G224,3,0)</f>
        <v>در اوراق بهادار با درآمد ثابت</v>
      </c>
    </row>
    <row r="59" spans="1:21" x14ac:dyDescent="0.55000000000000004">
      <c r="A59" s="305">
        <v>11500</v>
      </c>
      <c r="B59" s="191">
        <v>247</v>
      </c>
      <c r="C59" s="179">
        <v>56</v>
      </c>
      <c r="D59" s="179" t="s">
        <v>474</v>
      </c>
      <c r="E59" s="335">
        <v>4874361</v>
      </c>
      <c r="F59" s="336">
        <v>9.8771397341499458</v>
      </c>
      <c r="G59" s="336">
        <v>19.581590284019686</v>
      </c>
      <c r="H59" s="336">
        <v>68.233277410770597</v>
      </c>
      <c r="I59" s="336">
        <v>3.2637999985494907E-4</v>
      </c>
      <c r="J59" s="336">
        <v>2.3076661910599192</v>
      </c>
      <c r="K59" s="180">
        <f t="shared" si="9"/>
        <v>2.1307552136979813E-2</v>
      </c>
      <c r="L59" s="180">
        <f t="shared" si="10"/>
        <v>4.2242568914879819E-2</v>
      </c>
      <c r="M59" s="180">
        <f t="shared" si="11"/>
        <v>0.14719687632647702</v>
      </c>
      <c r="N59" s="180">
        <f t="shared" si="12"/>
        <v>7.0408630945376651E-7</v>
      </c>
      <c r="O59" s="180">
        <f t="shared" si="13"/>
        <v>4.9782344893581302E-3</v>
      </c>
      <c r="P59" s="205">
        <f t="shared" si="14"/>
        <v>100</v>
      </c>
      <c r="Q59" s="236">
        <f>VLOOKUP(B:B,'پیوست 4'!$C$14:$J$173,8,0)</f>
        <v>875656.297181</v>
      </c>
      <c r="R59" s="1">
        <f t="shared" si="15"/>
        <v>0.17964535190992215</v>
      </c>
      <c r="S59" s="232">
        <f t="shared" si="16"/>
        <v>17.964535190992216</v>
      </c>
      <c r="T59" s="249">
        <f t="shared" si="17"/>
        <v>8.0873954568422697</v>
      </c>
      <c r="U59" s="232" t="str">
        <f>VLOOKUP(D59:D220,پیوست1!$E$5:G179,3,0)</f>
        <v>در اوراق بهادار با درآمد ثابت و با پیش بینی سود</v>
      </c>
    </row>
    <row r="60" spans="1:21" x14ac:dyDescent="0.55000000000000004">
      <c r="A60" s="305">
        <v>11075</v>
      </c>
      <c r="B60" s="191">
        <v>118</v>
      </c>
      <c r="C60" s="181">
        <v>57</v>
      </c>
      <c r="D60" s="181" t="s">
        <v>434</v>
      </c>
      <c r="E60" s="333">
        <v>69115168</v>
      </c>
      <c r="F60" s="334">
        <v>9.5204848368572996</v>
      </c>
      <c r="G60" s="334">
        <v>37.144463106039694</v>
      </c>
      <c r="H60" s="334">
        <v>51.866990036212471</v>
      </c>
      <c r="I60" s="334">
        <v>0</v>
      </c>
      <c r="J60" s="334">
        <v>1.4680620208905379</v>
      </c>
      <c r="K60" s="180">
        <f t="shared" si="9"/>
        <v>0.29121725590959069</v>
      </c>
      <c r="L60" s="180">
        <f t="shared" si="10"/>
        <v>1.1361930409362035</v>
      </c>
      <c r="M60" s="180">
        <f t="shared" si="11"/>
        <v>1.5865329097695275</v>
      </c>
      <c r="N60" s="180">
        <f t="shared" si="12"/>
        <v>0</v>
      </c>
      <c r="O60" s="180">
        <f t="shared" si="13"/>
        <v>4.4905800550590041E-2</v>
      </c>
      <c r="P60" s="205">
        <f t="shared" si="14"/>
        <v>100.00000000000001</v>
      </c>
      <c r="Q60" s="236">
        <f>VLOOKUP(B:B,'پیوست 4'!$C$14:$J$173,8,0)</f>
        <v>7042812.3807229996</v>
      </c>
      <c r="R60" s="1">
        <f t="shared" si="15"/>
        <v>0.10189966377167743</v>
      </c>
      <c r="S60" s="232">
        <f t="shared" si="16"/>
        <v>10.189966377167742</v>
      </c>
      <c r="T60" s="249">
        <f t="shared" si="17"/>
        <v>0.66948154031044282</v>
      </c>
      <c r="U60" s="232" t="str">
        <f>VLOOKUP(D60:D218,پیوست1!$E$5:G229,3,0)</f>
        <v>در اوراق بهادار با درامد ثابت و با پیش بینی سود</v>
      </c>
    </row>
    <row r="61" spans="1:21" x14ac:dyDescent="0.55000000000000004">
      <c r="A61" s="305">
        <v>11692</v>
      </c>
      <c r="B61" s="191">
        <v>300</v>
      </c>
      <c r="C61" s="179">
        <v>58</v>
      </c>
      <c r="D61" s="179" t="s">
        <v>588</v>
      </c>
      <c r="E61" s="335">
        <v>1104393.4420970001</v>
      </c>
      <c r="F61" s="336">
        <v>9.408848596005555</v>
      </c>
      <c r="G61" s="336">
        <v>20.006276763341933</v>
      </c>
      <c r="H61" s="336">
        <v>70.061659168834069</v>
      </c>
      <c r="I61" s="336">
        <v>8.7720897457055605E-5</v>
      </c>
      <c r="J61" s="336">
        <v>0.52312775092098496</v>
      </c>
      <c r="K61" s="180">
        <f t="shared" si="9"/>
        <v>4.5988047449531857E-3</v>
      </c>
      <c r="L61" s="180">
        <f t="shared" si="10"/>
        <v>9.7785568095083864E-3</v>
      </c>
      <c r="M61" s="180">
        <f t="shared" si="11"/>
        <v>3.4244348533965588E-2</v>
      </c>
      <c r="N61" s="180">
        <f t="shared" si="12"/>
        <v>4.2875732916812362E-8</v>
      </c>
      <c r="O61" s="180">
        <f t="shared" si="13"/>
        <v>2.5569147580645088E-4</v>
      </c>
      <c r="P61" s="205">
        <f t="shared" si="14"/>
        <v>100</v>
      </c>
      <c r="Q61" s="236"/>
      <c r="T61" s="249"/>
    </row>
    <row r="62" spans="1:21" x14ac:dyDescent="0.55000000000000004">
      <c r="A62" s="305">
        <v>11323</v>
      </c>
      <c r="B62" s="191">
        <v>197</v>
      </c>
      <c r="C62" s="181">
        <v>59</v>
      </c>
      <c r="D62" s="181" t="s">
        <v>453</v>
      </c>
      <c r="E62" s="333">
        <v>2240615.0633129999</v>
      </c>
      <c r="F62" s="334">
        <v>9.0425066947112018</v>
      </c>
      <c r="G62" s="334">
        <v>57.341415990139843</v>
      </c>
      <c r="H62" s="334">
        <v>32.907345069356559</v>
      </c>
      <c r="I62" s="334">
        <v>1.3356807062191651E-3</v>
      </c>
      <c r="J62" s="334">
        <v>0.70739656508617987</v>
      </c>
      <c r="K62" s="180">
        <f t="shared" si="9"/>
        <v>8.9668676960527414E-3</v>
      </c>
      <c r="L62" s="180">
        <f t="shared" si="10"/>
        <v>5.6861765000255672E-2</v>
      </c>
      <c r="M62" s="180">
        <f t="shared" si="11"/>
        <v>3.2632080840798078E-2</v>
      </c>
      <c r="N62" s="180">
        <f t="shared" si="12"/>
        <v>1.3245079689952121E-6</v>
      </c>
      <c r="O62" s="180">
        <f t="shared" si="13"/>
        <v>7.0147931562825592E-4</v>
      </c>
      <c r="P62" s="205">
        <f t="shared" si="14"/>
        <v>100.00000000000001</v>
      </c>
      <c r="Q62" s="236">
        <f>VLOOKUP(B:B,'پیوست 4'!$C$14:$J$173,8,0)</f>
        <v>207216.71633</v>
      </c>
      <c r="R62" s="1">
        <f t="shared" ref="R62:R72" si="18">Q62/E62</f>
        <v>9.2482068751071816E-2</v>
      </c>
      <c r="S62" s="232">
        <f t="shared" ref="S62:S72" si="19">R62*100</f>
        <v>9.2482068751071811</v>
      </c>
      <c r="T62" s="249">
        <f t="shared" ref="T62:T72" si="20">S62-F62</f>
        <v>0.20570018039597926</v>
      </c>
      <c r="U62" s="232" t="str">
        <f>VLOOKUP(D62:D220,پیوست1!$E$5:G197,3,0)</f>
        <v>در اوراق بهادار با درامد ثابت و قابل معامله</v>
      </c>
    </row>
    <row r="63" spans="1:21" x14ac:dyDescent="0.55000000000000004">
      <c r="A63" s="305">
        <v>11090</v>
      </c>
      <c r="B63" s="191">
        <v>121</v>
      </c>
      <c r="C63" s="179">
        <v>60</v>
      </c>
      <c r="D63" s="179" t="s">
        <v>435</v>
      </c>
      <c r="E63" s="335">
        <v>71650290.162529007</v>
      </c>
      <c r="F63" s="336">
        <v>8.8460719381726616</v>
      </c>
      <c r="G63" s="336">
        <v>37.648088612113369</v>
      </c>
      <c r="H63" s="336">
        <v>50.770251685921153</v>
      </c>
      <c r="I63" s="336">
        <v>0.77901593518920431</v>
      </c>
      <c r="J63" s="336">
        <v>1.956571828603614</v>
      </c>
      <c r="K63" s="180">
        <f t="shared" si="9"/>
        <v>0.28051306398186132</v>
      </c>
      <c r="L63" s="180">
        <f t="shared" si="10"/>
        <v>1.1938384362524288</v>
      </c>
      <c r="M63" s="180">
        <f t="shared" si="11"/>
        <v>1.6099483430710064</v>
      </c>
      <c r="N63" s="180">
        <f t="shared" si="12"/>
        <v>2.4702958374964275E-2</v>
      </c>
      <c r="O63" s="180">
        <f t="shared" si="13"/>
        <v>6.2043804569779253E-2</v>
      </c>
      <c r="P63" s="205">
        <f t="shared" si="14"/>
        <v>100.00000000000001</v>
      </c>
      <c r="Q63" s="236">
        <f>VLOOKUP(B:B,'پیوست 4'!$C$14:$J$173,8,0)</f>
        <v>6523438.9185509998</v>
      </c>
      <c r="R63" s="1">
        <f t="shared" si="18"/>
        <v>9.1045533852737504E-2</v>
      </c>
      <c r="S63" s="232">
        <f t="shared" si="19"/>
        <v>9.1045533852737499</v>
      </c>
      <c r="T63" s="249">
        <f t="shared" si="20"/>
        <v>0.25848144710108834</v>
      </c>
      <c r="U63" s="232" t="str">
        <f>VLOOKUP(D63:D221,پیوست1!$E$5:G194,3,0)</f>
        <v>در اوراق بهادار با درآمد ثابت و با پیش بینی سود</v>
      </c>
    </row>
    <row r="64" spans="1:21" x14ac:dyDescent="0.55000000000000004">
      <c r="A64" s="305">
        <v>11476</v>
      </c>
      <c r="B64" s="191">
        <v>246</v>
      </c>
      <c r="C64" s="181">
        <v>61</v>
      </c>
      <c r="D64" s="181" t="s">
        <v>473</v>
      </c>
      <c r="E64" s="333">
        <v>280170.10741599998</v>
      </c>
      <c r="F64" s="334">
        <v>8.8361929801601953</v>
      </c>
      <c r="G64" s="334">
        <v>81.099591954027986</v>
      </c>
      <c r="H64" s="334">
        <v>7.6347174259313419</v>
      </c>
      <c r="I64" s="334">
        <v>7.3863021085000114E-5</v>
      </c>
      <c r="J64" s="334">
        <v>2.4294237768593869</v>
      </c>
      <c r="K64" s="180">
        <f t="shared" si="9"/>
        <v>1.095649539154728E-3</v>
      </c>
      <c r="L64" s="180">
        <f t="shared" si="10"/>
        <v>1.0055997050944482E-2</v>
      </c>
      <c r="M64" s="180">
        <f t="shared" si="11"/>
        <v>9.4667179045093632E-4</v>
      </c>
      <c r="N64" s="180">
        <f t="shared" si="12"/>
        <v>9.1586937037322549E-9</v>
      </c>
      <c r="O64" s="180">
        <f t="shared" si="13"/>
        <v>3.0123799327425613E-4</v>
      </c>
      <c r="P64" s="205">
        <f t="shared" si="14"/>
        <v>99.999999999999986</v>
      </c>
      <c r="Q64" s="236">
        <f>VLOOKUP(B:B,'پیوست 4'!$C$14:$J$173,8,0)</f>
        <v>19853.918474999999</v>
      </c>
      <c r="R64" s="1">
        <f t="shared" si="18"/>
        <v>7.0863800061013144E-2</v>
      </c>
      <c r="S64" s="232">
        <f t="shared" si="19"/>
        <v>7.0863800061013142</v>
      </c>
      <c r="T64" s="249">
        <f t="shared" si="20"/>
        <v>-1.749812974058881</v>
      </c>
      <c r="U64" s="232" t="str">
        <f>VLOOKUP(D64:D224,پیوست1!$E$5:G226,3,0)</f>
        <v>در اوراق بهادار با درآمد ثابت و با پیش بینی سود</v>
      </c>
    </row>
    <row r="65" spans="1:22" x14ac:dyDescent="0.55000000000000004">
      <c r="A65" s="305">
        <v>11499</v>
      </c>
      <c r="B65" s="191">
        <v>249</v>
      </c>
      <c r="C65" s="179">
        <v>62</v>
      </c>
      <c r="D65" s="179" t="s">
        <v>475</v>
      </c>
      <c r="E65" s="335">
        <v>1133139.3319999999</v>
      </c>
      <c r="F65" s="336">
        <v>8.7200698307346762</v>
      </c>
      <c r="G65" s="336">
        <v>54.959068768200027</v>
      </c>
      <c r="H65" s="336">
        <v>29.715204195050593</v>
      </c>
      <c r="I65" s="336">
        <v>0.47246817352950093</v>
      </c>
      <c r="J65" s="336">
        <v>6.1331890324852072</v>
      </c>
      <c r="K65" s="180">
        <f t="shared" si="9"/>
        <v>4.373085302012125E-3</v>
      </c>
      <c r="L65" s="180">
        <f t="shared" si="10"/>
        <v>2.756178568609469E-2</v>
      </c>
      <c r="M65" s="180">
        <f t="shared" si="11"/>
        <v>1.4902073634049853E-2</v>
      </c>
      <c r="N65" s="180">
        <f t="shared" si="12"/>
        <v>2.3694117884791061E-4</v>
      </c>
      <c r="O65" s="180">
        <f t="shared" si="13"/>
        <v>3.0757733978104308E-3</v>
      </c>
      <c r="P65" s="205">
        <f t="shared" si="14"/>
        <v>100</v>
      </c>
      <c r="Q65" s="236" t="e">
        <f>VLOOKUP(B:B,'پیوست 4'!$C$14:$J$173,8,0)</f>
        <v>#N/A</v>
      </c>
      <c r="R65" s="1" t="e">
        <f t="shared" si="18"/>
        <v>#N/A</v>
      </c>
      <c r="S65" s="232" t="e">
        <f t="shared" si="19"/>
        <v>#N/A</v>
      </c>
      <c r="T65" s="249" t="e">
        <f t="shared" si="20"/>
        <v>#N/A</v>
      </c>
      <c r="U65" s="232" t="str">
        <f>VLOOKUP(D65:D225,پیوست1!$E$5:G207,3,0)</f>
        <v>در اوراق بهادار با درامد ثابت و با پیش بینی سود و قابل معامله</v>
      </c>
    </row>
    <row r="66" spans="1:22" x14ac:dyDescent="0.55000000000000004">
      <c r="A66" s="305">
        <v>11391</v>
      </c>
      <c r="B66" s="191">
        <v>215</v>
      </c>
      <c r="C66" s="181">
        <v>63</v>
      </c>
      <c r="D66" s="181" t="s">
        <v>460</v>
      </c>
      <c r="E66" s="333">
        <v>296244.26585199998</v>
      </c>
      <c r="F66" s="334">
        <v>7.5260644836805248</v>
      </c>
      <c r="G66" s="334">
        <v>68.042465623384103</v>
      </c>
      <c r="H66" s="334">
        <v>20.537265217240666</v>
      </c>
      <c r="I66" s="334">
        <v>3.5331616096765342E-2</v>
      </c>
      <c r="J66" s="334">
        <v>3.8588730595979457</v>
      </c>
      <c r="K66" s="180">
        <f t="shared" si="9"/>
        <v>9.8673960395930221E-4</v>
      </c>
      <c r="L66" s="180">
        <f t="shared" si="10"/>
        <v>8.9210231625332058E-3</v>
      </c>
      <c r="M66" s="180">
        <f t="shared" si="11"/>
        <v>2.6926334461802146E-3</v>
      </c>
      <c r="N66" s="180">
        <f t="shared" si="12"/>
        <v>4.6323154618408197E-6</v>
      </c>
      <c r="O66" s="180">
        <f t="shared" si="13"/>
        <v>5.059354570789951E-4</v>
      </c>
      <c r="P66" s="205">
        <f t="shared" si="14"/>
        <v>100</v>
      </c>
      <c r="Q66" s="236">
        <f>VLOOKUP(B:B,'پیوست 4'!$C$14:$J$173,8,0)</f>
        <v>22525.171257000002</v>
      </c>
      <c r="R66" s="1">
        <f t="shared" si="18"/>
        <v>7.6035805088809055E-2</v>
      </c>
      <c r="S66" s="232">
        <f t="shared" si="19"/>
        <v>7.6035805088809054</v>
      </c>
      <c r="T66" s="249">
        <f t="shared" si="20"/>
        <v>7.7516025200380589E-2</v>
      </c>
      <c r="U66" s="232" t="str">
        <f>VLOOKUP(D66:D224,پیوست1!$E$5:G242,3,0)</f>
        <v>در اوراق بهادار با درآمد ثابت و با پیش بینی سود</v>
      </c>
      <c r="V66" s="232">
        <f>100-P66</f>
        <v>0</v>
      </c>
    </row>
    <row r="67" spans="1:22" x14ac:dyDescent="0.55000000000000004">
      <c r="A67" s="305">
        <v>11411</v>
      </c>
      <c r="B67" s="191">
        <v>220</v>
      </c>
      <c r="C67" s="179">
        <v>64</v>
      </c>
      <c r="D67" s="179" t="s">
        <v>462</v>
      </c>
      <c r="E67" s="335">
        <v>992040</v>
      </c>
      <c r="F67" s="336">
        <v>6.9671214737211837</v>
      </c>
      <c r="G67" s="336">
        <v>36.657491497033568</v>
      </c>
      <c r="H67" s="336">
        <v>54.793135093237595</v>
      </c>
      <c r="I67" s="336">
        <v>2.5735111746042368E-2</v>
      </c>
      <c r="J67" s="336">
        <v>1.5565168242616056</v>
      </c>
      <c r="K67" s="180">
        <f t="shared" si="9"/>
        <v>3.0589137939705051E-3</v>
      </c>
      <c r="L67" s="180">
        <f t="shared" si="10"/>
        <v>1.6094466963950036E-2</v>
      </c>
      <c r="M67" s="180">
        <f t="shared" si="11"/>
        <v>2.4056918970593692E-2</v>
      </c>
      <c r="N67" s="180">
        <f t="shared" si="12"/>
        <v>1.1298997528070331E-5</v>
      </c>
      <c r="O67" s="180">
        <f t="shared" si="13"/>
        <v>6.8338851306664185E-4</v>
      </c>
      <c r="P67" s="205">
        <f t="shared" si="14"/>
        <v>100</v>
      </c>
      <c r="Q67" s="236" t="e">
        <f>VLOOKUP(B:B,'پیوست 4'!$C$14:$J$173,8,0)</f>
        <v>#N/A</v>
      </c>
      <c r="R67" s="1" t="e">
        <f t="shared" si="18"/>
        <v>#N/A</v>
      </c>
      <c r="S67" s="232" t="e">
        <f t="shared" si="19"/>
        <v>#N/A</v>
      </c>
      <c r="T67" s="249" t="e">
        <f t="shared" si="20"/>
        <v>#N/A</v>
      </c>
      <c r="U67" s="232" t="str">
        <f>VLOOKUP(D67:D224,پیوست1!$E$5:G200,3,0)</f>
        <v>در اوارق بهادار با درآمد ثابت</v>
      </c>
    </row>
    <row r="68" spans="1:22" x14ac:dyDescent="0.55000000000000004">
      <c r="A68" s="305">
        <v>11421</v>
      </c>
      <c r="B68" s="191">
        <v>225</v>
      </c>
      <c r="C68" s="181">
        <v>65</v>
      </c>
      <c r="D68" s="181" t="s">
        <v>466</v>
      </c>
      <c r="E68" s="333">
        <v>1935944.4223209999</v>
      </c>
      <c r="F68" s="334">
        <v>6.9121177051586145</v>
      </c>
      <c r="G68" s="334">
        <v>34.747211043900478</v>
      </c>
      <c r="H68" s="334">
        <v>57.12616524673146</v>
      </c>
      <c r="I68" s="334">
        <v>3.5416969215572788E-2</v>
      </c>
      <c r="J68" s="334">
        <v>1.1790890349938752</v>
      </c>
      <c r="K68" s="180">
        <f t="shared" ref="K68:K84" si="21">E68/$E$85*F68</f>
        <v>5.9222765274313163E-3</v>
      </c>
      <c r="L68" s="180">
        <f t="shared" ref="L68:L84" si="22">E68/$E$85*G68</f>
        <v>2.9771280110785069E-2</v>
      </c>
      <c r="M68" s="180">
        <f t="shared" ref="M68:M84" si="23">E68/$E$85*H68</f>
        <v>4.8945484144517597E-2</v>
      </c>
      <c r="N68" s="180">
        <f t="shared" ref="N68:N84" si="24">E68/$E$85*I68</f>
        <v>3.0345126400495961E-5</v>
      </c>
      <c r="O68" s="180">
        <f t="shared" ref="O68:O84" si="25">E68/$E$85*J68</f>
        <v>1.010239063273537E-3</v>
      </c>
      <c r="P68" s="205">
        <f t="shared" ref="P68:P84" si="26">SUM(F68:J68)</f>
        <v>100</v>
      </c>
      <c r="Q68" s="236">
        <f>VLOOKUP(B:B,'پیوست 4'!$C$14:$J$173,8,0)</f>
        <v>157733.12662299999</v>
      </c>
      <c r="R68" s="1">
        <f t="shared" si="18"/>
        <v>8.1476061401542746E-2</v>
      </c>
      <c r="S68" s="232">
        <f t="shared" si="19"/>
        <v>8.1476061401542754</v>
      </c>
      <c r="T68" s="249">
        <f t="shared" si="20"/>
        <v>1.235488434995661</v>
      </c>
      <c r="U68" s="232" t="str">
        <f>VLOOKUP(D68:D226,پیوست1!$E$5:G195,3,0)</f>
        <v>در اوراق بهادار با درآمد ثابت</v>
      </c>
    </row>
    <row r="69" spans="1:22" x14ac:dyDescent="0.55000000000000004">
      <c r="A69" s="305">
        <v>11588</v>
      </c>
      <c r="B69" s="191">
        <v>253</v>
      </c>
      <c r="C69" s="179">
        <v>66</v>
      </c>
      <c r="D69" s="179" t="s">
        <v>483</v>
      </c>
      <c r="E69" s="335">
        <v>20254961.944979001</v>
      </c>
      <c r="F69" s="336">
        <v>6.886637116351638</v>
      </c>
      <c r="G69" s="336">
        <v>40.902698516542067</v>
      </c>
      <c r="H69" s="336">
        <v>50.454754501037414</v>
      </c>
      <c r="I69" s="336">
        <v>0</v>
      </c>
      <c r="J69" s="336">
        <v>1.7559098660688781</v>
      </c>
      <c r="K69" s="180">
        <f t="shared" si="21"/>
        <v>6.1733841430775871E-2</v>
      </c>
      <c r="L69" s="180">
        <f t="shared" si="22"/>
        <v>0.36666382468672337</v>
      </c>
      <c r="M69" s="180">
        <f t="shared" si="23"/>
        <v>0.45229126512272089</v>
      </c>
      <c r="N69" s="180">
        <f t="shared" si="24"/>
        <v>0</v>
      </c>
      <c r="O69" s="180">
        <f t="shared" si="25"/>
        <v>1.574049269726267E-2</v>
      </c>
      <c r="P69" s="205">
        <f t="shared" si="26"/>
        <v>99.999999999999986</v>
      </c>
      <c r="Q69" s="236">
        <f>VLOOKUP(B:B,'پیوست 4'!$C$14:$J$173,8,0)</f>
        <v>1403794.7038960001</v>
      </c>
      <c r="R69" s="1">
        <f t="shared" si="18"/>
        <v>6.9306212853388574E-2</v>
      </c>
      <c r="S69" s="232">
        <f t="shared" si="19"/>
        <v>6.9306212853388578</v>
      </c>
      <c r="T69" s="249">
        <f t="shared" si="20"/>
        <v>4.3984168987219796E-2</v>
      </c>
      <c r="U69" s="232" t="str">
        <f>VLOOKUP(D69:D228,پیوست1!$E$5:G250,3,0)</f>
        <v>در اوراق بهادار با درآمد ثابت و قابل معامله</v>
      </c>
    </row>
    <row r="70" spans="1:22" x14ac:dyDescent="0.55000000000000004">
      <c r="A70" s="305">
        <v>11198</v>
      </c>
      <c r="B70" s="191">
        <v>150</v>
      </c>
      <c r="C70" s="181">
        <v>67</v>
      </c>
      <c r="D70" s="181" t="s">
        <v>443</v>
      </c>
      <c r="E70" s="333">
        <v>50702</v>
      </c>
      <c r="F70" s="334">
        <v>6.8152711642101691</v>
      </c>
      <c r="G70" s="334">
        <v>86.879693555632528</v>
      </c>
      <c r="H70" s="334">
        <v>6.2720196277981382</v>
      </c>
      <c r="I70" s="334">
        <v>0</v>
      </c>
      <c r="J70" s="334">
        <v>2.7598594730654766E-2</v>
      </c>
      <c r="K70" s="180">
        <f t="shared" si="21"/>
        <v>1.5293007539030407E-4</v>
      </c>
      <c r="L70" s="180">
        <f t="shared" si="22"/>
        <v>1.949521561977232E-3</v>
      </c>
      <c r="M70" s="180">
        <f t="shared" si="23"/>
        <v>1.4073987834346087E-4</v>
      </c>
      <c r="N70" s="180">
        <f t="shared" si="24"/>
        <v>0</v>
      </c>
      <c r="O70" s="180">
        <f t="shared" si="25"/>
        <v>6.1929379934138244E-7</v>
      </c>
      <c r="P70" s="205">
        <f t="shared" si="26"/>
        <v>99.994582942371494</v>
      </c>
      <c r="Q70" s="236">
        <f>VLOOKUP(B:B,'پیوست 4'!$C$14:$J$173,8,0)</f>
        <v>3525.6019339999998</v>
      </c>
      <c r="R70" s="1">
        <f t="shared" si="18"/>
        <v>6.9535756656542144E-2</v>
      </c>
      <c r="S70" s="232">
        <f t="shared" si="19"/>
        <v>6.9535756656542143</v>
      </c>
      <c r="T70" s="249">
        <f t="shared" si="20"/>
        <v>0.13830450144404516</v>
      </c>
      <c r="U70" s="232" t="str">
        <f>VLOOKUP(D70:D226,پیوست1!$E$5:G248,3,0)</f>
        <v>در اوراق بهادار با درآمد ثابت و با پیش بینی سود</v>
      </c>
    </row>
    <row r="71" spans="1:22" x14ac:dyDescent="0.55000000000000004">
      <c r="A71" s="305">
        <v>11449</v>
      </c>
      <c r="B71" s="191">
        <v>235</v>
      </c>
      <c r="C71" s="179">
        <v>68</v>
      </c>
      <c r="D71" s="179" t="s">
        <v>470</v>
      </c>
      <c r="E71" s="335">
        <v>3470275.0882020001</v>
      </c>
      <c r="F71" s="336">
        <v>6.4603046221427833</v>
      </c>
      <c r="G71" s="336">
        <v>42.006272673180653</v>
      </c>
      <c r="H71" s="336">
        <v>49.789805519673514</v>
      </c>
      <c r="I71" s="336">
        <v>1.0652025652356805E-2</v>
      </c>
      <c r="J71" s="336">
        <v>1.7329651593506952</v>
      </c>
      <c r="K71" s="180">
        <f t="shared" si="21"/>
        <v>9.9220536483536383E-3</v>
      </c>
      <c r="L71" s="180">
        <f t="shared" si="22"/>
        <v>6.4515300037419523E-2</v>
      </c>
      <c r="M71" s="180">
        <f t="shared" si="23"/>
        <v>7.6469632687914457E-2</v>
      </c>
      <c r="N71" s="180">
        <f t="shared" si="24"/>
        <v>1.6359905015015783E-5</v>
      </c>
      <c r="O71" s="180">
        <f t="shared" si="25"/>
        <v>2.6615731436054378E-3</v>
      </c>
      <c r="P71" s="205">
        <f t="shared" si="26"/>
        <v>100.00000000000001</v>
      </c>
      <c r="Q71" s="236">
        <f>VLOOKUP(B:B,'پیوست 4'!$C$14:$J$173,8,0)</f>
        <v>221294.72312000001</v>
      </c>
      <c r="R71" s="1">
        <f t="shared" si="18"/>
        <v>6.3768640092061415E-2</v>
      </c>
      <c r="S71" s="232">
        <f t="shared" si="19"/>
        <v>6.3768640092061419</v>
      </c>
      <c r="T71" s="249">
        <f t="shared" si="20"/>
        <v>-8.3440612936641401E-2</v>
      </c>
      <c r="U71" s="232" t="str">
        <f>VLOOKUP(D71:D230,پیوست1!$E$5:G231,3,0)</f>
        <v>در اوراق بهادار با درآمد ثابت و با پیش بینی سود</v>
      </c>
      <c r="V71" s="232">
        <f>100-P71</f>
        <v>0</v>
      </c>
    </row>
    <row r="72" spans="1:22" x14ac:dyDescent="0.55000000000000004">
      <c r="A72" s="305">
        <v>11142</v>
      </c>
      <c r="B72" s="191">
        <v>130</v>
      </c>
      <c r="C72" s="181">
        <v>69</v>
      </c>
      <c r="D72" s="181" t="s">
        <v>437</v>
      </c>
      <c r="E72" s="333">
        <v>148663733.60824099</v>
      </c>
      <c r="F72" s="334">
        <v>6.1484910280960339</v>
      </c>
      <c r="G72" s="334">
        <v>35.002793587637647</v>
      </c>
      <c r="H72" s="334">
        <v>58.23190004065799</v>
      </c>
      <c r="I72" s="334">
        <v>5.4676882150874937E-4</v>
      </c>
      <c r="J72" s="334">
        <v>0.61626857478681973</v>
      </c>
      <c r="K72" s="180">
        <f t="shared" si="21"/>
        <v>0.40453700134729964</v>
      </c>
      <c r="L72" s="180">
        <f t="shared" si="22"/>
        <v>2.302991919808695</v>
      </c>
      <c r="M72" s="180">
        <f t="shared" si="23"/>
        <v>3.8313397738661452</v>
      </c>
      <c r="N72" s="180">
        <f t="shared" si="24"/>
        <v>3.5974390866410749E-5</v>
      </c>
      <c r="O72" s="180">
        <f t="shared" si="25"/>
        <v>4.0547093608760527E-2</v>
      </c>
      <c r="P72" s="205">
        <f t="shared" si="26"/>
        <v>100</v>
      </c>
      <c r="Q72" s="236">
        <f>VLOOKUP(B:B,'پیوست 4'!$C$14:$J$173,8,0)</f>
        <v>10006470.939964</v>
      </c>
      <c r="R72" s="1">
        <f t="shared" si="18"/>
        <v>6.730942844697467E-2</v>
      </c>
      <c r="S72" s="232">
        <f t="shared" si="19"/>
        <v>6.7309428446974673</v>
      </c>
      <c r="T72" s="249">
        <f t="shared" si="20"/>
        <v>0.58245181660143341</v>
      </c>
      <c r="U72" s="232" t="str">
        <f>VLOOKUP(D72:D231,پیوست1!$E$5:G241,3,0)</f>
        <v>در اوراق بهادار با درآمد ثابت و با پیش بینی سود</v>
      </c>
    </row>
    <row r="73" spans="1:22" x14ac:dyDescent="0.55000000000000004">
      <c r="A73" s="305">
        <v>10766</v>
      </c>
      <c r="B73" s="191">
        <v>56</v>
      </c>
      <c r="C73" s="179">
        <v>70</v>
      </c>
      <c r="D73" s="179" t="s">
        <v>418</v>
      </c>
      <c r="E73" s="335">
        <v>19617205.026004001</v>
      </c>
      <c r="F73" s="336">
        <v>6.1268987213359374</v>
      </c>
      <c r="G73" s="336">
        <v>61.846718654058883</v>
      </c>
      <c r="H73" s="336">
        <v>30.417399889324241</v>
      </c>
      <c r="I73" s="336">
        <v>9.9086279967636106E-3</v>
      </c>
      <c r="J73" s="336">
        <v>1.5990741072841772</v>
      </c>
      <c r="K73" s="180">
        <f t="shared" si="21"/>
        <v>5.3193982255738702E-2</v>
      </c>
      <c r="L73" s="180">
        <f t="shared" si="22"/>
        <v>0.53695571026875621</v>
      </c>
      <c r="M73" s="180">
        <f t="shared" si="23"/>
        <v>0.26408509485295051</v>
      </c>
      <c r="N73" s="180">
        <f t="shared" si="24"/>
        <v>8.6027108625623316E-5</v>
      </c>
      <c r="O73" s="180">
        <f t="shared" si="25"/>
        <v>1.3883226009967178E-2</v>
      </c>
      <c r="P73" s="205">
        <f t="shared" si="26"/>
        <v>100.00000000000001</v>
      </c>
      <c r="Q73" s="236">
        <f>VLOOKUP(B:B,'پیوست 4'!$C$14:$J$173,8,0)</f>
        <v>1123397.5384</v>
      </c>
      <c r="T73" s="249"/>
      <c r="V73" s="232">
        <f>100-P73</f>
        <v>0</v>
      </c>
    </row>
    <row r="74" spans="1:22" x14ac:dyDescent="0.55000000000000004">
      <c r="A74" s="305">
        <v>11551</v>
      </c>
      <c r="B74" s="191">
        <v>262</v>
      </c>
      <c r="C74" s="181">
        <v>71</v>
      </c>
      <c r="D74" s="181" t="s">
        <v>480</v>
      </c>
      <c r="E74" s="333">
        <v>4774370.5509390002</v>
      </c>
      <c r="F74" s="334">
        <v>5.8979804916253595</v>
      </c>
      <c r="G74" s="334">
        <v>49.560013957461223</v>
      </c>
      <c r="H74" s="334">
        <v>41.281318984607346</v>
      </c>
      <c r="I74" s="334">
        <v>2.1029708166166493E-3</v>
      </c>
      <c r="J74" s="334">
        <v>3.2585835954894522</v>
      </c>
      <c r="K74" s="180">
        <f t="shared" si="21"/>
        <v>1.2462470003177482E-2</v>
      </c>
      <c r="L74" s="180">
        <f t="shared" si="22"/>
        <v>0.10472062228400304</v>
      </c>
      <c r="M74" s="180">
        <f t="shared" si="23"/>
        <v>8.7227687556405226E-2</v>
      </c>
      <c r="N74" s="180">
        <f t="shared" si="24"/>
        <v>4.4435906081507252E-6</v>
      </c>
      <c r="O74" s="180">
        <f t="shared" si="25"/>
        <v>6.8854077034158287E-3</v>
      </c>
      <c r="P74" s="205">
        <f t="shared" si="26"/>
        <v>100</v>
      </c>
      <c r="Q74" s="236" t="e">
        <f>VLOOKUP(B:B,'پیوست 4'!$C$14:$J$173,8,0)</f>
        <v>#N/A</v>
      </c>
      <c r="R74" s="1" t="e">
        <f t="shared" ref="R74:R81" si="27">Q74/E74</f>
        <v>#N/A</v>
      </c>
      <c r="S74" s="232" t="e">
        <f t="shared" ref="S74:S81" si="28">R74*100</f>
        <v>#N/A</v>
      </c>
      <c r="T74" s="249" t="e">
        <f t="shared" ref="T74:T81" si="29">S74-F74</f>
        <v>#N/A</v>
      </c>
      <c r="U74" s="232" t="str">
        <f>VLOOKUP(D74:D233,پیوست1!$E$5:G235,3,0)</f>
        <v>در اوراق بهادار با درآمد ثابت و با پیش بینی سود</v>
      </c>
    </row>
    <row r="75" spans="1:22" x14ac:dyDescent="0.55000000000000004">
      <c r="A75" s="305">
        <v>10920</v>
      </c>
      <c r="B75" s="191">
        <v>106</v>
      </c>
      <c r="C75" s="179">
        <v>72</v>
      </c>
      <c r="D75" s="179" t="s">
        <v>427</v>
      </c>
      <c r="E75" s="335">
        <v>1004578.030421</v>
      </c>
      <c r="F75" s="336">
        <v>5.4071722850394668</v>
      </c>
      <c r="G75" s="336">
        <v>49.655978802412882</v>
      </c>
      <c r="H75" s="336">
        <v>40.059353246165166</v>
      </c>
      <c r="I75" s="336">
        <v>5.1256717441668542E-2</v>
      </c>
      <c r="J75" s="336">
        <v>4.8262389489408122</v>
      </c>
      <c r="K75" s="180">
        <f t="shared" si="21"/>
        <v>2.4040226500429466E-3</v>
      </c>
      <c r="L75" s="180">
        <f t="shared" si="22"/>
        <v>2.2076991717341163E-2</v>
      </c>
      <c r="M75" s="180">
        <f t="shared" si="23"/>
        <v>1.7810342906273712E-2</v>
      </c>
      <c r="N75" s="180">
        <f t="shared" si="24"/>
        <v>2.2788678296334908E-5</v>
      </c>
      <c r="O75" s="180">
        <f t="shared" si="25"/>
        <v>2.1457403493272439E-3</v>
      </c>
      <c r="P75" s="205">
        <f t="shared" si="26"/>
        <v>100</v>
      </c>
      <c r="Q75" s="236">
        <f>VLOOKUP(B:B,'پیوست 4'!$C$14:$J$173,8,0)</f>
        <v>54944.100813999998</v>
      </c>
      <c r="R75" s="1">
        <f t="shared" si="27"/>
        <v>5.4693711339649689E-2</v>
      </c>
      <c r="S75" s="232">
        <f t="shared" si="28"/>
        <v>5.4693711339649687</v>
      </c>
      <c r="T75" s="249">
        <f t="shared" si="29"/>
        <v>6.2198848925501871E-2</v>
      </c>
      <c r="U75" s="232" t="str">
        <f>VLOOKUP(D75:D233,پیوست1!$E$5:G191,3,0)</f>
        <v>در اوراق بهادار با درآمد ثابت و قابل معامله</v>
      </c>
    </row>
    <row r="76" spans="1:22" x14ac:dyDescent="0.55000000000000004">
      <c r="A76" s="305">
        <v>11459</v>
      </c>
      <c r="B76" s="191">
        <v>241</v>
      </c>
      <c r="C76" s="181">
        <v>73</v>
      </c>
      <c r="D76" s="181" t="s">
        <v>471</v>
      </c>
      <c r="E76" s="333">
        <v>7394408.9212229997</v>
      </c>
      <c r="F76" s="334">
        <v>5.1349082675915554</v>
      </c>
      <c r="G76" s="334">
        <v>41.403372683973963</v>
      </c>
      <c r="H76" s="334">
        <v>51.507042463576965</v>
      </c>
      <c r="I76" s="334">
        <v>6.746289843349956E-4</v>
      </c>
      <c r="J76" s="334">
        <v>1.9540019558731803</v>
      </c>
      <c r="K76" s="180">
        <f t="shared" si="21"/>
        <v>1.6804315436241283E-2</v>
      </c>
      <c r="L76" s="180">
        <f t="shared" si="22"/>
        <v>0.13549518286372172</v>
      </c>
      <c r="M76" s="180">
        <f t="shared" si="23"/>
        <v>0.16856008786147009</v>
      </c>
      <c r="N76" s="180">
        <f t="shared" si="24"/>
        <v>2.2077664613303069E-6</v>
      </c>
      <c r="O76" s="180">
        <f t="shared" si="25"/>
        <v>6.3945962650908995E-3</v>
      </c>
      <c r="P76" s="205">
        <f t="shared" si="26"/>
        <v>100.00000000000001</v>
      </c>
      <c r="Q76" s="236">
        <f>VLOOKUP(B:B,'پیوست 4'!$C$14:$J$173,8,0)</f>
        <v>50535.945415000002</v>
      </c>
      <c r="R76" s="1">
        <f t="shared" si="27"/>
        <v>6.8343455106945313E-3</v>
      </c>
      <c r="S76" s="232">
        <f t="shared" si="28"/>
        <v>0.68343455106945317</v>
      </c>
      <c r="T76" s="249">
        <f t="shared" si="29"/>
        <v>-4.4514737165221021</v>
      </c>
      <c r="U76" s="232" t="str">
        <f>VLOOKUP(D76:D234,پیوست1!$E$5:G183,3,0)</f>
        <v>در اوراق بهادار با درآمد ثابت و قابل معامله</v>
      </c>
      <c r="V76" s="232">
        <f>100-P76</f>
        <v>0</v>
      </c>
    </row>
    <row r="77" spans="1:22" x14ac:dyDescent="0.55000000000000004">
      <c r="A77" s="305">
        <v>11673</v>
      </c>
      <c r="B77" s="191">
        <v>283</v>
      </c>
      <c r="C77" s="179">
        <v>74</v>
      </c>
      <c r="D77" s="179" t="s">
        <v>489</v>
      </c>
      <c r="E77" s="335">
        <v>4189700.3693510001</v>
      </c>
      <c r="F77" s="336">
        <v>4.8351726110688986</v>
      </c>
      <c r="G77" s="336">
        <v>15.584377245622477</v>
      </c>
      <c r="H77" s="336">
        <v>78.190423480801883</v>
      </c>
      <c r="I77" s="336">
        <v>7.1550824089411792E-4</v>
      </c>
      <c r="J77" s="336">
        <v>1.3893111542658469</v>
      </c>
      <c r="K77" s="180">
        <f t="shared" si="21"/>
        <v>8.9656053742035707E-3</v>
      </c>
      <c r="L77" s="180">
        <f t="shared" si="22"/>
        <v>2.8897288189279443E-2</v>
      </c>
      <c r="M77" s="180">
        <f t="shared" si="23"/>
        <v>0.14498437540076917</v>
      </c>
      <c r="N77" s="180">
        <f t="shared" si="24"/>
        <v>1.3267291668474908E-6</v>
      </c>
      <c r="O77" s="180">
        <f t="shared" si="25"/>
        <v>2.5761263460609375E-3</v>
      </c>
      <c r="P77" s="205">
        <f t="shared" si="26"/>
        <v>99.999999999999986</v>
      </c>
      <c r="Q77" s="236"/>
      <c r="R77" s="1">
        <f t="shared" si="27"/>
        <v>0</v>
      </c>
      <c r="S77" s="232">
        <f t="shared" si="28"/>
        <v>0</v>
      </c>
      <c r="T77" s="249">
        <f t="shared" si="29"/>
        <v>-4.8351726110688986</v>
      </c>
      <c r="U77" s="232" t="str">
        <f>VLOOKUP(D77:D236,پیوست1!$E$5:G226,3,0)</f>
        <v>در اوراق بهادار با درآمد ثابت و قابل معامله</v>
      </c>
    </row>
    <row r="78" spans="1:22" x14ac:dyDescent="0.55000000000000004">
      <c r="A78" s="305">
        <v>11315</v>
      </c>
      <c r="B78" s="191">
        <v>191</v>
      </c>
      <c r="C78" s="181">
        <v>75</v>
      </c>
      <c r="D78" s="181" t="s">
        <v>450</v>
      </c>
      <c r="E78" s="333">
        <v>31092801.121638</v>
      </c>
      <c r="F78" s="334">
        <v>4.7011327730538186</v>
      </c>
      <c r="G78" s="334">
        <v>43.135677401196766</v>
      </c>
      <c r="H78" s="334">
        <v>49.600287036501207</v>
      </c>
      <c r="I78" s="334">
        <v>1.7591357154845989E-5</v>
      </c>
      <c r="J78" s="334">
        <v>2.5628851978910592</v>
      </c>
      <c r="K78" s="180">
        <f t="shared" si="21"/>
        <v>6.4691472650434928E-2</v>
      </c>
      <c r="L78" s="180">
        <f t="shared" si="22"/>
        <v>0.59358257457698027</v>
      </c>
      <c r="M78" s="180">
        <f t="shared" si="23"/>
        <v>0.68254094644325125</v>
      </c>
      <c r="N78" s="180">
        <f t="shared" si="24"/>
        <v>2.4207161448186654E-7</v>
      </c>
      <c r="O78" s="180">
        <f t="shared" si="25"/>
        <v>3.526741866043355E-2</v>
      </c>
      <c r="P78" s="205">
        <f t="shared" si="26"/>
        <v>100.00000000000001</v>
      </c>
      <c r="Q78" s="236">
        <f>VLOOKUP(B:B,'پیوست 4'!$C$14:$J$173,8,0)</f>
        <v>1473153.560264</v>
      </c>
      <c r="R78" s="1">
        <f t="shared" si="27"/>
        <v>4.7379248801061147E-2</v>
      </c>
      <c r="S78" s="232">
        <f t="shared" si="28"/>
        <v>4.7379248801061147</v>
      </c>
      <c r="T78" s="249">
        <f t="shared" si="29"/>
        <v>3.6792107052296075E-2</v>
      </c>
      <c r="U78" s="232" t="str">
        <f>VLOOKUP(D78:D237,پیوست1!$E$5:G223,3,0)</f>
        <v>در اوراق بهادار با درآمد ثابت نوع دوم و قابل معامله</v>
      </c>
    </row>
    <row r="79" spans="1:22" x14ac:dyDescent="0.55000000000000004">
      <c r="A79" s="305">
        <v>11518</v>
      </c>
      <c r="B79" s="191">
        <v>259</v>
      </c>
      <c r="C79" s="179">
        <v>76</v>
      </c>
      <c r="D79" s="179" t="s">
        <v>479</v>
      </c>
      <c r="E79" s="335">
        <v>1868293.0255</v>
      </c>
      <c r="F79" s="336">
        <v>4.3237544148702654</v>
      </c>
      <c r="G79" s="336">
        <v>60.939040840832966</v>
      </c>
      <c r="H79" s="336">
        <v>0.85687388202224202</v>
      </c>
      <c r="I79" s="336">
        <v>33.75831182817295</v>
      </c>
      <c r="J79" s="336">
        <v>0.12201903410157097</v>
      </c>
      <c r="K79" s="180">
        <f t="shared" si="21"/>
        <v>3.5751204856311579E-3</v>
      </c>
      <c r="L79" s="180">
        <f t="shared" si="22"/>
        <v>5.0387786257123195E-2</v>
      </c>
      <c r="M79" s="180">
        <f t="shared" si="23"/>
        <v>7.085109548970375E-4</v>
      </c>
      <c r="N79" s="180">
        <f t="shared" si="24"/>
        <v>2.7913248671605474E-2</v>
      </c>
      <c r="O79" s="180">
        <f t="shared" si="25"/>
        <v>1.0089211980984874E-4</v>
      </c>
      <c r="P79" s="205">
        <f t="shared" si="26"/>
        <v>99.999999999999986</v>
      </c>
      <c r="Q79" s="236">
        <f>VLOOKUP(B:B,'پیوست 4'!$C$14:$J$173,8,0)</f>
        <v>2025.3140410000001</v>
      </c>
      <c r="R79" s="1">
        <f t="shared" si="27"/>
        <v>1.0840451756533092E-3</v>
      </c>
      <c r="S79" s="232">
        <f t="shared" si="28"/>
        <v>0.10840451756533093</v>
      </c>
      <c r="T79" s="249">
        <f t="shared" si="29"/>
        <v>-4.2153498973049341</v>
      </c>
      <c r="U79" s="232" t="str">
        <f>VLOOKUP(D79:D238,پیوست1!$E$5:G245,3,0)</f>
        <v>در اوراق بهادار با درآمد ثابت و قابل معامله</v>
      </c>
    </row>
    <row r="80" spans="1:22" x14ac:dyDescent="0.55000000000000004">
      <c r="A80" s="305">
        <v>11277</v>
      </c>
      <c r="B80" s="191">
        <v>172</v>
      </c>
      <c r="C80" s="181">
        <v>77</v>
      </c>
      <c r="D80" s="181" t="s">
        <v>446</v>
      </c>
      <c r="E80" s="333">
        <v>85844173.380280003</v>
      </c>
      <c r="F80" s="334">
        <v>3.9862070392218527</v>
      </c>
      <c r="G80" s="334">
        <v>54.396750443385102</v>
      </c>
      <c r="H80" s="334">
        <v>40.086044247316416</v>
      </c>
      <c r="I80" s="334">
        <v>9.6265392054454736E-7</v>
      </c>
      <c r="J80" s="334">
        <v>1.530997307422709</v>
      </c>
      <c r="K80" s="180">
        <f t="shared" si="21"/>
        <v>0.15144514185660055</v>
      </c>
      <c r="L80" s="180">
        <f t="shared" si="22"/>
        <v>2.0666572273789168</v>
      </c>
      <c r="M80" s="180">
        <f t="shared" si="23"/>
        <v>1.5229606986720612</v>
      </c>
      <c r="N80" s="180">
        <f t="shared" si="24"/>
        <v>3.6573428856354932E-8</v>
      </c>
      <c r="O80" s="180">
        <f t="shared" si="25"/>
        <v>5.816609677403195E-2</v>
      </c>
      <c r="P80" s="205">
        <f t="shared" si="26"/>
        <v>100</v>
      </c>
      <c r="Q80" s="236">
        <f>VLOOKUP(B:B,'پیوست 4'!$C$14:$J$173,8,0)</f>
        <v>4113327.3720410001</v>
      </c>
      <c r="R80" s="1">
        <f t="shared" si="27"/>
        <v>4.7916209220390811E-2</v>
      </c>
      <c r="S80" s="232">
        <f t="shared" si="28"/>
        <v>4.7916209220390815</v>
      </c>
      <c r="T80" s="249">
        <f t="shared" si="29"/>
        <v>0.80541388281722881</v>
      </c>
      <c r="U80" s="232" t="str">
        <f>VLOOKUP(D80:D238,پیوست1!$E$5:G220,3,0)</f>
        <v>در اوارق بهادار با درآمد ثابت</v>
      </c>
      <c r="V80" s="232">
        <f>100-P80</f>
        <v>0</v>
      </c>
    </row>
    <row r="81" spans="1:22" x14ac:dyDescent="0.55000000000000004">
      <c r="A81" s="305">
        <v>11521</v>
      </c>
      <c r="B81" s="191">
        <v>255</v>
      </c>
      <c r="C81" s="179">
        <v>78</v>
      </c>
      <c r="D81" s="179" t="s">
        <v>478</v>
      </c>
      <c r="E81" s="335">
        <v>2938059.8621669998</v>
      </c>
      <c r="F81" s="336">
        <v>2.820910307434993</v>
      </c>
      <c r="G81" s="336">
        <v>51.949415252862451</v>
      </c>
      <c r="H81" s="336">
        <v>43.321453841592486</v>
      </c>
      <c r="I81" s="336">
        <v>1.6406088287673987E-3</v>
      </c>
      <c r="J81" s="336">
        <v>1.9065799892813011</v>
      </c>
      <c r="K81" s="180">
        <f t="shared" si="21"/>
        <v>3.66804444657112E-3</v>
      </c>
      <c r="L81" s="180">
        <f t="shared" si="22"/>
        <v>6.7550096725388489E-2</v>
      </c>
      <c r="M81" s="180">
        <f t="shared" si="23"/>
        <v>5.6331113315520522E-2</v>
      </c>
      <c r="N81" s="180">
        <f t="shared" si="24"/>
        <v>2.1332922523253549E-6</v>
      </c>
      <c r="O81" s="180">
        <f t="shared" si="25"/>
        <v>2.4791359452991267E-3</v>
      </c>
      <c r="P81" s="205">
        <f t="shared" si="26"/>
        <v>100</v>
      </c>
      <c r="Q81" s="236">
        <f>VLOOKUP(B:B,'پیوست 4'!$C$14:$J$173,8,0)</f>
        <v>85161.383252</v>
      </c>
      <c r="R81" s="1">
        <f t="shared" si="27"/>
        <v>2.8985584789680986E-2</v>
      </c>
      <c r="S81" s="232">
        <f t="shared" si="28"/>
        <v>2.8985584789680985</v>
      </c>
      <c r="T81" s="249">
        <f t="shared" si="29"/>
        <v>7.7648171533105437E-2</v>
      </c>
      <c r="U81" s="232" t="str">
        <f>VLOOKUP(D81:D239,پیوست1!$E$5:G221,3,0)</f>
        <v>در اوراق بهادار با درآمد ثابت و با پیش بینی سود</v>
      </c>
      <c r="V81" s="232">
        <f>100-P81</f>
        <v>0</v>
      </c>
    </row>
    <row r="82" spans="1:22" x14ac:dyDescent="0.55000000000000004">
      <c r="A82" s="305">
        <v>11698</v>
      </c>
      <c r="B82" s="191">
        <v>295</v>
      </c>
      <c r="C82" s="181">
        <v>79</v>
      </c>
      <c r="D82" s="181" t="s">
        <v>625</v>
      </c>
      <c r="E82" s="333">
        <v>5361948.8706250004</v>
      </c>
      <c r="F82" s="334">
        <v>2.52</v>
      </c>
      <c r="G82" s="334">
        <v>47.57</v>
      </c>
      <c r="H82" s="334">
        <v>49.6</v>
      </c>
      <c r="I82" s="334">
        <v>0</v>
      </c>
      <c r="J82" s="334">
        <v>0.31</v>
      </c>
      <c r="K82" s="180">
        <f t="shared" si="21"/>
        <v>5.9800922118936149E-3</v>
      </c>
      <c r="L82" s="180">
        <f t="shared" si="22"/>
        <v>0.11288610576181717</v>
      </c>
      <c r="M82" s="180">
        <f t="shared" si="23"/>
        <v>0.11770340226584257</v>
      </c>
      <c r="N82" s="180">
        <f t="shared" si="24"/>
        <v>0</v>
      </c>
      <c r="O82" s="180">
        <f t="shared" si="25"/>
        <v>7.3564626416151608E-4</v>
      </c>
      <c r="P82" s="205">
        <f t="shared" si="26"/>
        <v>100</v>
      </c>
      <c r="Q82" s="236">
        <f>VLOOKUP(B:B,'پیوست 4'!$C$14:$J$173,8,0)</f>
        <v>358243.62492899998</v>
      </c>
      <c r="T82" s="249"/>
    </row>
    <row r="83" spans="1:22" x14ac:dyDescent="0.55000000000000004">
      <c r="A83" s="305">
        <v>11562</v>
      </c>
      <c r="B83" s="191">
        <v>261</v>
      </c>
      <c r="C83" s="179">
        <v>80</v>
      </c>
      <c r="D83" s="179" t="s">
        <v>481</v>
      </c>
      <c r="E83" s="335">
        <v>1000931.19</v>
      </c>
      <c r="F83" s="336">
        <v>2.1874177221088855</v>
      </c>
      <c r="G83" s="336">
        <v>89.190034709672801</v>
      </c>
      <c r="H83" s="336">
        <v>9.711626847613661E-6</v>
      </c>
      <c r="I83" s="336">
        <v>6.318460767242609</v>
      </c>
      <c r="J83" s="336">
        <v>2.3040770893488514</v>
      </c>
      <c r="K83" s="180">
        <f t="shared" si="21"/>
        <v>9.6899295704342575E-4</v>
      </c>
      <c r="L83" s="180">
        <f t="shared" si="22"/>
        <v>3.9509836003710302E-2</v>
      </c>
      <c r="M83" s="180">
        <f t="shared" si="23"/>
        <v>4.302103764478437E-9</v>
      </c>
      <c r="N83" s="180">
        <f t="shared" si="24"/>
        <v>2.7989825267167325E-3</v>
      </c>
      <c r="O83" s="180">
        <f t="shared" si="25"/>
        <v>1.0206712917693991E-3</v>
      </c>
      <c r="P83" s="205">
        <f t="shared" si="26"/>
        <v>100</v>
      </c>
      <c r="Q83" s="236">
        <f>VLOOKUP(B:B,'پیوست 4'!$C$14:$J$173,8,0)</f>
        <v>22523.700264999999</v>
      </c>
      <c r="R83" s="1">
        <f>Q83/E83</f>
        <v>2.2502745933014635E-2</v>
      </c>
      <c r="S83" s="232">
        <f>R83*100</f>
        <v>2.2502745933014636</v>
      </c>
      <c r="T83" s="249">
        <f>S83-F83</f>
        <v>6.2856871192578101E-2</v>
      </c>
      <c r="U83" s="232" t="str">
        <f>VLOOKUP(D83:D242,پیوست1!$E$5:G236,3,0)</f>
        <v>در اوراق بهادار با درآمد ثابت</v>
      </c>
      <c r="V83" s="232">
        <f>100-P83</f>
        <v>0</v>
      </c>
    </row>
    <row r="84" spans="1:22" x14ac:dyDescent="0.55000000000000004">
      <c r="A84" s="305">
        <v>11419</v>
      </c>
      <c r="B84" s="191">
        <v>11725</v>
      </c>
      <c r="C84" s="181">
        <v>81</v>
      </c>
      <c r="D84" s="181" t="s">
        <v>617</v>
      </c>
      <c r="E84" s="333">
        <v>0</v>
      </c>
      <c r="F84" s="334">
        <v>0</v>
      </c>
      <c r="G84" s="334">
        <v>0</v>
      </c>
      <c r="H84" s="334">
        <v>0</v>
      </c>
      <c r="I84" s="334">
        <v>0</v>
      </c>
      <c r="J84" s="334">
        <v>0</v>
      </c>
      <c r="K84" s="180">
        <f t="shared" si="21"/>
        <v>0</v>
      </c>
      <c r="L84" s="180">
        <f t="shared" si="22"/>
        <v>0</v>
      </c>
      <c r="M84" s="180">
        <f t="shared" si="23"/>
        <v>0</v>
      </c>
      <c r="N84" s="180">
        <f t="shared" si="24"/>
        <v>0</v>
      </c>
      <c r="O84" s="180">
        <f t="shared" si="25"/>
        <v>0</v>
      </c>
      <c r="P84" s="205">
        <f t="shared" si="26"/>
        <v>0</v>
      </c>
      <c r="Q84" s="236" t="e">
        <f>VLOOKUP(B:B,'پیوست 4'!$C$14:$J$173,8,0)</f>
        <v>#N/A</v>
      </c>
      <c r="R84" s="1" t="e">
        <f>Q84/E84</f>
        <v>#N/A</v>
      </c>
      <c r="S84" s="232" t="e">
        <f>R84*100</f>
        <v>#N/A</v>
      </c>
      <c r="T84" s="249" t="e">
        <f>S84-F84</f>
        <v>#N/A</v>
      </c>
      <c r="U84" s="232" t="str">
        <f>VLOOKUP(D84:D246,پیوست1!$E$5:G178,3,0)</f>
        <v>در اوراق بهادار با درآمد ثابت و قابل معامله</v>
      </c>
    </row>
    <row r="85" spans="1:22" x14ac:dyDescent="0.55000000000000004">
      <c r="A85" s="305" t="e">
        <v>#N/A</v>
      </c>
      <c r="B85" s="184"/>
      <c r="C85" s="119"/>
      <c r="D85" s="372" t="s">
        <v>284</v>
      </c>
      <c r="E85" s="94">
        <f>SUM(E4:E84)</f>
        <v>2259515518.3562546</v>
      </c>
      <c r="F85" s="337">
        <f>K85</f>
        <v>11.785242818955924</v>
      </c>
      <c r="G85" s="337">
        <f>L85</f>
        <v>34.293703630797999</v>
      </c>
      <c r="H85" s="337">
        <f>M85</f>
        <v>51.676875824152368</v>
      </c>
      <c r="I85" s="337">
        <f>N85</f>
        <v>0.12854401443332628</v>
      </c>
      <c r="J85" s="337">
        <f>O85</f>
        <v>2.1156335901052974</v>
      </c>
      <c r="K85" s="188">
        <f>SUM(K4:K84)</f>
        <v>11.785242818955924</v>
      </c>
      <c r="L85" s="188">
        <f t="shared" ref="L85:O85" si="30">SUM(L4:L84)</f>
        <v>34.293703630797999</v>
      </c>
      <c r="M85" s="188">
        <f t="shared" si="30"/>
        <v>51.676875824152368</v>
      </c>
      <c r="N85" s="188">
        <f t="shared" si="30"/>
        <v>0.12854401443332628</v>
      </c>
      <c r="O85" s="188">
        <f t="shared" si="30"/>
        <v>2.1156335901052974</v>
      </c>
      <c r="P85" s="188">
        <f>K85+L85+M85+N85+O85</f>
        <v>99.999999878444925</v>
      </c>
      <c r="Q85" s="236" t="e">
        <f>VLOOKUP(B:B,'پیوست 4'!$C$14:$J$173,8,0)</f>
        <v>#N/A</v>
      </c>
      <c r="R85" s="1" t="e">
        <f t="shared" ref="R85" si="31">Q85/E85</f>
        <v>#N/A</v>
      </c>
      <c r="S85" s="232" t="e">
        <f t="shared" ref="S85" si="32">R85*100</f>
        <v>#N/A</v>
      </c>
      <c r="T85" s="249" t="e">
        <f t="shared" ref="T85" si="33">S85-F85</f>
        <v>#N/A</v>
      </c>
      <c r="U85" s="232" t="e">
        <f>VLOOKUP(D85:D251,پیوست1!$E$5:G252,3,0)</f>
        <v>#N/A</v>
      </c>
      <c r="V85" s="306">
        <f>100-P85</f>
        <v>1.2155507533861964E-7</v>
      </c>
    </row>
    <row r="86" spans="1:22" x14ac:dyDescent="0.55000000000000004">
      <c r="A86" s="305">
        <v>11172</v>
      </c>
      <c r="B86" s="191">
        <v>143</v>
      </c>
      <c r="C86" s="179">
        <v>82</v>
      </c>
      <c r="D86" s="179" t="s">
        <v>499</v>
      </c>
      <c r="E86" s="335">
        <v>3208802.8732599998</v>
      </c>
      <c r="F86" s="336">
        <v>82.293652645079888</v>
      </c>
      <c r="G86" s="336">
        <v>9.6432686035084281</v>
      </c>
      <c r="H86" s="336">
        <v>7.8258011855010627</v>
      </c>
      <c r="I86" s="336">
        <v>1.2930677034686372E-3</v>
      </c>
      <c r="J86" s="336">
        <v>0.23598449820715436</v>
      </c>
      <c r="K86" s="180">
        <f t="shared" ref="K86:K106" si="34">E86/$E$107*F86</f>
        <v>5.4999090539542168</v>
      </c>
      <c r="L86" s="180">
        <f t="shared" ref="L86:L106" si="35">E86/$E$107*G86</f>
        <v>0.64448591838412439</v>
      </c>
      <c r="M86" s="180">
        <f t="shared" ref="M86:M106" si="36">E86/$E$107*H86</f>
        <v>0.52301961829563115</v>
      </c>
      <c r="N86" s="180">
        <f t="shared" ref="N86:N106" si="37">E86/$E$107*I86</f>
        <v>8.6419238192705713E-5</v>
      </c>
      <c r="O86" s="180">
        <f t="shared" ref="O86:O106" si="38">E86/$E$107*J86</f>
        <v>1.5771487065715614E-2</v>
      </c>
      <c r="P86" s="205">
        <f t="shared" ref="P86:P105" si="39">SUM(F86:J86)</f>
        <v>100.00000000000001</v>
      </c>
      <c r="Q86" s="236">
        <f>VLOOKUP(B:B,'پیوست 4'!$C$14:$J$173,8,0)</f>
        <v>2669374.7969900002</v>
      </c>
      <c r="R86" s="1">
        <f t="shared" ref="R86:R105" si="40">Q86/E86</f>
        <v>0.83189117637445742</v>
      </c>
      <c r="S86" s="232">
        <f t="shared" ref="S86:S105" si="41">R86*100</f>
        <v>83.189117637445747</v>
      </c>
      <c r="T86" s="232">
        <f t="shared" ref="T86:T105" si="42">S86-F86</f>
        <v>0.8954649923658593</v>
      </c>
      <c r="U86" s="232" t="str">
        <f>VLOOKUP(D86:D243,پیوست1!$E$5:G263,3,0)</f>
        <v>مختلط و قابل معامله</v>
      </c>
    </row>
    <row r="87" spans="1:22" x14ac:dyDescent="0.55000000000000004">
      <c r="A87" s="305">
        <v>10763</v>
      </c>
      <c r="B87" s="191">
        <v>37</v>
      </c>
      <c r="C87" s="181">
        <v>83</v>
      </c>
      <c r="D87" s="181" t="s">
        <v>492</v>
      </c>
      <c r="E87" s="333">
        <v>231276.17198799999</v>
      </c>
      <c r="F87" s="334">
        <v>81.817727696039796</v>
      </c>
      <c r="G87" s="334">
        <v>9.9955091938380427</v>
      </c>
      <c r="H87" s="334">
        <v>7.4092218281350481</v>
      </c>
      <c r="I87" s="334">
        <v>7.7087723345897863E-2</v>
      </c>
      <c r="J87" s="334">
        <v>0.70045355864121517</v>
      </c>
      <c r="K87" s="180">
        <f t="shared" si="34"/>
        <v>0.39411633480950997</v>
      </c>
      <c r="L87" s="180">
        <f t="shared" si="35"/>
        <v>4.8148409384643508E-2</v>
      </c>
      <c r="M87" s="180">
        <f t="shared" si="36"/>
        <v>3.5690252380799654E-2</v>
      </c>
      <c r="N87" s="180">
        <f t="shared" si="37"/>
        <v>3.7133188417019938E-4</v>
      </c>
      <c r="O87" s="180">
        <f t="shared" si="38"/>
        <v>3.374087707025332E-3</v>
      </c>
      <c r="P87" s="205">
        <f t="shared" si="39"/>
        <v>100</v>
      </c>
      <c r="Q87" s="236">
        <f>VLOOKUP(B:B,'پیوست 4'!$C$14:$J$173,8,0)</f>
        <v>210316.35443800001</v>
      </c>
      <c r="R87" s="1">
        <f t="shared" si="40"/>
        <v>0.90937320792784693</v>
      </c>
      <c r="S87" s="232">
        <f t="shared" si="41"/>
        <v>90.937320792784689</v>
      </c>
      <c r="T87" s="232">
        <f t="shared" si="42"/>
        <v>9.119593096744893</v>
      </c>
      <c r="U87" s="232" t="str">
        <f>VLOOKUP(D87:D243,پیوست1!$E$5:G272,3,0)</f>
        <v>مختلط</v>
      </c>
    </row>
    <row r="88" spans="1:22" x14ac:dyDescent="0.55000000000000004">
      <c r="A88" s="305">
        <v>11196</v>
      </c>
      <c r="B88" s="191">
        <v>151</v>
      </c>
      <c r="C88" s="179">
        <v>84</v>
      </c>
      <c r="D88" s="179" t="s">
        <v>501</v>
      </c>
      <c r="E88" s="335">
        <v>1907247.3545560001</v>
      </c>
      <c r="F88" s="336">
        <v>68.307059326971299</v>
      </c>
      <c r="G88" s="336">
        <v>19.958010458378979</v>
      </c>
      <c r="H88" s="336">
        <v>10.585271282525508</v>
      </c>
      <c r="I88" s="336">
        <v>2.5720580791866064E-3</v>
      </c>
      <c r="J88" s="336">
        <v>1.1470868740450233</v>
      </c>
      <c r="K88" s="180">
        <f t="shared" si="34"/>
        <v>2.7134307435326264</v>
      </c>
      <c r="L88" s="180">
        <f t="shared" si="35"/>
        <v>0.79281233434869924</v>
      </c>
      <c r="M88" s="180">
        <f t="shared" si="36"/>
        <v>0.42048948980733825</v>
      </c>
      <c r="N88" s="180">
        <f t="shared" si="37"/>
        <v>1.0217247726635317E-4</v>
      </c>
      <c r="O88" s="180">
        <f t="shared" si="38"/>
        <v>4.5566897773148686E-2</v>
      </c>
      <c r="P88" s="205">
        <f t="shared" si="39"/>
        <v>100</v>
      </c>
      <c r="Q88" s="236">
        <f>VLOOKUP(B:B,'پیوست 4'!$C$14:$J$173,8,0)</f>
        <v>1327868.2789050001</v>
      </c>
      <c r="R88" s="1">
        <f t="shared" si="40"/>
        <v>0.69622237290460043</v>
      </c>
      <c r="S88" s="232">
        <f t="shared" si="41"/>
        <v>69.622237290460049</v>
      </c>
      <c r="T88" s="232">
        <f t="shared" si="42"/>
        <v>1.3151779634887504</v>
      </c>
      <c r="U88" s="232" t="str">
        <f>VLOOKUP(D88:D244,پیوست1!$E$5:G255,3,0)</f>
        <v>مختلط و قابل معامله</v>
      </c>
    </row>
    <row r="89" spans="1:22" x14ac:dyDescent="0.55000000000000004">
      <c r="A89" s="305">
        <v>10897</v>
      </c>
      <c r="B89" s="191">
        <v>101</v>
      </c>
      <c r="C89" s="181">
        <v>85</v>
      </c>
      <c r="D89" s="181" t="s">
        <v>494</v>
      </c>
      <c r="E89" s="333">
        <v>1354661.921598</v>
      </c>
      <c r="F89" s="334">
        <v>67.851861207569343</v>
      </c>
      <c r="G89" s="334">
        <v>6.3551683661239071</v>
      </c>
      <c r="H89" s="334">
        <v>13.702816161509816</v>
      </c>
      <c r="I89" s="334">
        <v>0.58011741439992104</v>
      </c>
      <c r="J89" s="334">
        <v>11.510036850397007</v>
      </c>
      <c r="K89" s="180">
        <f t="shared" si="34"/>
        <v>1.9144270387831634</v>
      </c>
      <c r="L89" s="180">
        <f t="shared" si="35"/>
        <v>0.17930983674726034</v>
      </c>
      <c r="M89" s="180">
        <f t="shared" si="36"/>
        <v>0.38662228714431834</v>
      </c>
      <c r="N89" s="180">
        <f t="shared" si="37"/>
        <v>1.6367899775051296E-2</v>
      </c>
      <c r="O89" s="180">
        <f t="shared" si="38"/>
        <v>0.32475344628177216</v>
      </c>
      <c r="P89" s="205">
        <f t="shared" si="39"/>
        <v>100</v>
      </c>
      <c r="Q89" s="236">
        <f>VLOOKUP(B:B,'پیوست 4'!$C$14:$J$173,8,0)</f>
        <v>940358.74610999995</v>
      </c>
      <c r="R89" s="1">
        <f t="shared" si="40"/>
        <v>0.69416489171019469</v>
      </c>
      <c r="S89" s="232">
        <f t="shared" si="41"/>
        <v>69.416489171019464</v>
      </c>
      <c r="T89" s="232">
        <f t="shared" si="42"/>
        <v>1.5646279634501212</v>
      </c>
      <c r="U89" s="232" t="str">
        <f>VLOOKUP(D89:D245,پیوست1!$E$5:G260,3,0)</f>
        <v>مختلط</v>
      </c>
    </row>
    <row r="90" spans="1:22" x14ac:dyDescent="0.55000000000000004">
      <c r="A90" s="305">
        <v>11304</v>
      </c>
      <c r="B90" s="191">
        <v>179</v>
      </c>
      <c r="C90" s="179">
        <v>86</v>
      </c>
      <c r="D90" s="179" t="s">
        <v>504</v>
      </c>
      <c r="E90" s="335">
        <v>1183392.4525540001</v>
      </c>
      <c r="F90" s="336">
        <v>67.666999496497994</v>
      </c>
      <c r="G90" s="336">
        <v>23.666162785858457</v>
      </c>
      <c r="H90" s="336">
        <v>7.5525334827379638</v>
      </c>
      <c r="I90" s="336">
        <v>1.0498934930438464E-2</v>
      </c>
      <c r="J90" s="336">
        <v>1.1038052999751329</v>
      </c>
      <c r="K90" s="180">
        <f t="shared" si="34"/>
        <v>1.6678302462977599</v>
      </c>
      <c r="L90" s="180">
        <f t="shared" si="35"/>
        <v>0.58331450192503309</v>
      </c>
      <c r="M90" s="180">
        <f t="shared" si="36"/>
        <v>0.18615194810490809</v>
      </c>
      <c r="N90" s="180">
        <f t="shared" si="37"/>
        <v>2.5877372073817998E-4</v>
      </c>
      <c r="O90" s="180">
        <f t="shared" si="38"/>
        <v>2.7206169610307234E-2</v>
      </c>
      <c r="P90" s="205">
        <f t="shared" si="39"/>
        <v>100</v>
      </c>
      <c r="Q90" s="236">
        <f>VLOOKUP(B:B,'پیوست 4'!$C$14:$J$173,8,0)</f>
        <v>876203.37444399996</v>
      </c>
      <c r="R90" s="1">
        <f t="shared" si="40"/>
        <v>0.74041656472709116</v>
      </c>
      <c r="S90" s="232">
        <f t="shared" si="41"/>
        <v>74.041656472709121</v>
      </c>
      <c r="T90" s="232">
        <f t="shared" si="42"/>
        <v>6.3746569762111278</v>
      </c>
      <c r="U90" s="232" t="str">
        <f>VLOOKUP(D90:D247,پیوست1!$E$5:G269,3,0)</f>
        <v>مختلط</v>
      </c>
    </row>
    <row r="91" spans="1:22" x14ac:dyDescent="0.55000000000000004">
      <c r="A91" s="305">
        <v>11258</v>
      </c>
      <c r="B91" s="191">
        <v>166</v>
      </c>
      <c r="C91" s="181">
        <v>87</v>
      </c>
      <c r="D91" s="181" t="s">
        <v>503</v>
      </c>
      <c r="E91" s="333">
        <v>323819.88086099998</v>
      </c>
      <c r="F91" s="334">
        <v>65.564425022285818</v>
      </c>
      <c r="G91" s="334">
        <v>28.250467973413532</v>
      </c>
      <c r="H91" s="334">
        <v>5.0148907889736796</v>
      </c>
      <c r="I91" s="334">
        <v>1.8415633029543032E-2</v>
      </c>
      <c r="J91" s="334">
        <v>1.1518005822974349</v>
      </c>
      <c r="K91" s="180">
        <f t="shared" si="34"/>
        <v>0.44219914316203279</v>
      </c>
      <c r="L91" s="180">
        <f t="shared" si="35"/>
        <v>0.19053522893739525</v>
      </c>
      <c r="M91" s="180">
        <f t="shared" si="36"/>
        <v>3.3822921640532348E-2</v>
      </c>
      <c r="N91" s="180">
        <f t="shared" si="37"/>
        <v>1.2420420286889371E-4</v>
      </c>
      <c r="O91" s="180">
        <f t="shared" si="38"/>
        <v>7.7683168946014987E-3</v>
      </c>
      <c r="P91" s="205">
        <f t="shared" si="39"/>
        <v>100.00000000000001</v>
      </c>
      <c r="Q91" s="236">
        <f>VLOOKUP(B:B,'پیوست 4'!$C$14:$J$173,8,0)</f>
        <v>214656.42097800001</v>
      </c>
      <c r="R91" s="1">
        <f t="shared" si="40"/>
        <v>0.66288833288201199</v>
      </c>
      <c r="S91" s="232">
        <f t="shared" si="41"/>
        <v>66.288833288201204</v>
      </c>
      <c r="T91" s="232">
        <f t="shared" si="42"/>
        <v>0.7244082659153861</v>
      </c>
      <c r="U91" s="232" t="str">
        <f>VLOOKUP(D91:D247,پیوست1!$E$5:G264,3,0)</f>
        <v>مختلط</v>
      </c>
    </row>
    <row r="92" spans="1:22" x14ac:dyDescent="0.55000000000000004">
      <c r="A92" s="305">
        <v>10934</v>
      </c>
      <c r="B92" s="191">
        <v>111</v>
      </c>
      <c r="C92" s="179">
        <v>88</v>
      </c>
      <c r="D92" s="179" t="s">
        <v>495</v>
      </c>
      <c r="E92" s="335">
        <v>153494.77190600001</v>
      </c>
      <c r="F92" s="336">
        <v>64.388688830471764</v>
      </c>
      <c r="G92" s="336">
        <v>19.269146238255836</v>
      </c>
      <c r="H92" s="336">
        <v>14.054333823865523</v>
      </c>
      <c r="I92" s="336">
        <v>1.9879953664550594E-4</v>
      </c>
      <c r="J92" s="336">
        <v>2.287632307870235</v>
      </c>
      <c r="K92" s="180">
        <f t="shared" si="34"/>
        <v>0.20584925540902468</v>
      </c>
      <c r="L92" s="180">
        <f t="shared" si="35"/>
        <v>6.1603046708343885E-2</v>
      </c>
      <c r="M92" s="180">
        <f t="shared" si="36"/>
        <v>4.4931403410461271E-2</v>
      </c>
      <c r="N92" s="180">
        <f t="shared" si="37"/>
        <v>6.355578493278767E-7</v>
      </c>
      <c r="O92" s="180">
        <f t="shared" si="38"/>
        <v>7.3135113601173526E-3</v>
      </c>
      <c r="P92" s="205">
        <f t="shared" si="39"/>
        <v>100</v>
      </c>
      <c r="Q92" s="236">
        <f>VLOOKUP(B:B,'پیوست 4'!$C$14:$J$173,8,0)</f>
        <v>101136.53066400001</v>
      </c>
      <c r="R92" s="1">
        <f t="shared" si="40"/>
        <v>0.65889234798131024</v>
      </c>
      <c r="S92" s="232">
        <f t="shared" si="41"/>
        <v>65.889234798131028</v>
      </c>
      <c r="T92" s="232">
        <f t="shared" si="42"/>
        <v>1.5005459676592636</v>
      </c>
      <c r="U92" s="232" t="str">
        <f>VLOOKUP(D92:D248,پیوست1!$E$5:G256,3,0)</f>
        <v>مختلط</v>
      </c>
    </row>
    <row r="93" spans="1:22" x14ac:dyDescent="0.55000000000000004">
      <c r="A93" s="305">
        <v>11381</v>
      </c>
      <c r="B93" s="191">
        <v>213</v>
      </c>
      <c r="C93" s="181">
        <v>89</v>
      </c>
      <c r="D93" s="181" t="s">
        <v>508</v>
      </c>
      <c r="E93" s="333">
        <v>1496954.571239</v>
      </c>
      <c r="F93" s="334">
        <v>63.952102554034489</v>
      </c>
      <c r="G93" s="334">
        <v>21.584031702715539</v>
      </c>
      <c r="H93" s="334">
        <v>13.757686339021525</v>
      </c>
      <c r="I93" s="334">
        <v>3.1182935881955828E-4</v>
      </c>
      <c r="J93" s="334">
        <v>0.70586757486962592</v>
      </c>
      <c r="K93" s="180">
        <f t="shared" si="34"/>
        <v>1.993928492311823</v>
      </c>
      <c r="L93" s="180">
        <f t="shared" si="35"/>
        <v>0.67295701114194484</v>
      </c>
      <c r="M93" s="180">
        <f t="shared" si="36"/>
        <v>0.42894356376299603</v>
      </c>
      <c r="N93" s="180">
        <f t="shared" si="37"/>
        <v>9.7223612431553988E-6</v>
      </c>
      <c r="O93" s="180">
        <f t="shared" si="38"/>
        <v>2.2007868594193791E-2</v>
      </c>
      <c r="P93" s="205">
        <f t="shared" si="39"/>
        <v>100.00000000000001</v>
      </c>
      <c r="Q93" s="236">
        <f>VLOOKUP(B:B,'پیوست 4'!$C$14:$J$173,8,0)</f>
        <v>1012299.721575</v>
      </c>
      <c r="R93" s="1">
        <f t="shared" si="40"/>
        <v>0.67623944041076633</v>
      </c>
      <c r="S93" s="232">
        <f t="shared" si="41"/>
        <v>67.623944041076641</v>
      </c>
      <c r="T93" s="232">
        <f t="shared" si="42"/>
        <v>3.6718414870421512</v>
      </c>
      <c r="U93" s="232" t="str">
        <f>VLOOKUP(D93:D250,پیوست1!$E$5:G258,3,0)</f>
        <v>مختلط</v>
      </c>
    </row>
    <row r="94" spans="1:22" x14ac:dyDescent="0.55000000000000004">
      <c r="A94" s="305">
        <v>10762</v>
      </c>
      <c r="B94" s="191">
        <v>10</v>
      </c>
      <c r="C94" s="179">
        <v>90</v>
      </c>
      <c r="D94" s="179" t="s">
        <v>490</v>
      </c>
      <c r="E94" s="335">
        <v>2924882.8106379998</v>
      </c>
      <c r="F94" s="336">
        <v>63.401960639374586</v>
      </c>
      <c r="G94" s="336">
        <v>19.433034060457427</v>
      </c>
      <c r="H94" s="336">
        <v>14.967108448867419</v>
      </c>
      <c r="I94" s="336">
        <v>1.6921502501230384E-5</v>
      </c>
      <c r="J94" s="336">
        <v>2.1978799297980722</v>
      </c>
      <c r="K94" s="180">
        <f t="shared" si="34"/>
        <v>3.8624003651707763</v>
      </c>
      <c r="L94" s="180">
        <f t="shared" si="35"/>
        <v>1.1838460056213695</v>
      </c>
      <c r="M94" s="180">
        <f t="shared" si="36"/>
        <v>0.91178513338521217</v>
      </c>
      <c r="N94" s="180">
        <f t="shared" si="37"/>
        <v>1.0308453678860103E-6</v>
      </c>
      <c r="O94" s="180">
        <f t="shared" si="38"/>
        <v>0.13389321336194773</v>
      </c>
      <c r="P94" s="205">
        <f t="shared" si="39"/>
        <v>100.00000000000001</v>
      </c>
      <c r="Q94" s="236">
        <f>VLOOKUP(B:B,'پیوست 4'!$C$14:$J$173,8,0)</f>
        <v>1873414.0374179999</v>
      </c>
      <c r="R94" s="1">
        <f t="shared" si="40"/>
        <v>0.64050909342564577</v>
      </c>
      <c r="S94" s="232">
        <f t="shared" si="41"/>
        <v>64.05090934256458</v>
      </c>
      <c r="T94" s="232">
        <f t="shared" si="42"/>
        <v>0.64894870318999409</v>
      </c>
      <c r="U94" s="232" t="str">
        <f>VLOOKUP(D94:D251,پیوست1!$E$5:G265,3,0)</f>
        <v>مختلط</v>
      </c>
    </row>
    <row r="95" spans="1:22" x14ac:dyDescent="0.55000000000000004">
      <c r="A95" s="305">
        <v>11131</v>
      </c>
      <c r="B95" s="191">
        <v>128</v>
      </c>
      <c r="C95" s="181">
        <v>91</v>
      </c>
      <c r="D95" s="181" t="s">
        <v>497</v>
      </c>
      <c r="E95" s="333">
        <v>3898092.752411</v>
      </c>
      <c r="F95" s="334">
        <v>62.824683987524992</v>
      </c>
      <c r="G95" s="334">
        <v>25.156243291613357</v>
      </c>
      <c r="H95" s="334">
        <v>10.080427715647229</v>
      </c>
      <c r="I95" s="334">
        <v>1.214119170296889</v>
      </c>
      <c r="J95" s="334">
        <v>0.72452583491753519</v>
      </c>
      <c r="K95" s="180">
        <f t="shared" si="34"/>
        <v>5.1006862754732136</v>
      </c>
      <c r="L95" s="180">
        <f t="shared" si="35"/>
        <v>2.0424154449463923</v>
      </c>
      <c r="M95" s="180">
        <f t="shared" si="36"/>
        <v>0.8184219328554273</v>
      </c>
      <c r="N95" s="180">
        <f t="shared" si="37"/>
        <v>9.8573372688225067E-2</v>
      </c>
      <c r="O95" s="180">
        <f t="shared" si="38"/>
        <v>5.8823678016804173E-2</v>
      </c>
      <c r="P95" s="205">
        <f t="shared" si="39"/>
        <v>99.999999999999986</v>
      </c>
      <c r="Q95" s="236">
        <f>VLOOKUP(B:B,'پیوست 4'!$C$14:$J$173,8,0)</f>
        <v>2475508.6252350002</v>
      </c>
      <c r="R95" s="1">
        <f t="shared" si="40"/>
        <v>0.63505636793887965</v>
      </c>
      <c r="S95" s="232">
        <f t="shared" si="41"/>
        <v>63.505636793887966</v>
      </c>
      <c r="T95" s="232">
        <f t="shared" si="42"/>
        <v>0.68095280636297417</v>
      </c>
      <c r="U95" s="232" t="str">
        <f>VLOOKUP(D95:D251,پیوست1!$E$5:G262,3,0)</f>
        <v>مختلط</v>
      </c>
    </row>
    <row r="96" spans="1:22" x14ac:dyDescent="0.55000000000000004">
      <c r="A96" s="305">
        <v>10615</v>
      </c>
      <c r="B96" s="191">
        <v>65</v>
      </c>
      <c r="C96" s="179">
        <v>92</v>
      </c>
      <c r="D96" s="179" t="s">
        <v>30</v>
      </c>
      <c r="E96" s="335">
        <v>1052770.29057</v>
      </c>
      <c r="F96" s="336">
        <v>59.92535542209756</v>
      </c>
      <c r="G96" s="336">
        <v>30.656332251530625</v>
      </c>
      <c r="H96" s="336">
        <v>8.6351773148744471</v>
      </c>
      <c r="I96" s="336">
        <v>4.6969021024302294E-3</v>
      </c>
      <c r="J96" s="336">
        <v>0.77843810939494096</v>
      </c>
      <c r="K96" s="180">
        <f t="shared" si="34"/>
        <v>1.3139848871830264</v>
      </c>
      <c r="L96" s="180">
        <f t="shared" si="35"/>
        <v>0.672202225439264</v>
      </c>
      <c r="M96" s="180">
        <f t="shared" si="36"/>
        <v>0.1893437662566903</v>
      </c>
      <c r="N96" s="180">
        <f t="shared" si="37"/>
        <v>1.0298909928360136E-4</v>
      </c>
      <c r="O96" s="180">
        <f t="shared" si="38"/>
        <v>1.7068833453678614E-2</v>
      </c>
      <c r="P96" s="205">
        <f t="shared" si="39"/>
        <v>100</v>
      </c>
      <c r="Q96" s="236">
        <f>VLOOKUP(B:B,'پیوست 4'!$C$14:$J$173,8,0)</f>
        <v>637211.24076700001</v>
      </c>
      <c r="R96" s="1">
        <f t="shared" si="40"/>
        <v>0.60527091852297199</v>
      </c>
      <c r="S96" s="232">
        <f t="shared" si="41"/>
        <v>60.527091852297197</v>
      </c>
      <c r="T96" s="232">
        <f t="shared" si="42"/>
        <v>0.60173643019963663</v>
      </c>
      <c r="U96" s="232" t="str">
        <f>VLOOKUP(D96:D253,پیوست1!$E$5:G257,3,0)</f>
        <v>مختلط</v>
      </c>
    </row>
    <row r="97" spans="1:22" x14ac:dyDescent="0.55000000000000004">
      <c r="A97" s="305">
        <v>11327</v>
      </c>
      <c r="B97" s="191">
        <v>204</v>
      </c>
      <c r="C97" s="181">
        <v>93</v>
      </c>
      <c r="D97" s="181" t="s">
        <v>507</v>
      </c>
      <c r="E97" s="333">
        <v>4346474.9895660002</v>
      </c>
      <c r="F97" s="334">
        <v>59.704986021240764</v>
      </c>
      <c r="G97" s="334">
        <v>27.115903582339072</v>
      </c>
      <c r="H97" s="334">
        <v>11.230104886926506</v>
      </c>
      <c r="I97" s="334">
        <v>0</v>
      </c>
      <c r="J97" s="334">
        <v>1.9490055094936571</v>
      </c>
      <c r="K97" s="180">
        <f t="shared" si="34"/>
        <v>5.4049778318543797</v>
      </c>
      <c r="L97" s="180">
        <f t="shared" si="35"/>
        <v>2.4547507255273904</v>
      </c>
      <c r="M97" s="180">
        <f t="shared" si="36"/>
        <v>1.0166398488334474</v>
      </c>
      <c r="N97" s="180">
        <f t="shared" si="37"/>
        <v>0</v>
      </c>
      <c r="O97" s="180">
        <f t="shared" si="38"/>
        <v>0.17643972932558016</v>
      </c>
      <c r="P97" s="205">
        <f t="shared" si="39"/>
        <v>100.00000000000001</v>
      </c>
      <c r="Q97" s="236">
        <f>VLOOKUP(B:B,'پیوست 4'!$C$14:$J$173,8,0)</f>
        <v>2650924.6505740001</v>
      </c>
      <c r="R97" s="1">
        <f t="shared" si="40"/>
        <v>0.60990219820376734</v>
      </c>
      <c r="S97" s="232">
        <f t="shared" si="41"/>
        <v>60.990219820376737</v>
      </c>
      <c r="T97" s="232">
        <f t="shared" si="42"/>
        <v>1.2852337991359732</v>
      </c>
      <c r="U97" s="232" t="str">
        <f>VLOOKUP(D97:D253,پیوست1!$E$5:G267,3,0)</f>
        <v>مختلط و قابل معامله</v>
      </c>
    </row>
    <row r="98" spans="1:22" x14ac:dyDescent="0.55000000000000004">
      <c r="A98" s="305">
        <v>11305</v>
      </c>
      <c r="B98" s="191">
        <v>180</v>
      </c>
      <c r="C98" s="179">
        <v>94</v>
      </c>
      <c r="D98" s="179" t="s">
        <v>505</v>
      </c>
      <c r="E98" s="335">
        <v>316190.91720899998</v>
      </c>
      <c r="F98" s="336">
        <v>58.285291778560534</v>
      </c>
      <c r="G98" s="336">
        <v>33.080353661442174</v>
      </c>
      <c r="H98" s="336">
        <v>7.8029339535776758</v>
      </c>
      <c r="I98" s="336">
        <v>2.5055543359632453E-6</v>
      </c>
      <c r="J98" s="336">
        <v>0.83141810086528445</v>
      </c>
      <c r="K98" s="180">
        <f t="shared" si="34"/>
        <v>0.38384377021601912</v>
      </c>
      <c r="L98" s="180">
        <f t="shared" si="35"/>
        <v>0.21785406372723917</v>
      </c>
      <c r="M98" s="180">
        <f t="shared" si="36"/>
        <v>5.1387022284574944E-2</v>
      </c>
      <c r="N98" s="180">
        <f t="shared" si="37"/>
        <v>1.6500585198253911E-8</v>
      </c>
      <c r="O98" s="180">
        <f t="shared" si="38"/>
        <v>5.4753892229696729E-3</v>
      </c>
      <c r="P98" s="205">
        <f t="shared" si="39"/>
        <v>100</v>
      </c>
      <c r="Q98" s="236">
        <f>VLOOKUP(B:B,'پیوست 4'!$C$14:$J$173,8,0)</f>
        <v>214612.18547200001</v>
      </c>
      <c r="R98" s="1">
        <f t="shared" si="40"/>
        <v>0.67874241096603938</v>
      </c>
      <c r="S98" s="232">
        <f t="shared" si="41"/>
        <v>67.874241096603939</v>
      </c>
      <c r="T98" s="232">
        <f t="shared" si="42"/>
        <v>9.5889493180434044</v>
      </c>
      <c r="U98" s="232" t="str">
        <f>VLOOKUP(D98:D255,پیوست1!$E$5:G271,3,0)</f>
        <v>مختلط</v>
      </c>
    </row>
    <row r="99" spans="1:22" x14ac:dyDescent="0.55000000000000004">
      <c r="A99" s="305">
        <v>10767</v>
      </c>
      <c r="B99" s="191">
        <v>32</v>
      </c>
      <c r="C99" s="181">
        <v>95</v>
      </c>
      <c r="D99" s="181" t="s">
        <v>491</v>
      </c>
      <c r="E99" s="333">
        <v>553319.00500799995</v>
      </c>
      <c r="F99" s="334">
        <v>58.130677110569245</v>
      </c>
      <c r="G99" s="334">
        <v>11.214277703606783</v>
      </c>
      <c r="H99" s="334">
        <v>30.213600388193129</v>
      </c>
      <c r="I99" s="334">
        <v>5.5739212814916436E-2</v>
      </c>
      <c r="J99" s="334">
        <v>0.38570558481592571</v>
      </c>
      <c r="K99" s="180">
        <f t="shared" si="34"/>
        <v>0.6699264117129462</v>
      </c>
      <c r="L99" s="180">
        <f t="shared" si="35"/>
        <v>0.12923883215122284</v>
      </c>
      <c r="M99" s="180">
        <f t="shared" si="36"/>
        <v>0.34819633795923788</v>
      </c>
      <c r="N99" s="180">
        <f t="shared" si="37"/>
        <v>6.4236600516067127E-4</v>
      </c>
      <c r="O99" s="180">
        <f t="shared" si="38"/>
        <v>4.4450601860681858E-3</v>
      </c>
      <c r="P99" s="205">
        <f t="shared" si="39"/>
        <v>99.999999999999986</v>
      </c>
      <c r="Q99" s="236">
        <f>VLOOKUP(B:B,'پیوست 4'!$C$14:$J$173,8,0)</f>
        <v>331964.85266799998</v>
      </c>
      <c r="R99" s="1">
        <f t="shared" si="40"/>
        <v>0.5999520162210954</v>
      </c>
      <c r="S99" s="232">
        <f t="shared" si="41"/>
        <v>59.995201622109541</v>
      </c>
      <c r="T99" s="232">
        <f t="shared" si="42"/>
        <v>1.8645245115402957</v>
      </c>
      <c r="U99" s="232" t="str">
        <f>VLOOKUP(D99:D255,پیوست1!$E$5:G253,3,0)</f>
        <v>مختلط</v>
      </c>
    </row>
    <row r="100" spans="1:22" x14ac:dyDescent="0.55000000000000004">
      <c r="A100" s="305">
        <v>11239</v>
      </c>
      <c r="B100" s="191">
        <v>165</v>
      </c>
      <c r="C100" s="179">
        <v>96</v>
      </c>
      <c r="D100" s="179" t="s">
        <v>506</v>
      </c>
      <c r="E100" s="335">
        <v>717931.967405</v>
      </c>
      <c r="F100" s="336">
        <v>57.502212339574655</v>
      </c>
      <c r="G100" s="336">
        <v>11.86353564812682</v>
      </c>
      <c r="H100" s="336">
        <v>29.613117153715471</v>
      </c>
      <c r="I100" s="336">
        <v>0</v>
      </c>
      <c r="J100" s="336">
        <v>1.0211348585830582</v>
      </c>
      <c r="K100" s="180">
        <f t="shared" si="34"/>
        <v>0.85983273799029958</v>
      </c>
      <c r="L100" s="180">
        <f t="shared" si="35"/>
        <v>0.17739589354119556</v>
      </c>
      <c r="M100" s="180">
        <f t="shared" si="36"/>
        <v>0.44280605157138941</v>
      </c>
      <c r="N100" s="180">
        <f t="shared" si="37"/>
        <v>0</v>
      </c>
      <c r="O100" s="180">
        <f t="shared" si="38"/>
        <v>1.5269067842604383E-2</v>
      </c>
      <c r="P100" s="205">
        <f t="shared" si="39"/>
        <v>100</v>
      </c>
      <c r="Q100" s="236">
        <f>VLOOKUP(B:B,'پیوست 4'!$C$14:$J$173,8,0)</f>
        <v>423744.07529499999</v>
      </c>
      <c r="R100" s="1">
        <f t="shared" si="40"/>
        <v>0.5902287327121587</v>
      </c>
      <c r="S100" s="232">
        <f t="shared" si="41"/>
        <v>59.022873271215872</v>
      </c>
      <c r="T100" s="232">
        <f t="shared" si="42"/>
        <v>1.520660931641217</v>
      </c>
      <c r="U100" s="232" t="str">
        <f>VLOOKUP(D100:D257,پیوست1!$E$5:G259,3,0)</f>
        <v>مختلط</v>
      </c>
    </row>
    <row r="101" spans="1:22" x14ac:dyDescent="0.55000000000000004">
      <c r="A101" s="305">
        <v>11222</v>
      </c>
      <c r="B101" s="191">
        <v>153</v>
      </c>
      <c r="C101" s="181">
        <v>97</v>
      </c>
      <c r="D101" s="181" t="s">
        <v>502</v>
      </c>
      <c r="E101" s="333">
        <v>586880.68395600002</v>
      </c>
      <c r="F101" s="334">
        <v>55.918575655256546</v>
      </c>
      <c r="G101" s="334">
        <v>42.716499831987484</v>
      </c>
      <c r="H101" s="334">
        <v>3.4234215257880962E-5</v>
      </c>
      <c r="I101" s="334">
        <v>7.7691499168117031E-2</v>
      </c>
      <c r="J101" s="334">
        <v>1.2871987793725943</v>
      </c>
      <c r="K101" s="180">
        <f t="shared" si="34"/>
        <v>0.68352129190870914</v>
      </c>
      <c r="L101" s="180">
        <f t="shared" si="35"/>
        <v>0.5221455805846078</v>
      </c>
      <c r="M101" s="180">
        <f t="shared" si="36"/>
        <v>4.1846228675082449E-7</v>
      </c>
      <c r="N101" s="180">
        <f t="shared" si="37"/>
        <v>9.4966284923110004E-4</v>
      </c>
      <c r="O101" s="180">
        <f t="shared" si="38"/>
        <v>1.5734087685714545E-2</v>
      </c>
      <c r="P101" s="205">
        <f t="shared" si="39"/>
        <v>99.999999999999986</v>
      </c>
      <c r="Q101" s="236">
        <f>VLOOKUP(B:B,'پیوست 4'!$C$14:$J$173,8,0)</f>
        <v>330452.30096800003</v>
      </c>
      <c r="R101" s="1">
        <f t="shared" si="40"/>
        <v>0.56306556000533647</v>
      </c>
      <c r="S101" s="232">
        <f t="shared" si="41"/>
        <v>56.306556000533647</v>
      </c>
      <c r="T101" s="232">
        <f t="shared" si="42"/>
        <v>0.38798034527710001</v>
      </c>
      <c r="U101" s="232" t="str">
        <f>VLOOKUP(D101:D258,پیوست1!$E$5:G268,3,0)</f>
        <v>مختلط</v>
      </c>
    </row>
    <row r="102" spans="1:22" x14ac:dyDescent="0.55000000000000004">
      <c r="A102" s="305">
        <v>11157</v>
      </c>
      <c r="B102" s="191">
        <v>135</v>
      </c>
      <c r="C102" s="179">
        <v>98</v>
      </c>
      <c r="D102" s="179" t="s">
        <v>498</v>
      </c>
      <c r="E102" s="335">
        <v>1193018.1291489999</v>
      </c>
      <c r="F102" s="336">
        <v>54.684108315831608</v>
      </c>
      <c r="G102" s="336">
        <v>24.993496976569961</v>
      </c>
      <c r="H102" s="336">
        <v>13.586024493863366</v>
      </c>
      <c r="I102" s="336">
        <v>2.9454295850034454E-2</v>
      </c>
      <c r="J102" s="336">
        <v>6.7069159178850306</v>
      </c>
      <c r="K102" s="180">
        <f t="shared" si="34"/>
        <v>1.3587961549272312</v>
      </c>
      <c r="L102" s="180">
        <f t="shared" si="35"/>
        <v>0.62104089535124707</v>
      </c>
      <c r="M102" s="180">
        <f t="shared" si="36"/>
        <v>0.3375868860545026</v>
      </c>
      <c r="N102" s="180">
        <f t="shared" si="37"/>
        <v>7.3188326882764635E-4</v>
      </c>
      <c r="O102" s="180">
        <f t="shared" si="38"/>
        <v>0.16665411289158788</v>
      </c>
      <c r="P102" s="205">
        <f t="shared" si="39"/>
        <v>99.999999999999986</v>
      </c>
      <c r="Q102" s="236">
        <f>VLOOKUP(B:B,'پیوست 4'!$C$14:$J$173,8,0)</f>
        <v>674675.54780599999</v>
      </c>
      <c r="R102" s="1">
        <f t="shared" si="40"/>
        <v>0.56551994585971421</v>
      </c>
      <c r="S102" s="232">
        <f t="shared" si="41"/>
        <v>56.551994585971421</v>
      </c>
      <c r="T102" s="232">
        <f t="shared" si="42"/>
        <v>1.8678862701398131</v>
      </c>
      <c r="U102" s="232" t="str">
        <f>VLOOKUP(D102:D259,پیوست1!$E$5:G261,3,0)</f>
        <v>مختلط</v>
      </c>
    </row>
    <row r="103" spans="1:22" x14ac:dyDescent="0.55000000000000004">
      <c r="A103" s="305">
        <v>11188</v>
      </c>
      <c r="B103" s="191">
        <v>145</v>
      </c>
      <c r="C103" s="181">
        <v>99</v>
      </c>
      <c r="D103" s="181" t="s">
        <v>500</v>
      </c>
      <c r="E103" s="333">
        <v>4710999.0130249998</v>
      </c>
      <c r="F103" s="334">
        <v>54.204599383206627</v>
      </c>
      <c r="G103" s="334">
        <v>19.897209245390748</v>
      </c>
      <c r="H103" s="334">
        <v>22.590278327711726</v>
      </c>
      <c r="I103" s="334">
        <v>2.3911681707073653E-4</v>
      </c>
      <c r="J103" s="334">
        <v>3.3076739268738269</v>
      </c>
      <c r="K103" s="180">
        <f t="shared" si="34"/>
        <v>5.3185749449247188</v>
      </c>
      <c r="L103" s="180">
        <f t="shared" si="35"/>
        <v>1.9523213854661523</v>
      </c>
      <c r="M103" s="180">
        <f t="shared" si="36"/>
        <v>2.2165663002735352</v>
      </c>
      <c r="N103" s="180">
        <f t="shared" si="37"/>
        <v>2.3462228789695227E-5</v>
      </c>
      <c r="O103" s="180">
        <f t="shared" si="38"/>
        <v>0.32455016499766226</v>
      </c>
      <c r="P103" s="205">
        <f t="shared" si="39"/>
        <v>100.00000000000001</v>
      </c>
      <c r="Q103" s="236">
        <f>VLOOKUP(B:B,'پیوست 4'!$C$14:$J$173,8,0)</f>
        <v>2646541.2211000002</v>
      </c>
      <c r="R103" s="1">
        <f t="shared" si="40"/>
        <v>0.56177919243515573</v>
      </c>
      <c r="S103" s="232">
        <f t="shared" si="41"/>
        <v>56.177919243515575</v>
      </c>
      <c r="T103" s="232">
        <f t="shared" si="42"/>
        <v>1.9733198603089477</v>
      </c>
      <c r="U103" s="232" t="str">
        <f>VLOOKUP(D103:D259,پیوست1!$E$5:G266,3,0)</f>
        <v>مختلط</v>
      </c>
    </row>
    <row r="104" spans="1:22" x14ac:dyDescent="0.55000000000000004">
      <c r="A104" s="305">
        <v>10885</v>
      </c>
      <c r="B104" s="191">
        <v>17</v>
      </c>
      <c r="C104" s="179">
        <v>100</v>
      </c>
      <c r="D104" s="179" t="s">
        <v>493</v>
      </c>
      <c r="E104" s="335">
        <v>17824981.552388001</v>
      </c>
      <c r="F104" s="336">
        <v>49.665751400073219</v>
      </c>
      <c r="G104" s="336">
        <v>9.7719028884236963</v>
      </c>
      <c r="H104" s="336">
        <v>40.090869507321344</v>
      </c>
      <c r="I104" s="336">
        <v>4.141374246108831E-4</v>
      </c>
      <c r="J104" s="336">
        <v>0.47106206675712919</v>
      </c>
      <c r="K104" s="180">
        <f t="shared" si="34"/>
        <v>18.438782034173936</v>
      </c>
      <c r="L104" s="180">
        <f t="shared" si="35"/>
        <v>3.6278921055142561</v>
      </c>
      <c r="M104" s="180">
        <f t="shared" si="36"/>
        <v>14.884035448317384</v>
      </c>
      <c r="N104" s="180">
        <f t="shared" si="37"/>
        <v>1.537516193620491E-4</v>
      </c>
      <c r="O104" s="180">
        <f t="shared" si="38"/>
        <v>0.17488531893004627</v>
      </c>
      <c r="P104" s="205">
        <f t="shared" si="39"/>
        <v>100</v>
      </c>
      <c r="Q104" s="236">
        <f>VLOOKUP(B:B,'پیوست 4'!$C$14:$J$173,8,0)</f>
        <v>9571570.2524849996</v>
      </c>
      <c r="R104" s="1">
        <f t="shared" si="40"/>
        <v>0.53697504394907514</v>
      </c>
      <c r="S104" s="232">
        <f t="shared" si="41"/>
        <v>53.697504394907511</v>
      </c>
      <c r="T104" s="232">
        <f t="shared" si="42"/>
        <v>4.0317529948342923</v>
      </c>
      <c r="U104" s="232" t="str">
        <f>VLOOKUP(D104:D261,پیوست1!$E$5:G270,3,0)</f>
        <v>مختلط</v>
      </c>
    </row>
    <row r="105" spans="1:22" x14ac:dyDescent="0.55000000000000004">
      <c r="A105" s="305">
        <v>10980</v>
      </c>
      <c r="B105" s="191">
        <v>112</v>
      </c>
      <c r="C105" s="181">
        <v>101</v>
      </c>
      <c r="D105" s="181" t="s">
        <v>496</v>
      </c>
      <c r="E105" s="333"/>
      <c r="F105" s="334">
        <v>5</v>
      </c>
      <c r="G105" s="334">
        <v>0</v>
      </c>
      <c r="H105" s="334">
        <v>93</v>
      </c>
      <c r="I105" s="334">
        <v>0</v>
      </c>
      <c r="J105" s="334">
        <v>2</v>
      </c>
      <c r="K105" s="180">
        <f t="shared" si="34"/>
        <v>0</v>
      </c>
      <c r="L105" s="180">
        <f t="shared" si="35"/>
        <v>0</v>
      </c>
      <c r="M105" s="180">
        <f t="shared" si="36"/>
        <v>0</v>
      </c>
      <c r="N105" s="180">
        <f t="shared" si="37"/>
        <v>0</v>
      </c>
      <c r="O105" s="180">
        <f t="shared" si="38"/>
        <v>0</v>
      </c>
      <c r="P105" s="205">
        <f t="shared" si="39"/>
        <v>100</v>
      </c>
      <c r="Q105" s="236">
        <f>VLOOKUP(B:B,'پیوست 4'!$C$14:$J$173,8,0)</f>
        <v>0</v>
      </c>
      <c r="R105" s="1" t="e">
        <f t="shared" si="40"/>
        <v>#DIV/0!</v>
      </c>
      <c r="S105" s="232" t="e">
        <f t="shared" si="41"/>
        <v>#DIV/0!</v>
      </c>
      <c r="T105" s="232" t="e">
        <f t="shared" si="42"/>
        <v>#DIV/0!</v>
      </c>
      <c r="U105" s="232" t="str">
        <f>VLOOKUP(D105:D262,پیوست1!$E$5:G273,3,0)</f>
        <v>مختلط</v>
      </c>
    </row>
    <row r="106" spans="1:22" x14ac:dyDescent="0.55000000000000004">
      <c r="B106" s="191"/>
      <c r="C106" s="179">
        <v>102</v>
      </c>
      <c r="D106" s="179" t="s">
        <v>608</v>
      </c>
      <c r="E106" s="335">
        <v>27258</v>
      </c>
      <c r="F106" s="336">
        <v>0</v>
      </c>
      <c r="G106" s="336">
        <v>0</v>
      </c>
      <c r="H106" s="336">
        <v>0</v>
      </c>
      <c r="I106" s="336">
        <v>100</v>
      </c>
      <c r="J106" s="336">
        <v>0</v>
      </c>
      <c r="K106" s="180">
        <f t="shared" si="34"/>
        <v>0</v>
      </c>
      <c r="L106" s="180">
        <f t="shared" si="35"/>
        <v>0</v>
      </c>
      <c r="M106" s="180">
        <f t="shared" si="36"/>
        <v>0</v>
      </c>
      <c r="N106" s="180">
        <f t="shared" si="37"/>
        <v>5.6772774432370637E-2</v>
      </c>
      <c r="O106" s="180">
        <f t="shared" si="38"/>
        <v>0</v>
      </c>
      <c r="P106" s="205"/>
      <c r="Q106" s="236"/>
    </row>
    <row r="107" spans="1:22" x14ac:dyDescent="0.55000000000000004">
      <c r="A107" s="305" t="e">
        <v>#N/A</v>
      </c>
      <c r="B107" s="192"/>
      <c r="C107" s="120"/>
      <c r="D107" s="372" t="s">
        <v>403</v>
      </c>
      <c r="E107" s="198">
        <f>SUM(E86:E106)</f>
        <v>48012450.109287001</v>
      </c>
      <c r="F107" s="370">
        <f>K107</f>
        <v>58.227017013795418</v>
      </c>
      <c r="G107" s="370">
        <f>L107</f>
        <v>16.774269445447782</v>
      </c>
      <c r="H107" s="370">
        <f>M107</f>
        <v>23.276440630800675</v>
      </c>
      <c r="I107" s="370">
        <f>N107</f>
        <v>0.17527246875458369</v>
      </c>
      <c r="J107" s="370">
        <f>O107</f>
        <v>1.5470004412015457</v>
      </c>
      <c r="K107" s="189">
        <f>SUM(K86:K106)</f>
        <v>58.227017013795418</v>
      </c>
      <c r="L107" s="189">
        <f t="shared" ref="L107:O107" si="43">SUM(L86:L106)</f>
        <v>16.774269445447782</v>
      </c>
      <c r="M107" s="189">
        <f t="shared" si="43"/>
        <v>23.276440630800675</v>
      </c>
      <c r="N107" s="189">
        <f t="shared" si="43"/>
        <v>0.17527246875458369</v>
      </c>
      <c r="O107" s="189">
        <f t="shared" si="43"/>
        <v>1.5470004412015457</v>
      </c>
      <c r="P107" s="188">
        <f>K107+L107+M107+N107+O107</f>
        <v>100.00000000000001</v>
      </c>
      <c r="Q107" s="236" t="e">
        <f>VLOOKUP(B:B,'پیوست 4'!$C$14:$J$173,8,0)</f>
        <v>#N/A</v>
      </c>
      <c r="R107" s="1" t="e">
        <f t="shared" ref="R107" si="44">Q107/E107</f>
        <v>#N/A</v>
      </c>
      <c r="S107" s="232" t="e">
        <f t="shared" ref="S107" si="45">R107*100</f>
        <v>#N/A</v>
      </c>
      <c r="T107" s="249" t="e">
        <f t="shared" ref="T107" si="46">S107-F107</f>
        <v>#N/A</v>
      </c>
      <c r="U107" s="232" t="e">
        <f>VLOOKUP(D107:D273,پیوست1!$E$5:G274,3,0)</f>
        <v>#N/A</v>
      </c>
      <c r="V107" s="306">
        <f>100-P107</f>
        <v>0</v>
      </c>
    </row>
    <row r="108" spans="1:22" x14ac:dyDescent="0.55000000000000004">
      <c r="A108" s="305">
        <v>11712</v>
      </c>
      <c r="B108" s="191"/>
      <c r="C108" s="181">
        <v>103</v>
      </c>
      <c r="D108" s="181" t="s">
        <v>620</v>
      </c>
      <c r="E108" s="333">
        <v>4370371</v>
      </c>
      <c r="F108" s="334">
        <v>99.77</v>
      </c>
      <c r="G108" s="334">
        <v>0</v>
      </c>
      <c r="H108" s="334">
        <v>0</v>
      </c>
      <c r="I108" s="334">
        <v>0</v>
      </c>
      <c r="J108" s="334">
        <v>0.23</v>
      </c>
      <c r="K108" s="180">
        <f t="shared" ref="K108:K139" si="47">E108/$E$176*F108</f>
        <v>0.78256588740597466</v>
      </c>
      <c r="L108" s="180">
        <f t="shared" ref="L108:L139" si="48">E108/$E$176*G108</f>
        <v>0</v>
      </c>
      <c r="M108" s="180">
        <f t="shared" ref="M108:M139" si="49">E108/$E$176*H108</f>
        <v>0</v>
      </c>
      <c r="N108" s="180">
        <f t="shared" ref="N108:N139" si="50">E108/$E$176*I108</f>
        <v>0</v>
      </c>
      <c r="O108" s="180">
        <f t="shared" ref="O108:O139" si="51">E108/$E$176*J108</f>
        <v>1.8040508580071583E-3</v>
      </c>
      <c r="P108" s="205">
        <f t="shared" ref="P108:P139" si="52">SUM(F108:J108)</f>
        <v>100</v>
      </c>
      <c r="Q108" s="236"/>
    </row>
    <row r="109" spans="1:22" x14ac:dyDescent="0.55000000000000004">
      <c r="A109" s="305">
        <v>11649</v>
      </c>
      <c r="B109" s="191">
        <v>275</v>
      </c>
      <c r="C109" s="179">
        <v>104</v>
      </c>
      <c r="D109" s="179" t="s">
        <v>574</v>
      </c>
      <c r="E109" s="335">
        <v>6809806.6057500001</v>
      </c>
      <c r="F109" s="336">
        <v>99.027873755813943</v>
      </c>
      <c r="G109" s="336">
        <v>0</v>
      </c>
      <c r="H109" s="336">
        <v>0</v>
      </c>
      <c r="I109" s="336">
        <v>5.0690134408281455E-2</v>
      </c>
      <c r="J109" s="336">
        <v>0.92143610977777901</v>
      </c>
      <c r="K109" s="180">
        <f t="shared" si="47"/>
        <v>1.2103051118498125</v>
      </c>
      <c r="L109" s="180">
        <f t="shared" si="48"/>
        <v>0</v>
      </c>
      <c r="M109" s="180">
        <f t="shared" si="49"/>
        <v>0</v>
      </c>
      <c r="N109" s="180">
        <f t="shared" si="50"/>
        <v>6.195278810688916E-4</v>
      </c>
      <c r="O109" s="180">
        <f t="shared" si="51"/>
        <v>1.1261665949296182E-2</v>
      </c>
      <c r="P109" s="205">
        <f t="shared" si="52"/>
        <v>100</v>
      </c>
      <c r="Q109" s="236">
        <f>VLOOKUP(B:B,'پیوست 4'!$C$14:$J$173,8,0)</f>
        <v>6796548.812074</v>
      </c>
      <c r="R109" s="1">
        <f t="shared" ref="R109:R140" si="53">Q109/E109</f>
        <v>0.99805313213082947</v>
      </c>
      <c r="S109" s="232">
        <f t="shared" ref="S109:S140" si="54">R109*100</f>
        <v>99.80531321308294</v>
      </c>
      <c r="T109" s="232">
        <f t="shared" ref="T109:T140" si="55">S109-F109</f>
        <v>0.7774394572689971</v>
      </c>
      <c r="U109" s="232" t="str">
        <f>VLOOKUP(D109:D265,پیوست1!$E$5:G337,3,0)</f>
        <v>در سهام و قابل معامله</v>
      </c>
    </row>
    <row r="110" spans="1:22" x14ac:dyDescent="0.55000000000000004">
      <c r="A110" s="305">
        <v>10843</v>
      </c>
      <c r="B110" s="191">
        <v>4</v>
      </c>
      <c r="C110" s="181">
        <v>105</v>
      </c>
      <c r="D110" s="181" t="s">
        <v>529</v>
      </c>
      <c r="E110" s="333">
        <v>3856267.1350159999</v>
      </c>
      <c r="F110" s="334">
        <v>98.807044009604169</v>
      </c>
      <c r="G110" s="334">
        <v>0</v>
      </c>
      <c r="H110" s="334">
        <v>2.8897946633265311E-3</v>
      </c>
      <c r="I110" s="334">
        <v>5.3025937483978401E-2</v>
      </c>
      <c r="J110" s="334">
        <v>1.1370402582485284</v>
      </c>
      <c r="K110" s="180">
        <f t="shared" si="47"/>
        <v>0.68384496360230962</v>
      </c>
      <c r="L110" s="180">
        <f t="shared" si="48"/>
        <v>0</v>
      </c>
      <c r="M110" s="180">
        <f t="shared" si="49"/>
        <v>2.0000310161779498E-5</v>
      </c>
      <c r="N110" s="180">
        <f t="shared" si="50"/>
        <v>3.6699327109902097E-4</v>
      </c>
      <c r="O110" s="180">
        <f t="shared" si="51"/>
        <v>7.869471876324384E-3</v>
      </c>
      <c r="P110" s="205">
        <f t="shared" si="52"/>
        <v>100.00000000000001</v>
      </c>
      <c r="Q110" s="236">
        <f>VLOOKUP(B:B,'پیوست 4'!$C$14:$J$173,8,0)</f>
        <v>3877384.2338950001</v>
      </c>
      <c r="R110" s="1">
        <f t="shared" si="53"/>
        <v>1.0054760466896213</v>
      </c>
      <c r="S110" s="232">
        <f t="shared" si="54"/>
        <v>100.54760466896214</v>
      </c>
      <c r="T110" s="232">
        <f t="shared" si="55"/>
        <v>1.7405606593579677</v>
      </c>
      <c r="U110" s="232" t="str">
        <f>VLOOKUP(D110:D267,پیوست1!$E$5:G294,3,0)</f>
        <v>در سهام</v>
      </c>
    </row>
    <row r="111" spans="1:22" x14ac:dyDescent="0.55000000000000004">
      <c r="A111" s="305">
        <v>10719</v>
      </c>
      <c r="B111" s="191">
        <v>22</v>
      </c>
      <c r="C111" s="179">
        <v>106</v>
      </c>
      <c r="D111" s="179" t="s">
        <v>516</v>
      </c>
      <c r="E111" s="335">
        <v>25473354.315538</v>
      </c>
      <c r="F111" s="336">
        <v>98.502409061549827</v>
      </c>
      <c r="G111" s="336">
        <v>0</v>
      </c>
      <c r="H111" s="336">
        <v>0</v>
      </c>
      <c r="I111" s="336">
        <v>0.67238612113853125</v>
      </c>
      <c r="J111" s="336">
        <v>0.82520481731164552</v>
      </c>
      <c r="K111" s="180">
        <f t="shared" si="47"/>
        <v>4.5033491881864673</v>
      </c>
      <c r="L111" s="180">
        <f t="shared" si="48"/>
        <v>0</v>
      </c>
      <c r="M111" s="180">
        <f t="shared" si="49"/>
        <v>0</v>
      </c>
      <c r="N111" s="180">
        <f t="shared" si="50"/>
        <v>3.0740258249775339E-2</v>
      </c>
      <c r="O111" s="180">
        <f t="shared" si="51"/>
        <v>3.7726848302825571E-2</v>
      </c>
      <c r="P111" s="205">
        <f t="shared" si="52"/>
        <v>100</v>
      </c>
      <c r="Q111" s="236">
        <f>VLOOKUP(B:B,'پیوست 4'!$C$14:$J$173,8,0)</f>
        <v>24645999.708811998</v>
      </c>
      <c r="R111" s="1">
        <f t="shared" si="53"/>
        <v>0.96752078283536691</v>
      </c>
      <c r="S111" s="232">
        <f t="shared" si="54"/>
        <v>96.75207828353669</v>
      </c>
      <c r="T111" s="232">
        <f t="shared" si="55"/>
        <v>-1.7503307780131365</v>
      </c>
      <c r="U111" s="232" t="str">
        <f>VLOOKUP(D111:D267,پیوست1!$E$5:G279,3,0)</f>
        <v>در سهام</v>
      </c>
    </row>
    <row r="112" spans="1:22" x14ac:dyDescent="0.55000000000000004">
      <c r="A112" s="305">
        <v>11268</v>
      </c>
      <c r="B112" s="191">
        <v>167</v>
      </c>
      <c r="C112" s="181">
        <v>107</v>
      </c>
      <c r="D112" s="181" t="s">
        <v>554</v>
      </c>
      <c r="E112" s="333">
        <v>3533053.436549</v>
      </c>
      <c r="F112" s="334">
        <v>98.430633116130849</v>
      </c>
      <c r="G112" s="334">
        <v>0</v>
      </c>
      <c r="H112" s="334">
        <v>0.65543629523310232</v>
      </c>
      <c r="I112" s="334">
        <v>3.8767787038698908E-3</v>
      </c>
      <c r="J112" s="334">
        <v>0.91005380993217899</v>
      </c>
      <c r="K112" s="180">
        <f t="shared" si="47"/>
        <v>0.624141584943953</v>
      </c>
      <c r="L112" s="180">
        <f t="shared" si="48"/>
        <v>0</v>
      </c>
      <c r="M112" s="180">
        <f t="shared" si="49"/>
        <v>4.1560745388474008E-3</v>
      </c>
      <c r="N112" s="180">
        <f t="shared" si="50"/>
        <v>2.4582375710776393E-5</v>
      </c>
      <c r="O112" s="180">
        <f t="shared" si="51"/>
        <v>5.7705859378676368E-3</v>
      </c>
      <c r="P112" s="205">
        <f t="shared" si="52"/>
        <v>100</v>
      </c>
      <c r="Q112" s="236">
        <f>VLOOKUP(B:B,'پیوست 4'!$C$14:$J$173,8,0)</f>
        <v>3674481.3426729999</v>
      </c>
      <c r="R112" s="1">
        <f t="shared" si="53"/>
        <v>1.040029936898476</v>
      </c>
      <c r="S112" s="232">
        <f t="shared" si="54"/>
        <v>104.0029936898476</v>
      </c>
      <c r="T112" s="232">
        <f t="shared" si="55"/>
        <v>5.5723605737167503</v>
      </c>
      <c r="U112" s="232" t="str">
        <f>VLOOKUP(D112:D268,پیوست1!$E$5:G277,3,0)</f>
        <v>در سهام</v>
      </c>
    </row>
    <row r="113" spans="1:22" x14ac:dyDescent="0.55000000000000004">
      <c r="A113" s="305">
        <v>10753</v>
      </c>
      <c r="B113" s="191">
        <v>60</v>
      </c>
      <c r="C113" s="179">
        <v>108</v>
      </c>
      <c r="D113" s="179" t="s">
        <v>518</v>
      </c>
      <c r="E113" s="335">
        <v>2307522.841757</v>
      </c>
      <c r="F113" s="336">
        <v>98.191105974002525</v>
      </c>
      <c r="G113" s="336">
        <v>0</v>
      </c>
      <c r="H113" s="336">
        <v>1.1359799767748311</v>
      </c>
      <c r="I113" s="336">
        <v>5.1825736646987481E-7</v>
      </c>
      <c r="J113" s="336">
        <v>0.67291353096527284</v>
      </c>
      <c r="K113" s="180">
        <f t="shared" si="47"/>
        <v>0.40665001746753127</v>
      </c>
      <c r="L113" s="180">
        <f t="shared" si="48"/>
        <v>0</v>
      </c>
      <c r="M113" s="180">
        <f t="shared" si="49"/>
        <v>4.7045633391740961E-3</v>
      </c>
      <c r="N113" s="180">
        <f t="shared" si="50"/>
        <v>2.1463182946880156E-9</v>
      </c>
      <c r="O113" s="180">
        <f t="shared" si="51"/>
        <v>2.7868134940206954E-3</v>
      </c>
      <c r="P113" s="205">
        <f t="shared" si="52"/>
        <v>100</v>
      </c>
      <c r="Q113" s="236">
        <f>VLOOKUP(B:B,'پیوست 4'!$C$14:$J$173,8,0)</f>
        <v>2463031.8066779999</v>
      </c>
      <c r="R113" s="1">
        <f t="shared" si="53"/>
        <v>1.0673921670923057</v>
      </c>
      <c r="S113" s="232">
        <f t="shared" si="54"/>
        <v>106.73921670923056</v>
      </c>
      <c r="T113" s="232">
        <f t="shared" si="55"/>
        <v>8.5481107352280361</v>
      </c>
      <c r="U113" s="232" t="str">
        <f>VLOOKUP(D113:D270,پیوست1!$E$5:G307,3,0)</f>
        <v>در سهام</v>
      </c>
    </row>
    <row r="114" spans="1:22" x14ac:dyDescent="0.55000000000000004">
      <c r="A114" s="305">
        <v>10825</v>
      </c>
      <c r="B114" s="191">
        <v>61</v>
      </c>
      <c r="C114" s="181">
        <v>109</v>
      </c>
      <c r="D114" s="181" t="s">
        <v>526</v>
      </c>
      <c r="E114" s="333">
        <v>444260.72771299997</v>
      </c>
      <c r="F114" s="334">
        <v>98.005764621241582</v>
      </c>
      <c r="G114" s="334">
        <v>0.27405243832007725</v>
      </c>
      <c r="H114" s="334">
        <v>1.352507315522703E-3</v>
      </c>
      <c r="I114" s="334">
        <v>0.59228982981628198</v>
      </c>
      <c r="J114" s="334">
        <v>1.1265406033065297</v>
      </c>
      <c r="K114" s="180">
        <f t="shared" si="47"/>
        <v>7.8143377770793332E-2</v>
      </c>
      <c r="L114" s="180">
        <f t="shared" si="48"/>
        <v>2.1851146511040338E-4</v>
      </c>
      <c r="M114" s="180">
        <f t="shared" si="49"/>
        <v>1.0784007502324533E-6</v>
      </c>
      <c r="N114" s="180">
        <f t="shared" si="50"/>
        <v>4.7225311796711612E-4</v>
      </c>
      <c r="O114" s="180">
        <f t="shared" si="51"/>
        <v>8.9822969371783021E-4</v>
      </c>
      <c r="P114" s="205">
        <f t="shared" si="52"/>
        <v>99.999999999999986</v>
      </c>
      <c r="Q114" s="236">
        <f>VLOOKUP(B:B,'پیوست 4'!$C$14:$J$173,8,0)</f>
        <v>443716.55994100001</v>
      </c>
      <c r="R114" s="1">
        <f t="shared" si="53"/>
        <v>0.99877511619178838</v>
      </c>
      <c r="S114" s="232">
        <f t="shared" si="54"/>
        <v>99.877511619178833</v>
      </c>
      <c r="T114" s="232">
        <f t="shared" si="55"/>
        <v>1.871746997937251</v>
      </c>
      <c r="U114" s="232" t="str">
        <f>VLOOKUP(D114:D271,پیوست1!$E$5:G332,3,0)</f>
        <v>در سهام</v>
      </c>
    </row>
    <row r="115" spans="1:22" x14ac:dyDescent="0.55000000000000004">
      <c r="A115" s="305">
        <v>11234</v>
      </c>
      <c r="B115" s="191">
        <v>156</v>
      </c>
      <c r="C115" s="179">
        <v>110</v>
      </c>
      <c r="D115" s="179" t="s">
        <v>552</v>
      </c>
      <c r="E115" s="335">
        <v>6941630.7931770002</v>
      </c>
      <c r="F115" s="336">
        <v>97.983692904802595</v>
      </c>
      <c r="G115" s="336">
        <v>0</v>
      </c>
      <c r="H115" s="336">
        <v>0</v>
      </c>
      <c r="I115" s="336">
        <v>1.1121634778866318</v>
      </c>
      <c r="J115" s="336">
        <v>0.90414361731076676</v>
      </c>
      <c r="K115" s="180">
        <f t="shared" si="47"/>
        <v>1.2207253106383176</v>
      </c>
      <c r="L115" s="180">
        <f t="shared" si="48"/>
        <v>0</v>
      </c>
      <c r="M115" s="180">
        <f t="shared" si="49"/>
        <v>0</v>
      </c>
      <c r="N115" s="180">
        <f t="shared" si="50"/>
        <v>1.3855837300833212E-2</v>
      </c>
      <c r="O115" s="180">
        <f t="shared" si="51"/>
        <v>1.1264231479575519E-2</v>
      </c>
      <c r="P115" s="205">
        <f t="shared" si="52"/>
        <v>99.999999999999986</v>
      </c>
      <c r="Q115" s="236">
        <f>VLOOKUP(B:B,'پیوست 4'!$C$14:$J$173,8,0)</f>
        <v>6689133.5231149998</v>
      </c>
      <c r="R115" s="1">
        <f t="shared" si="53"/>
        <v>0.96362565547130763</v>
      </c>
      <c r="S115" s="232">
        <f t="shared" si="54"/>
        <v>96.362565547130757</v>
      </c>
      <c r="T115" s="232">
        <f t="shared" si="55"/>
        <v>-1.6211273576718384</v>
      </c>
      <c r="U115" s="232" t="str">
        <f>VLOOKUP(D115:D271,پیوست1!$E$5:G292,3,0)</f>
        <v>در سهام</v>
      </c>
    </row>
    <row r="116" spans="1:22" x14ac:dyDescent="0.55000000000000004">
      <c r="A116" s="305">
        <v>11312</v>
      </c>
      <c r="B116" s="191">
        <v>184</v>
      </c>
      <c r="C116" s="181">
        <v>111</v>
      </c>
      <c r="D116" s="181" t="s">
        <v>562</v>
      </c>
      <c r="E116" s="333">
        <v>5292473.8288249997</v>
      </c>
      <c r="F116" s="334">
        <v>97.846301820382266</v>
      </c>
      <c r="G116" s="334">
        <v>0</v>
      </c>
      <c r="H116" s="334">
        <v>1.2826159858242547</v>
      </c>
      <c r="I116" s="334">
        <v>9.599459306957379E-6</v>
      </c>
      <c r="J116" s="334">
        <v>0.87107259433417028</v>
      </c>
      <c r="K116" s="180">
        <f t="shared" si="47"/>
        <v>0.92940663755138875</v>
      </c>
      <c r="L116" s="180">
        <f t="shared" si="48"/>
        <v>0</v>
      </c>
      <c r="M116" s="180">
        <f t="shared" si="49"/>
        <v>1.2183105426333659E-2</v>
      </c>
      <c r="N116" s="180">
        <f t="shared" si="50"/>
        <v>9.1181792574731219E-8</v>
      </c>
      <c r="O116" s="180">
        <f t="shared" si="51"/>
        <v>8.2740035739873319E-3</v>
      </c>
      <c r="P116" s="205">
        <f t="shared" si="52"/>
        <v>99.999999999999986</v>
      </c>
      <c r="Q116" s="236">
        <f>VLOOKUP(B:B,'پیوست 4'!$C$14:$J$173,8,0)</f>
        <v>5300306.5401529996</v>
      </c>
      <c r="R116" s="1">
        <f t="shared" si="53"/>
        <v>1.0014799716694562</v>
      </c>
      <c r="S116" s="232">
        <f t="shared" si="54"/>
        <v>100.14799716694563</v>
      </c>
      <c r="T116" s="232">
        <f t="shared" si="55"/>
        <v>2.3016953465633634</v>
      </c>
      <c r="U116" s="232" t="str">
        <f>VLOOKUP(D116:D272,پیوست1!$E$5:G313,3,0)</f>
        <v>شاخصی و قابل معامله</v>
      </c>
    </row>
    <row r="117" spans="1:22" x14ac:dyDescent="0.55000000000000004">
      <c r="A117" s="305">
        <v>11197</v>
      </c>
      <c r="B117" s="191">
        <v>147</v>
      </c>
      <c r="C117" s="179">
        <v>112</v>
      </c>
      <c r="D117" s="179" t="s">
        <v>547</v>
      </c>
      <c r="E117" s="335">
        <v>7661396.652667</v>
      </c>
      <c r="F117" s="336">
        <v>97.686053554866717</v>
      </c>
      <c r="G117" s="336">
        <v>0.26802820154890644</v>
      </c>
      <c r="H117" s="336">
        <v>0.52426392832438284</v>
      </c>
      <c r="I117" s="336">
        <v>0</v>
      </c>
      <c r="J117" s="336">
        <v>1.5216543152599968</v>
      </c>
      <c r="K117" s="180">
        <f t="shared" si="47"/>
        <v>1.3432076210553912</v>
      </c>
      <c r="L117" s="180">
        <f t="shared" si="48"/>
        <v>3.6854546772744049E-3</v>
      </c>
      <c r="M117" s="180">
        <f t="shared" si="49"/>
        <v>7.208759882742396E-3</v>
      </c>
      <c r="N117" s="180">
        <f t="shared" si="50"/>
        <v>0</v>
      </c>
      <c r="O117" s="180">
        <f t="shared" si="51"/>
        <v>2.0923126674587865E-2</v>
      </c>
      <c r="P117" s="205">
        <f t="shared" si="52"/>
        <v>100</v>
      </c>
      <c r="Q117" s="236">
        <f>VLOOKUP(B:B,'پیوست 4'!$C$14:$J$173,8,0)</f>
        <v>7531899.3475970002</v>
      </c>
      <c r="R117" s="1">
        <f t="shared" si="53"/>
        <v>0.98309742845321546</v>
      </c>
      <c r="S117" s="232">
        <f t="shared" si="54"/>
        <v>98.309742845321551</v>
      </c>
      <c r="T117" s="232">
        <f t="shared" si="55"/>
        <v>0.62368929045483412</v>
      </c>
      <c r="U117" s="232" t="str">
        <f>VLOOKUP(D117:D274,پیوست1!$E$5:G337,3,0)</f>
        <v>در سهام و قابل معامله</v>
      </c>
      <c r="V117" s="232">
        <f>100-P117</f>
        <v>0</v>
      </c>
    </row>
    <row r="118" spans="1:22" x14ac:dyDescent="0.55000000000000004">
      <c r="A118" s="305">
        <v>11260</v>
      </c>
      <c r="B118" s="191">
        <v>169</v>
      </c>
      <c r="C118" s="181">
        <v>113</v>
      </c>
      <c r="D118" s="181" t="s">
        <v>556</v>
      </c>
      <c r="E118" s="333">
        <v>1656113.996631</v>
      </c>
      <c r="F118" s="334">
        <v>97.643222274549302</v>
      </c>
      <c r="G118" s="334">
        <v>0</v>
      </c>
      <c r="H118" s="334">
        <v>0.63781907656512449</v>
      </c>
      <c r="I118" s="334">
        <v>2.7147330445849022E-2</v>
      </c>
      <c r="J118" s="334">
        <v>1.6918113184397299</v>
      </c>
      <c r="K118" s="180">
        <f t="shared" si="47"/>
        <v>0.29022509724016632</v>
      </c>
      <c r="L118" s="180">
        <f t="shared" si="48"/>
        <v>0</v>
      </c>
      <c r="M118" s="180">
        <f t="shared" si="49"/>
        <v>1.8957906058984651E-3</v>
      </c>
      <c r="N118" s="180">
        <f t="shared" si="50"/>
        <v>8.0690051341239665E-5</v>
      </c>
      <c r="O118" s="180">
        <f t="shared" si="51"/>
        <v>5.0285733404577052E-3</v>
      </c>
      <c r="P118" s="205">
        <f t="shared" si="52"/>
        <v>100</v>
      </c>
      <c r="Q118" s="236">
        <f>VLOOKUP(B:B,'پیوست 4'!$C$14:$J$173,8,0)</f>
        <v>1200038</v>
      </c>
      <c r="R118" s="1">
        <f t="shared" si="53"/>
        <v>0.7246107468696078</v>
      </c>
      <c r="S118" s="232">
        <f t="shared" si="54"/>
        <v>72.461074686960785</v>
      </c>
      <c r="T118" s="232">
        <f t="shared" si="55"/>
        <v>-25.182147587588517</v>
      </c>
      <c r="U118" s="232" t="str">
        <f>VLOOKUP(D118:D275,پیوست1!$E$5:G333,3,0)</f>
        <v>در سهام و قابل معامله</v>
      </c>
    </row>
    <row r="119" spans="1:22" x14ac:dyDescent="0.55000000000000004">
      <c r="A119" s="305">
        <v>11173</v>
      </c>
      <c r="B119" s="191">
        <v>140</v>
      </c>
      <c r="C119" s="179">
        <v>114</v>
      </c>
      <c r="D119" s="179" t="s">
        <v>543</v>
      </c>
      <c r="E119" s="335">
        <v>1386941.8288439999</v>
      </c>
      <c r="F119" s="336">
        <v>97.620531837510711</v>
      </c>
      <c r="G119" s="336">
        <v>0</v>
      </c>
      <c r="H119" s="336">
        <v>0.79888054732822145</v>
      </c>
      <c r="I119" s="336">
        <v>1.4309592139198054E-3</v>
      </c>
      <c r="J119" s="336">
        <v>1.579156655947155</v>
      </c>
      <c r="K119" s="180">
        <f t="shared" si="47"/>
        <v>0.24299763705445226</v>
      </c>
      <c r="L119" s="180">
        <f t="shared" si="48"/>
        <v>0</v>
      </c>
      <c r="M119" s="180">
        <f t="shared" si="49"/>
        <v>1.9885784438528572E-3</v>
      </c>
      <c r="N119" s="180">
        <f t="shared" si="50"/>
        <v>3.5619526052428023E-6</v>
      </c>
      <c r="O119" s="180">
        <f t="shared" si="51"/>
        <v>3.9308466027688704E-3</v>
      </c>
      <c r="P119" s="205">
        <f t="shared" si="52"/>
        <v>100.00000000000001</v>
      </c>
      <c r="Q119" s="236">
        <f>VLOOKUP(B:B,'پیوست 4'!$C$14:$J$173,8,0)</f>
        <v>1364406.908151</v>
      </c>
      <c r="R119" s="1">
        <f t="shared" si="53"/>
        <v>0.98375207941360998</v>
      </c>
      <c r="S119" s="232">
        <f t="shared" si="54"/>
        <v>98.375207941360998</v>
      </c>
      <c r="T119" s="232">
        <f t="shared" si="55"/>
        <v>0.75467610385028649</v>
      </c>
      <c r="U119" s="232" t="str">
        <f>VLOOKUP(D105:D260,پیوست1!$E$5:G254,3,0)</f>
        <v>در سهام</v>
      </c>
    </row>
    <row r="120" spans="1:22" x14ac:dyDescent="0.55000000000000004">
      <c r="A120" s="305">
        <v>11233</v>
      </c>
      <c r="B120" s="191">
        <v>264</v>
      </c>
      <c r="C120" s="181">
        <v>115</v>
      </c>
      <c r="D120" s="181" t="s">
        <v>573</v>
      </c>
      <c r="E120" s="333">
        <v>4126333.7163359998</v>
      </c>
      <c r="F120" s="334">
        <v>97.597844482893763</v>
      </c>
      <c r="G120" s="334">
        <v>1.3223041753345013</v>
      </c>
      <c r="H120" s="334">
        <v>0.21207520704038771</v>
      </c>
      <c r="I120" s="334">
        <v>0</v>
      </c>
      <c r="J120" s="334">
        <v>0.86777613473134652</v>
      </c>
      <c r="K120" s="180">
        <f t="shared" si="47"/>
        <v>0.72278180194248143</v>
      </c>
      <c r="L120" s="180">
        <f t="shared" si="48"/>
        <v>9.7926076096060966E-3</v>
      </c>
      <c r="M120" s="180">
        <f t="shared" si="49"/>
        <v>1.5705685008119497E-3</v>
      </c>
      <c r="N120" s="180">
        <f t="shared" si="50"/>
        <v>0</v>
      </c>
      <c r="O120" s="180">
        <f t="shared" si="51"/>
        <v>6.426502569467479E-3</v>
      </c>
      <c r="P120" s="205">
        <f t="shared" si="52"/>
        <v>99.999999999999986</v>
      </c>
      <c r="Q120" s="236">
        <f>VLOOKUP(B:B,'پیوست 4'!$C$14:$J$173,8,0)</f>
        <v>4138574.2033560001</v>
      </c>
      <c r="R120" s="1">
        <f t="shared" si="53"/>
        <v>1.0029664316706961</v>
      </c>
      <c r="S120" s="232">
        <f t="shared" si="54"/>
        <v>100.2966431670696</v>
      </c>
      <c r="T120" s="232">
        <f t="shared" si="55"/>
        <v>2.6987986841758413</v>
      </c>
      <c r="U120" s="232" t="str">
        <f>VLOOKUP(D120:D278,پیوست1!$E$5:G315,3,0)</f>
        <v>در سهام و قابل معامله</v>
      </c>
    </row>
    <row r="121" spans="1:22" x14ac:dyDescent="0.55000000000000004">
      <c r="A121" s="305">
        <v>10781</v>
      </c>
      <c r="B121" s="191">
        <v>51</v>
      </c>
      <c r="C121" s="179">
        <v>116</v>
      </c>
      <c r="D121" s="179" t="s">
        <v>522</v>
      </c>
      <c r="E121" s="335">
        <v>18053290.083843</v>
      </c>
      <c r="F121" s="336">
        <v>97.540350466662431</v>
      </c>
      <c r="G121" s="336">
        <v>0</v>
      </c>
      <c r="H121" s="336">
        <v>1.848961020710163</v>
      </c>
      <c r="I121" s="336">
        <v>0</v>
      </c>
      <c r="J121" s="336">
        <v>0.61068851262741108</v>
      </c>
      <c r="K121" s="180">
        <f t="shared" si="47"/>
        <v>3.1604091251540414</v>
      </c>
      <c r="L121" s="180">
        <f t="shared" si="48"/>
        <v>0</v>
      </c>
      <c r="M121" s="180">
        <f t="shared" si="49"/>
        <v>5.9908266209313304E-2</v>
      </c>
      <c r="N121" s="180">
        <f t="shared" si="50"/>
        <v>0</v>
      </c>
      <c r="O121" s="180">
        <f t="shared" si="51"/>
        <v>1.9786944979186514E-2</v>
      </c>
      <c r="P121" s="205">
        <f t="shared" si="52"/>
        <v>100</v>
      </c>
      <c r="Q121" s="236">
        <f>VLOOKUP(B:B,'پیوست 4'!$C$14:$J$173,8,0)</f>
        <v>17775818.373454001</v>
      </c>
      <c r="R121" s="1">
        <f t="shared" si="53"/>
        <v>0.98463040758219877</v>
      </c>
      <c r="S121" s="232">
        <f t="shared" si="54"/>
        <v>98.463040758219876</v>
      </c>
      <c r="T121" s="232">
        <f t="shared" si="55"/>
        <v>0.9226902915574442</v>
      </c>
      <c r="U121" s="232" t="str">
        <f>VLOOKUP(D121:D278,پیوست1!$E$5:G301,3,0)</f>
        <v>در سهام</v>
      </c>
    </row>
    <row r="122" spans="1:22" x14ac:dyDescent="0.55000000000000004">
      <c r="A122" s="305">
        <v>11095</v>
      </c>
      <c r="B122" s="191">
        <v>122</v>
      </c>
      <c r="C122" s="181">
        <v>117</v>
      </c>
      <c r="D122" s="181" t="s">
        <v>538</v>
      </c>
      <c r="E122" s="333">
        <v>4106759.5669430001</v>
      </c>
      <c r="F122" s="334">
        <v>97.324272606864412</v>
      </c>
      <c r="G122" s="334">
        <v>0</v>
      </c>
      <c r="H122" s="334">
        <v>1.4728480968697693</v>
      </c>
      <c r="I122" s="334">
        <v>2.4769574192323291E-3</v>
      </c>
      <c r="J122" s="334">
        <v>1.2004023388465928</v>
      </c>
      <c r="K122" s="180">
        <f t="shared" si="47"/>
        <v>0.71733674682432247</v>
      </c>
      <c r="L122" s="180">
        <f t="shared" si="48"/>
        <v>0</v>
      </c>
      <c r="M122" s="180">
        <f t="shared" si="49"/>
        <v>1.0855750924979802E-2</v>
      </c>
      <c r="N122" s="180">
        <f t="shared" si="50"/>
        <v>1.8256623240451194E-5</v>
      </c>
      <c r="O122" s="180">
        <f t="shared" si="51"/>
        <v>8.8476665230970229E-3</v>
      </c>
      <c r="P122" s="205">
        <f t="shared" si="52"/>
        <v>100</v>
      </c>
      <c r="Q122" s="236">
        <f>VLOOKUP(B:B,'پیوست 4'!$C$14:$J$173,8,0)</f>
        <v>4048482.5502249999</v>
      </c>
      <c r="R122" s="1">
        <f t="shared" si="53"/>
        <v>0.98580948902217314</v>
      </c>
      <c r="S122" s="232">
        <f t="shared" si="54"/>
        <v>98.580948902217315</v>
      </c>
      <c r="T122" s="232">
        <f t="shared" si="55"/>
        <v>1.2566762953529036</v>
      </c>
      <c r="U122" s="232" t="str">
        <f>VLOOKUP(D122:D278,پیوست1!$E$5:G281,3,0)</f>
        <v>در سهام</v>
      </c>
    </row>
    <row r="123" spans="1:22" x14ac:dyDescent="0.55000000000000004">
      <c r="A123" s="305">
        <v>11149</v>
      </c>
      <c r="B123" s="191">
        <v>133</v>
      </c>
      <c r="C123" s="179">
        <v>118</v>
      </c>
      <c r="D123" s="179" t="s">
        <v>542</v>
      </c>
      <c r="E123" s="335">
        <v>5446782.908787</v>
      </c>
      <c r="F123" s="336">
        <v>96.810829250918104</v>
      </c>
      <c r="G123" s="336">
        <v>0</v>
      </c>
      <c r="H123" s="336">
        <v>2.64139780808032</v>
      </c>
      <c r="I123" s="336">
        <v>1.5622790768731607E-2</v>
      </c>
      <c r="J123" s="336">
        <v>0.53215015023284717</v>
      </c>
      <c r="K123" s="180">
        <f t="shared" si="47"/>
        <v>0.94638236946980703</v>
      </c>
      <c r="L123" s="180">
        <f t="shared" si="48"/>
        <v>0</v>
      </c>
      <c r="M123" s="180">
        <f t="shared" si="49"/>
        <v>2.582120549597194E-2</v>
      </c>
      <c r="N123" s="180">
        <f t="shared" si="50"/>
        <v>1.5272189960404694E-4</v>
      </c>
      <c r="O123" s="180">
        <f t="shared" si="51"/>
        <v>5.2020783623883647E-3</v>
      </c>
      <c r="P123" s="205">
        <f t="shared" si="52"/>
        <v>100</v>
      </c>
      <c r="Q123" s="236">
        <f>VLOOKUP(B:B,'پیوست 4'!$C$14:$J$173,8,0)</f>
        <v>5566805.677468</v>
      </c>
      <c r="R123" s="1">
        <f t="shared" si="53"/>
        <v>1.0220355337620257</v>
      </c>
      <c r="S123" s="232">
        <f t="shared" si="54"/>
        <v>102.20355337620258</v>
      </c>
      <c r="T123" s="232">
        <f t="shared" si="55"/>
        <v>5.3927241252844738</v>
      </c>
      <c r="U123" s="232" t="str">
        <f>VLOOKUP(D123:D280,پیوست1!$E$5:G327,3,0)</f>
        <v>در سهام</v>
      </c>
    </row>
    <row r="124" spans="1:22" x14ac:dyDescent="0.55000000000000004">
      <c r="A124" s="305">
        <v>10591</v>
      </c>
      <c r="B124" s="191">
        <v>44</v>
      </c>
      <c r="C124" s="181">
        <v>119</v>
      </c>
      <c r="D124" s="181" t="s">
        <v>510</v>
      </c>
      <c r="E124" s="333">
        <v>3656870.9156499999</v>
      </c>
      <c r="F124" s="334">
        <v>96.311566207694383</v>
      </c>
      <c r="G124" s="334">
        <v>0.10119913127300399</v>
      </c>
      <c r="H124" s="334">
        <v>3.1577085175536204</v>
      </c>
      <c r="I124" s="334">
        <v>1.7055316645508602E-3</v>
      </c>
      <c r="J124" s="334">
        <v>0.42782061181443848</v>
      </c>
      <c r="K124" s="180">
        <f t="shared" si="47"/>
        <v>0.63210716132201361</v>
      </c>
      <c r="L124" s="180">
        <f t="shared" si="48"/>
        <v>6.6418497918811618E-4</v>
      </c>
      <c r="M124" s="180">
        <f t="shared" si="49"/>
        <v>2.0724511560831625E-2</v>
      </c>
      <c r="N124" s="180">
        <f t="shared" si="50"/>
        <v>1.1193658471913882E-5</v>
      </c>
      <c r="O124" s="180">
        <f t="shared" si="51"/>
        <v>2.8078504289494898E-3</v>
      </c>
      <c r="P124" s="205">
        <f t="shared" si="52"/>
        <v>100</v>
      </c>
      <c r="Q124" s="236">
        <f>VLOOKUP(B:B,'پیوست 4'!$C$14:$J$173,8,0)</f>
        <v>3676780.4096070002</v>
      </c>
      <c r="R124" s="1">
        <f t="shared" si="53"/>
        <v>1.005444407094545</v>
      </c>
      <c r="S124" s="232">
        <f t="shared" si="54"/>
        <v>100.54444070945449</v>
      </c>
      <c r="T124" s="232">
        <f t="shared" si="55"/>
        <v>4.2328745017601079</v>
      </c>
      <c r="U124" s="232" t="str">
        <f>VLOOKUP(D124:D280,پیوست1!$E$5:G297,3,0)</f>
        <v>در سهام</v>
      </c>
    </row>
    <row r="125" spans="1:22" x14ac:dyDescent="0.55000000000000004">
      <c r="A125" s="305">
        <v>11334</v>
      </c>
      <c r="B125" s="191">
        <v>194</v>
      </c>
      <c r="C125" s="179">
        <v>120</v>
      </c>
      <c r="D125" s="179" t="s">
        <v>564</v>
      </c>
      <c r="E125" s="335">
        <v>1163561.1086339999</v>
      </c>
      <c r="F125" s="336">
        <v>96.288669804055488</v>
      </c>
      <c r="G125" s="336">
        <v>0</v>
      </c>
      <c r="H125" s="336">
        <v>1.7176745543073793</v>
      </c>
      <c r="I125" s="336">
        <v>4.4021773791540938E-5</v>
      </c>
      <c r="J125" s="336">
        <v>1.993611619863346</v>
      </c>
      <c r="K125" s="180">
        <f t="shared" si="47"/>
        <v>0.20107913982119724</v>
      </c>
      <c r="L125" s="180">
        <f t="shared" si="48"/>
        <v>0</v>
      </c>
      <c r="M125" s="180">
        <f t="shared" si="49"/>
        <v>3.5870110426880057E-3</v>
      </c>
      <c r="N125" s="180">
        <f t="shared" si="50"/>
        <v>9.1930446494064597E-8</v>
      </c>
      <c r="O125" s="180">
        <f t="shared" si="51"/>
        <v>4.1632490144004591E-3</v>
      </c>
      <c r="P125" s="205">
        <f t="shared" si="52"/>
        <v>100</v>
      </c>
      <c r="Q125" s="236">
        <f>VLOOKUP(B:B,'پیوست 4'!$C$14:$J$173,8,0)</f>
        <v>1141190.921659</v>
      </c>
      <c r="R125" s="1">
        <f t="shared" si="53"/>
        <v>0.98077437720373606</v>
      </c>
      <c r="S125" s="232">
        <f t="shared" si="54"/>
        <v>98.077437720373609</v>
      </c>
      <c r="T125" s="232">
        <f t="shared" si="55"/>
        <v>1.7887679163181218</v>
      </c>
      <c r="U125" s="232" t="str">
        <f>VLOOKUP(D125:D282,پیوست1!$E$5:G326,3,0)</f>
        <v>در سهام</v>
      </c>
    </row>
    <row r="126" spans="1:22" x14ac:dyDescent="0.55000000000000004">
      <c r="A126" s="305">
        <v>10706</v>
      </c>
      <c r="B126" s="191">
        <v>27</v>
      </c>
      <c r="C126" s="181">
        <v>121</v>
      </c>
      <c r="D126" s="181" t="s">
        <v>515</v>
      </c>
      <c r="E126" s="333">
        <v>29524601.881069001</v>
      </c>
      <c r="F126" s="334">
        <v>96.080075204674017</v>
      </c>
      <c r="G126" s="334">
        <v>0</v>
      </c>
      <c r="H126" s="334">
        <v>3.1377891989839424</v>
      </c>
      <c r="I126" s="334">
        <v>2.829872412966606E-2</v>
      </c>
      <c r="J126" s="334">
        <v>0.75383687221237239</v>
      </c>
      <c r="K126" s="180">
        <f t="shared" si="47"/>
        <v>5.0911983748551455</v>
      </c>
      <c r="L126" s="180">
        <f t="shared" si="48"/>
        <v>0</v>
      </c>
      <c r="M126" s="180">
        <f t="shared" si="49"/>
        <v>0.16626867991593675</v>
      </c>
      <c r="N126" s="180">
        <f t="shared" si="50"/>
        <v>1.4995244122417292E-3</v>
      </c>
      <c r="O126" s="180">
        <f t="shared" si="51"/>
        <v>3.9945150443916513E-2</v>
      </c>
      <c r="P126" s="205">
        <f t="shared" si="52"/>
        <v>100</v>
      </c>
      <c r="Q126" s="236">
        <f>VLOOKUP(B:B,'پیوست 4'!$C$14:$J$173,8,0)</f>
        <v>29779892.004668001</v>
      </c>
      <c r="R126" s="1">
        <f t="shared" si="53"/>
        <v>1.008646691482153</v>
      </c>
      <c r="S126" s="232">
        <f t="shared" si="54"/>
        <v>100.8646691482153</v>
      </c>
      <c r="T126" s="232">
        <f t="shared" si="55"/>
        <v>4.7845939435412816</v>
      </c>
      <c r="U126" s="232" t="str">
        <f>VLOOKUP(D126:D282,پیوست1!$E$5:G309,3,0)</f>
        <v>در سهام</v>
      </c>
    </row>
    <row r="127" spans="1:22" x14ac:dyDescent="0.55000000000000004">
      <c r="A127" s="305">
        <v>11297</v>
      </c>
      <c r="B127" s="191">
        <v>177</v>
      </c>
      <c r="C127" s="179">
        <v>122</v>
      </c>
      <c r="D127" s="179" t="s">
        <v>559</v>
      </c>
      <c r="E127" s="335">
        <v>5220387.4571519997</v>
      </c>
      <c r="F127" s="336">
        <v>95.342124524285722</v>
      </c>
      <c r="G127" s="336">
        <v>0</v>
      </c>
      <c r="H127" s="336">
        <v>0.25175395196911676</v>
      </c>
      <c r="I127" s="336">
        <v>4.1979214426163347</v>
      </c>
      <c r="J127" s="336">
        <v>0.20820008112882638</v>
      </c>
      <c r="K127" s="180">
        <f t="shared" si="47"/>
        <v>0.89328532114965375</v>
      </c>
      <c r="L127" s="180">
        <f t="shared" si="48"/>
        <v>0</v>
      </c>
      <c r="M127" s="180">
        <f t="shared" si="49"/>
        <v>2.3587486743925352E-3</v>
      </c>
      <c r="N127" s="180">
        <f t="shared" si="50"/>
        <v>3.9331424831773688E-2</v>
      </c>
      <c r="O127" s="180">
        <f t="shared" si="51"/>
        <v>1.9506810579532864E-3</v>
      </c>
      <c r="P127" s="205">
        <f t="shared" si="52"/>
        <v>100</v>
      </c>
      <c r="Q127" s="236">
        <f>VLOOKUP(B:B,'پیوست 4'!$C$14:$J$173,8,0)</f>
        <v>5223189.0345510002</v>
      </c>
      <c r="R127" s="1">
        <f t="shared" si="53"/>
        <v>1.0005366608172277</v>
      </c>
      <c r="S127" s="232">
        <f t="shared" si="54"/>
        <v>100.05366608172277</v>
      </c>
      <c r="T127" s="232">
        <f t="shared" si="55"/>
        <v>4.7115415574370445</v>
      </c>
      <c r="U127" s="232" t="str">
        <f>VLOOKUP(D127:D283,پیوست1!$E$5:G299,3,0)</f>
        <v>در سهام</v>
      </c>
    </row>
    <row r="128" spans="1:22" x14ac:dyDescent="0.55000000000000004">
      <c r="A128" s="305">
        <v>10596</v>
      </c>
      <c r="B128" s="191">
        <v>36</v>
      </c>
      <c r="C128" s="181">
        <v>123</v>
      </c>
      <c r="D128" s="181" t="s">
        <v>511</v>
      </c>
      <c r="E128" s="333">
        <v>8108656.2815300003</v>
      </c>
      <c r="F128" s="334">
        <v>94.946736714524462</v>
      </c>
      <c r="G128" s="334">
        <v>0</v>
      </c>
      <c r="H128" s="334">
        <v>1.2112399984833077E-5</v>
      </c>
      <c r="I128" s="334">
        <v>3.8286267349198182</v>
      </c>
      <c r="J128" s="334">
        <v>1.2246244381557394</v>
      </c>
      <c r="K128" s="180">
        <f t="shared" si="47"/>
        <v>1.3817566681303082</v>
      </c>
      <c r="L128" s="180">
        <f t="shared" si="48"/>
        <v>0</v>
      </c>
      <c r="M128" s="180">
        <f t="shared" si="49"/>
        <v>1.7627134986667003E-7</v>
      </c>
      <c r="N128" s="180">
        <f t="shared" si="50"/>
        <v>5.5717876188452045E-2</v>
      </c>
      <c r="O128" s="180">
        <f t="shared" si="51"/>
        <v>1.7821918287352485E-2</v>
      </c>
      <c r="P128" s="205">
        <f t="shared" si="52"/>
        <v>100.00000000000001</v>
      </c>
      <c r="Q128" s="236">
        <f>VLOOKUP(B:B,'پیوست 4'!$C$14:$J$173,8,0)</f>
        <v>8302826.5037519997</v>
      </c>
      <c r="R128" s="1">
        <f t="shared" si="53"/>
        <v>1.0239460417953938</v>
      </c>
      <c r="S128" s="232">
        <f t="shared" si="54"/>
        <v>102.39460417953939</v>
      </c>
      <c r="T128" s="232">
        <f t="shared" si="55"/>
        <v>7.447867465014923</v>
      </c>
      <c r="U128" s="232" t="str">
        <f>VLOOKUP(D128:D285,پیوست1!$E$5:G286,3,0)</f>
        <v>در سهام</v>
      </c>
    </row>
    <row r="129" spans="1:21" x14ac:dyDescent="0.55000000000000004">
      <c r="A129" s="305">
        <v>11220</v>
      </c>
      <c r="B129" s="191">
        <v>152</v>
      </c>
      <c r="C129" s="179">
        <v>124</v>
      </c>
      <c r="D129" s="179" t="s">
        <v>550</v>
      </c>
      <c r="E129" s="335">
        <v>1689215.879795</v>
      </c>
      <c r="F129" s="336">
        <v>94.834143272394741</v>
      </c>
      <c r="G129" s="336">
        <v>0</v>
      </c>
      <c r="H129" s="336">
        <v>2.1856665524734125E-2</v>
      </c>
      <c r="I129" s="336">
        <v>3.4566117789398785</v>
      </c>
      <c r="J129" s="336">
        <v>1.6873882831406473</v>
      </c>
      <c r="K129" s="180">
        <f t="shared" si="47"/>
        <v>0.28750970923074171</v>
      </c>
      <c r="L129" s="180">
        <f t="shared" si="48"/>
        <v>0</v>
      </c>
      <c r="M129" s="180">
        <f t="shared" si="49"/>
        <v>6.6263091887909688E-5</v>
      </c>
      <c r="N129" s="180">
        <f t="shared" si="50"/>
        <v>1.0479447730465755E-2</v>
      </c>
      <c r="O129" s="180">
        <f t="shared" si="51"/>
        <v>5.115673510664249E-3</v>
      </c>
      <c r="P129" s="205">
        <f t="shared" si="52"/>
        <v>100</v>
      </c>
      <c r="Q129" s="236">
        <f>VLOOKUP(B:B,'پیوست 4'!$C$14:$J$173,8,0)</f>
        <v>1688667.8662310001</v>
      </c>
      <c r="R129" s="1">
        <f t="shared" si="53"/>
        <v>0.9996755810962028</v>
      </c>
      <c r="S129" s="232">
        <f t="shared" si="54"/>
        <v>99.967558109620285</v>
      </c>
      <c r="T129" s="232">
        <f t="shared" si="55"/>
        <v>5.1334148372255441</v>
      </c>
      <c r="U129" s="232" t="str">
        <f>VLOOKUP(D129:D286,پیوست1!$E$5:G285,3,0)</f>
        <v>در سهام</v>
      </c>
    </row>
    <row r="130" spans="1:21" x14ac:dyDescent="0.55000000000000004">
      <c r="A130" s="305">
        <v>11183</v>
      </c>
      <c r="B130" s="191">
        <v>144</v>
      </c>
      <c r="C130" s="181">
        <v>125</v>
      </c>
      <c r="D130" s="181" t="s">
        <v>545</v>
      </c>
      <c r="E130" s="333">
        <v>10750896.645733001</v>
      </c>
      <c r="F130" s="334">
        <v>94.812643279266709</v>
      </c>
      <c r="G130" s="334">
        <v>0.59394529873290836</v>
      </c>
      <c r="H130" s="334">
        <v>2.9121286643978501</v>
      </c>
      <c r="I130" s="334">
        <v>9.1657816587990931E-5</v>
      </c>
      <c r="J130" s="334">
        <v>1.6811910997859438</v>
      </c>
      <c r="K130" s="180">
        <f t="shared" si="47"/>
        <v>1.8294206460742584</v>
      </c>
      <c r="L130" s="180">
        <f t="shared" si="48"/>
        <v>1.1460241530660227E-2</v>
      </c>
      <c r="M130" s="180">
        <f t="shared" si="49"/>
        <v>5.6189851041090873E-2</v>
      </c>
      <c r="N130" s="180">
        <f t="shared" si="50"/>
        <v>1.7685479092304354E-6</v>
      </c>
      <c r="O130" s="180">
        <f t="shared" si="51"/>
        <v>3.2438771893381617E-2</v>
      </c>
      <c r="P130" s="205">
        <f t="shared" si="52"/>
        <v>100</v>
      </c>
      <c r="Q130" s="236">
        <f>VLOOKUP(B:B,'پیوست 4'!$C$14:$J$173,8,0)</f>
        <v>10340407.719632</v>
      </c>
      <c r="R130" s="1">
        <f t="shared" si="53"/>
        <v>0.9618181683232977</v>
      </c>
      <c r="S130" s="232">
        <f t="shared" si="54"/>
        <v>96.181816832329773</v>
      </c>
      <c r="T130" s="232">
        <f t="shared" si="55"/>
        <v>1.3691735530630638</v>
      </c>
      <c r="U130" s="232" t="str">
        <f>VLOOKUP(D130:D286,پیوست1!$E$5:G278,3,0)</f>
        <v>در سهام و قابل معامله</v>
      </c>
    </row>
    <row r="131" spans="1:21" x14ac:dyDescent="0.55000000000000004">
      <c r="A131" s="305">
        <v>11378</v>
      </c>
      <c r="B131" s="191">
        <v>226</v>
      </c>
      <c r="C131" s="179">
        <v>126</v>
      </c>
      <c r="D131" s="179" t="s">
        <v>567</v>
      </c>
      <c r="E131" s="335">
        <v>3745046.8514220002</v>
      </c>
      <c r="F131" s="336">
        <v>94.713548137977909</v>
      </c>
      <c r="G131" s="336">
        <v>2.6023470469451335E-2</v>
      </c>
      <c r="H131" s="336">
        <v>1.2779920633785466</v>
      </c>
      <c r="I131" s="336">
        <v>0</v>
      </c>
      <c r="J131" s="336">
        <v>3.9824363281740927</v>
      </c>
      <c r="K131" s="180">
        <f t="shared" si="47"/>
        <v>0.63660785997508085</v>
      </c>
      <c r="L131" s="180">
        <f t="shared" si="48"/>
        <v>1.7491421417924107E-4</v>
      </c>
      <c r="M131" s="180">
        <f t="shared" si="49"/>
        <v>8.5898987898472366E-3</v>
      </c>
      <c r="N131" s="180">
        <f t="shared" si="50"/>
        <v>0</v>
      </c>
      <c r="O131" s="180">
        <f t="shared" si="51"/>
        <v>2.6767556682309023E-2</v>
      </c>
      <c r="P131" s="205">
        <f t="shared" si="52"/>
        <v>100</v>
      </c>
      <c r="Q131" s="236">
        <f>VLOOKUP(B:B,'پیوست 4'!$C$14:$J$173,8,0)</f>
        <v>3585520.3394439998</v>
      </c>
      <c r="R131" s="1">
        <f t="shared" si="53"/>
        <v>0.9574033334409614</v>
      </c>
      <c r="S131" s="232">
        <f t="shared" si="54"/>
        <v>95.740333344096143</v>
      </c>
      <c r="T131" s="232">
        <f t="shared" si="55"/>
        <v>1.0267852061182339</v>
      </c>
      <c r="U131" s="232" t="str">
        <f>VLOOKUP(D131:D288,پیوست1!$E$5:G331,3,0)</f>
        <v>در سهام و قابل معامله</v>
      </c>
    </row>
    <row r="132" spans="1:21" x14ac:dyDescent="0.55000000000000004">
      <c r="A132" s="305">
        <v>10764</v>
      </c>
      <c r="B132" s="191">
        <v>33</v>
      </c>
      <c r="C132" s="181">
        <v>127</v>
      </c>
      <c r="D132" s="181" t="s">
        <v>520</v>
      </c>
      <c r="E132" s="333">
        <v>2082763.5695549999</v>
      </c>
      <c r="F132" s="334">
        <v>94.63523681992875</v>
      </c>
      <c r="G132" s="334">
        <v>1.6847339870281841</v>
      </c>
      <c r="H132" s="334">
        <v>1.417094977103744</v>
      </c>
      <c r="I132" s="334">
        <v>0</v>
      </c>
      <c r="J132" s="334">
        <v>2.2629342159393269</v>
      </c>
      <c r="K132" s="180">
        <f t="shared" si="47"/>
        <v>0.35374921171199192</v>
      </c>
      <c r="L132" s="180">
        <f t="shared" si="48"/>
        <v>6.2975836473007944E-3</v>
      </c>
      <c r="M132" s="180">
        <f t="shared" si="49"/>
        <v>5.2971414022594514E-3</v>
      </c>
      <c r="N132" s="180">
        <f t="shared" si="50"/>
        <v>0</v>
      </c>
      <c r="O132" s="180">
        <f t="shared" si="51"/>
        <v>8.4589125778576357E-3</v>
      </c>
      <c r="P132" s="205">
        <f t="shared" si="52"/>
        <v>100</v>
      </c>
      <c r="Q132" s="236">
        <f>VLOOKUP(B:B,'پیوست 4'!$C$14:$J$173,8,0)</f>
        <v>1991848.7633229999</v>
      </c>
      <c r="R132" s="1">
        <f t="shared" si="53"/>
        <v>0.95634895503217165</v>
      </c>
      <c r="S132" s="232">
        <f t="shared" si="54"/>
        <v>95.634895503217166</v>
      </c>
      <c r="T132" s="232">
        <f t="shared" si="55"/>
        <v>0.99965868328841623</v>
      </c>
      <c r="U132" s="232" t="str">
        <f>VLOOKUP(D132:D289,پیوست1!$E$5:G293,3,0)</f>
        <v>در سهام</v>
      </c>
    </row>
    <row r="133" spans="1:21" x14ac:dyDescent="0.55000000000000004">
      <c r="A133" s="305">
        <v>10896</v>
      </c>
      <c r="B133" s="191">
        <v>103</v>
      </c>
      <c r="C133" s="179">
        <v>128</v>
      </c>
      <c r="D133" s="179" t="s">
        <v>535</v>
      </c>
      <c r="E133" s="335">
        <v>5496431.4507499998</v>
      </c>
      <c r="F133" s="336">
        <v>94.631470832107638</v>
      </c>
      <c r="G133" s="336">
        <v>0</v>
      </c>
      <c r="H133" s="336">
        <v>4.9548156715712359</v>
      </c>
      <c r="I133" s="336">
        <v>0</v>
      </c>
      <c r="J133" s="336">
        <v>0.41371349632112431</v>
      </c>
      <c r="K133" s="180">
        <f t="shared" si="47"/>
        <v>0.93351014299199409</v>
      </c>
      <c r="L133" s="180">
        <f t="shared" si="48"/>
        <v>0</v>
      </c>
      <c r="M133" s="180">
        <f t="shared" si="49"/>
        <v>4.8877721601449417E-2</v>
      </c>
      <c r="N133" s="180">
        <f t="shared" si="50"/>
        <v>0</v>
      </c>
      <c r="O133" s="180">
        <f t="shared" si="51"/>
        <v>4.0811554730417901E-3</v>
      </c>
      <c r="P133" s="205">
        <f t="shared" si="52"/>
        <v>100</v>
      </c>
      <c r="Q133" s="236">
        <f>VLOOKUP(B:B,'پیوست 4'!$C$14:$J$173,8,0)</f>
        <v>5609396.8813770004</v>
      </c>
      <c r="R133" s="1">
        <f t="shared" si="53"/>
        <v>1.0205525042273722</v>
      </c>
      <c r="S133" s="232">
        <f t="shared" si="54"/>
        <v>102.05525042273722</v>
      </c>
      <c r="T133" s="232">
        <f t="shared" si="55"/>
        <v>7.4237795906295787</v>
      </c>
      <c r="U133" s="232" t="str">
        <f>VLOOKUP(D133:D289,پیوست1!$E$5:G305,3,0)</f>
        <v>در سهام</v>
      </c>
    </row>
    <row r="134" spans="1:21" x14ac:dyDescent="0.55000000000000004">
      <c r="A134" s="305">
        <v>11461</v>
      </c>
      <c r="B134" s="191">
        <v>237</v>
      </c>
      <c r="C134" s="181">
        <v>129</v>
      </c>
      <c r="D134" s="181" t="s">
        <v>569</v>
      </c>
      <c r="E134" s="333">
        <v>6832456.8879840001</v>
      </c>
      <c r="F134" s="334">
        <v>94.576313779255173</v>
      </c>
      <c r="G134" s="334">
        <v>0</v>
      </c>
      <c r="H134" s="334">
        <v>1.8585076604340183</v>
      </c>
      <c r="I134" s="334">
        <v>7.1628931430384461E-4</v>
      </c>
      <c r="J134" s="334">
        <v>3.5644622709965033</v>
      </c>
      <c r="K134" s="180">
        <f t="shared" si="47"/>
        <v>1.1597434215917359</v>
      </c>
      <c r="L134" s="180">
        <f t="shared" si="48"/>
        <v>0</v>
      </c>
      <c r="M134" s="180">
        <f t="shared" si="49"/>
        <v>2.2789977183895853E-2</v>
      </c>
      <c r="N134" s="180">
        <f t="shared" si="50"/>
        <v>8.7835081219093932E-6</v>
      </c>
      <c r="O134" s="180">
        <f t="shared" si="51"/>
        <v>4.3709270377662736E-2</v>
      </c>
      <c r="P134" s="205">
        <f t="shared" si="52"/>
        <v>99.999999999999986</v>
      </c>
      <c r="Q134" s="236">
        <f>VLOOKUP(B:B,'پیوست 4'!$C$14:$J$173,8,0)</f>
        <v>6588812.6025759997</v>
      </c>
      <c r="R134" s="1">
        <f t="shared" si="53"/>
        <v>0.96434016497982022</v>
      </c>
      <c r="S134" s="232">
        <f t="shared" si="54"/>
        <v>96.434016497982029</v>
      </c>
      <c r="T134" s="232">
        <f t="shared" si="55"/>
        <v>1.8577027187268556</v>
      </c>
      <c r="U134" s="232" t="str">
        <f>VLOOKUP(D134:D291,پیوست1!$E$5:G302,3,0)</f>
        <v>در سهام</v>
      </c>
    </row>
    <row r="135" spans="1:21" x14ac:dyDescent="0.55000000000000004">
      <c r="A135" s="305">
        <v>11285</v>
      </c>
      <c r="B135" s="191">
        <v>174</v>
      </c>
      <c r="C135" s="179">
        <v>130</v>
      </c>
      <c r="D135" s="179" t="s">
        <v>558</v>
      </c>
      <c r="E135" s="335">
        <v>26439695.858098</v>
      </c>
      <c r="F135" s="336">
        <v>94.372392125671254</v>
      </c>
      <c r="G135" s="336">
        <v>0</v>
      </c>
      <c r="H135" s="336">
        <v>4.9023840285690445</v>
      </c>
      <c r="I135" s="336">
        <v>1.9163585297428537E-3</v>
      </c>
      <c r="J135" s="336">
        <v>0.72330748722996285</v>
      </c>
      <c r="K135" s="180">
        <f t="shared" si="47"/>
        <v>4.4782058553273334</v>
      </c>
      <c r="L135" s="180">
        <f t="shared" si="48"/>
        <v>0</v>
      </c>
      <c r="M135" s="180">
        <f t="shared" si="49"/>
        <v>0.23263037385516461</v>
      </c>
      <c r="N135" s="180">
        <f t="shared" si="50"/>
        <v>9.0936001467175758E-5</v>
      </c>
      <c r="O135" s="180">
        <f t="shared" si="51"/>
        <v>3.4322747909175992E-2</v>
      </c>
      <c r="P135" s="205">
        <f t="shared" si="52"/>
        <v>100</v>
      </c>
      <c r="Q135" s="236">
        <f>VLOOKUP(B:B,'پیوست 4'!$C$14:$J$173,8,0)</f>
        <v>25691880.346393999</v>
      </c>
      <c r="R135" s="1">
        <f t="shared" si="53"/>
        <v>0.97171618328298737</v>
      </c>
      <c r="S135" s="232">
        <f t="shared" si="54"/>
        <v>97.171618328298734</v>
      </c>
      <c r="T135" s="232">
        <f t="shared" si="55"/>
        <v>2.7992262026274801</v>
      </c>
      <c r="U135" s="232" t="str">
        <f>VLOOKUP(D135:D292,پیوست1!$E$5:G334,3,0)</f>
        <v>در سهام</v>
      </c>
    </row>
    <row r="136" spans="1:21" x14ac:dyDescent="0.55000000000000004">
      <c r="A136" s="305">
        <v>10872</v>
      </c>
      <c r="B136" s="191">
        <v>15</v>
      </c>
      <c r="C136" s="181">
        <v>131</v>
      </c>
      <c r="D136" s="181" t="s">
        <v>533</v>
      </c>
      <c r="E136" s="333">
        <v>7567127.5888879998</v>
      </c>
      <c r="F136" s="334">
        <v>94.21062048769079</v>
      </c>
      <c r="G136" s="334">
        <v>0</v>
      </c>
      <c r="H136" s="334">
        <v>4.9329096577396765</v>
      </c>
      <c r="I136" s="334">
        <v>0</v>
      </c>
      <c r="J136" s="334">
        <v>0.85646985456953384</v>
      </c>
      <c r="K136" s="180">
        <f t="shared" si="47"/>
        <v>1.2794801589804838</v>
      </c>
      <c r="L136" s="180">
        <f t="shared" si="48"/>
        <v>0</v>
      </c>
      <c r="M136" s="180">
        <f t="shared" si="49"/>
        <v>6.6994145675388792E-2</v>
      </c>
      <c r="N136" s="180">
        <f t="shared" si="50"/>
        <v>0</v>
      </c>
      <c r="O136" s="180">
        <f t="shared" si="51"/>
        <v>1.1631769114924754E-2</v>
      </c>
      <c r="P136" s="205">
        <f t="shared" si="52"/>
        <v>100</v>
      </c>
      <c r="Q136" s="236">
        <f>VLOOKUP(B:B,'پیوست 4'!$C$14:$J$173,8,0)</f>
        <v>7340058.9756549997</v>
      </c>
      <c r="R136" s="1">
        <f t="shared" si="53"/>
        <v>0.96999276005780044</v>
      </c>
      <c r="S136" s="232">
        <f t="shared" si="54"/>
        <v>96.999276005780047</v>
      </c>
      <c r="T136" s="232">
        <f t="shared" si="55"/>
        <v>2.7886555180892572</v>
      </c>
      <c r="U136" s="232" t="str">
        <f>VLOOKUP(D136:D292,پیوست1!$E$5:G300,3,0)</f>
        <v>در سهام</v>
      </c>
    </row>
    <row r="137" spans="1:21" x14ac:dyDescent="0.55000000000000004">
      <c r="A137" s="305">
        <v>10855</v>
      </c>
      <c r="B137" s="191">
        <v>8</v>
      </c>
      <c r="C137" s="179">
        <v>132</v>
      </c>
      <c r="D137" s="179" t="s">
        <v>531</v>
      </c>
      <c r="E137" s="335">
        <v>22226806.811533</v>
      </c>
      <c r="F137" s="336">
        <v>93.819162166639131</v>
      </c>
      <c r="G137" s="336">
        <v>1.6905303852313815</v>
      </c>
      <c r="H137" s="336">
        <v>0.85475146964008886</v>
      </c>
      <c r="I137" s="336">
        <v>3.3444732557715975</v>
      </c>
      <c r="J137" s="336">
        <v>0.29108272271780783</v>
      </c>
      <c r="K137" s="180">
        <f t="shared" si="47"/>
        <v>3.7425814428162045</v>
      </c>
      <c r="L137" s="180">
        <f t="shared" si="48"/>
        <v>6.743769078907505E-2</v>
      </c>
      <c r="M137" s="180">
        <f t="shared" si="49"/>
        <v>3.409726664167962E-2</v>
      </c>
      <c r="N137" s="180">
        <f t="shared" si="50"/>
        <v>0.13341585294498337</v>
      </c>
      <c r="O137" s="180">
        <f t="shared" si="51"/>
        <v>1.1611708857867621E-2</v>
      </c>
      <c r="P137" s="205">
        <f t="shared" si="52"/>
        <v>100.00000000000001</v>
      </c>
      <c r="Q137" s="236">
        <f>VLOOKUP(B:B,'پیوست 4'!$C$14:$J$173,8,0)</f>
        <v>21344883.853689</v>
      </c>
      <c r="R137" s="1">
        <f t="shared" si="53"/>
        <v>0.96032165279871018</v>
      </c>
      <c r="S137" s="232">
        <f t="shared" si="54"/>
        <v>96.032165279871023</v>
      </c>
      <c r="T137" s="232">
        <f t="shared" si="55"/>
        <v>2.2130031132318919</v>
      </c>
      <c r="U137" s="232" t="str">
        <f>VLOOKUP(D137:D293,پیوست1!$E$5:G275,3,0)</f>
        <v>در سهام</v>
      </c>
    </row>
    <row r="138" spans="1:21" x14ac:dyDescent="0.55000000000000004">
      <c r="A138" s="305">
        <v>11055</v>
      </c>
      <c r="B138" s="191">
        <v>116</v>
      </c>
      <c r="C138" s="181">
        <v>133</v>
      </c>
      <c r="D138" s="181" t="s">
        <v>536</v>
      </c>
      <c r="E138" s="333">
        <v>15269167.802882001</v>
      </c>
      <c r="F138" s="334">
        <v>93.669669001647634</v>
      </c>
      <c r="G138" s="334">
        <v>1.7784268366240164E-3</v>
      </c>
      <c r="H138" s="334">
        <v>5.6815721809540918</v>
      </c>
      <c r="I138" s="334">
        <v>5.4810516579885074E-2</v>
      </c>
      <c r="J138" s="334">
        <v>0.59216987398176157</v>
      </c>
      <c r="K138" s="180">
        <f t="shared" si="47"/>
        <v>2.5669475109531779</v>
      </c>
      <c r="L138" s="180">
        <f t="shared" si="48"/>
        <v>4.8736462830930396E-5</v>
      </c>
      <c r="M138" s="180">
        <f t="shared" si="49"/>
        <v>0.15569925381015692</v>
      </c>
      <c r="N138" s="180">
        <f t="shared" si="50"/>
        <v>1.5020413823210912E-3</v>
      </c>
      <c r="O138" s="180">
        <f t="shared" si="51"/>
        <v>1.6227974330219979E-2</v>
      </c>
      <c r="P138" s="205">
        <f t="shared" si="52"/>
        <v>100</v>
      </c>
      <c r="Q138" s="236">
        <f>VLOOKUP(B:B,'پیوست 4'!$C$14:$J$173,8,0)</f>
        <v>14761753.257282</v>
      </c>
      <c r="R138" s="1">
        <f t="shared" si="53"/>
        <v>0.96676868365385127</v>
      </c>
      <c r="S138" s="232">
        <f t="shared" si="54"/>
        <v>96.676868365385133</v>
      </c>
      <c r="T138" s="232">
        <f t="shared" si="55"/>
        <v>3.0071993637374987</v>
      </c>
      <c r="U138" s="232" t="str">
        <f>VLOOKUP(D138:D295,پیوست1!$E$5:G288,3,0)</f>
        <v>در سهام</v>
      </c>
    </row>
    <row r="139" spans="1:21" x14ac:dyDescent="0.55000000000000004">
      <c r="A139" s="305">
        <v>11235</v>
      </c>
      <c r="B139" s="191">
        <v>155</v>
      </c>
      <c r="C139" s="179">
        <v>134</v>
      </c>
      <c r="D139" s="179" t="s">
        <v>551</v>
      </c>
      <c r="E139" s="335">
        <v>19361903.722536001</v>
      </c>
      <c r="F139" s="336">
        <v>93.396672306360955</v>
      </c>
      <c r="G139" s="336">
        <v>0</v>
      </c>
      <c r="H139" s="336">
        <v>4.5145927746467862</v>
      </c>
      <c r="I139" s="336">
        <v>0.16259221276715499</v>
      </c>
      <c r="J139" s="336">
        <v>1.9261427062251006</v>
      </c>
      <c r="K139" s="180">
        <f t="shared" si="47"/>
        <v>3.2455035897767104</v>
      </c>
      <c r="L139" s="180">
        <f t="shared" si="48"/>
        <v>0</v>
      </c>
      <c r="M139" s="180">
        <f t="shared" si="49"/>
        <v>0.15688061142514853</v>
      </c>
      <c r="N139" s="180">
        <f t="shared" si="50"/>
        <v>5.6500258218471948E-3</v>
      </c>
      <c r="O139" s="180">
        <f t="shared" si="51"/>
        <v>6.6932824404815919E-2</v>
      </c>
      <c r="P139" s="205">
        <f t="shared" si="52"/>
        <v>100</v>
      </c>
      <c r="Q139" s="236">
        <f>VLOOKUP(B:B,'پیوست 4'!$C$14:$J$173,8,0)</f>
        <v>18546259.066070002</v>
      </c>
      <c r="R139" s="1">
        <f t="shared" si="53"/>
        <v>0.95787373658321406</v>
      </c>
      <c r="S139" s="232">
        <f t="shared" si="54"/>
        <v>95.7873736583214</v>
      </c>
      <c r="T139" s="232">
        <f t="shared" si="55"/>
        <v>2.3907013519604448</v>
      </c>
      <c r="U139" s="232" t="str">
        <f>VLOOKUP(D139:D295,پیوست1!$E$5:G282,3,0)</f>
        <v>در سهام</v>
      </c>
    </row>
    <row r="140" spans="1:21" x14ac:dyDescent="0.55000000000000004">
      <c r="A140" s="305">
        <v>11454</v>
      </c>
      <c r="B140" s="191">
        <v>244</v>
      </c>
      <c r="C140" s="181">
        <v>135</v>
      </c>
      <c r="D140" s="181" t="s">
        <v>626</v>
      </c>
      <c r="E140" s="333">
        <v>3791254.7613220001</v>
      </c>
      <c r="F140" s="334">
        <v>93.124260708110938</v>
      </c>
      <c r="G140" s="334">
        <v>0</v>
      </c>
      <c r="H140" s="334">
        <v>4.5124062496522397</v>
      </c>
      <c r="I140" s="334">
        <v>0</v>
      </c>
      <c r="J140" s="334">
        <v>2.3633330422368144</v>
      </c>
      <c r="K140" s="180">
        <f t="shared" ref="K140:K175" si="56">E140/$E$176*F140</f>
        <v>0.63364854444380347</v>
      </c>
      <c r="L140" s="180">
        <f t="shared" ref="L140:L175" si="57">E140/$E$176*G140</f>
        <v>0</v>
      </c>
      <c r="M140" s="180">
        <f t="shared" ref="M140:M175" si="58">E140/$E$176*H140</f>
        <v>3.0703917865113596E-2</v>
      </c>
      <c r="N140" s="180">
        <f t="shared" ref="N140:N175" si="59">E140/$E$176*I140</f>
        <v>0</v>
      </c>
      <c r="O140" s="180">
        <f t="shared" ref="O140:O175" si="60">E140/$E$176*J140</f>
        <v>1.6080906638745236E-2</v>
      </c>
      <c r="P140" s="205">
        <f t="shared" ref="P140:P175" si="61">SUM(F140:J140)</f>
        <v>100</v>
      </c>
      <c r="Q140" s="236">
        <f>VLOOKUP(B:B,'پیوست 4'!$C$14:$J$173,8,0)</f>
        <v>3542318.959549</v>
      </c>
      <c r="R140" s="1">
        <f t="shared" si="53"/>
        <v>0.93433946873931606</v>
      </c>
      <c r="S140" s="232">
        <f t="shared" si="54"/>
        <v>93.433946873931603</v>
      </c>
      <c r="T140" s="232">
        <f t="shared" si="55"/>
        <v>0.30968616582066488</v>
      </c>
      <c r="U140" s="232" t="str">
        <f>VLOOKUP(D140:D297,پیوست1!$E$5:G324,3,0)</f>
        <v>در سهام</v>
      </c>
    </row>
    <row r="141" spans="1:21" x14ac:dyDescent="0.55000000000000004">
      <c r="A141" s="305">
        <v>11132</v>
      </c>
      <c r="B141" s="191">
        <v>126</v>
      </c>
      <c r="C141" s="179">
        <v>136</v>
      </c>
      <c r="D141" s="179" t="s">
        <v>540</v>
      </c>
      <c r="E141" s="335">
        <v>36299556.525702</v>
      </c>
      <c r="F141" s="336">
        <v>92.958392529542678</v>
      </c>
      <c r="G141" s="336">
        <v>-3.0959017931517023E-11</v>
      </c>
      <c r="H141" s="336">
        <v>6.0907084669082909</v>
      </c>
      <c r="I141" s="336">
        <v>3.4957891081004638E-4</v>
      </c>
      <c r="J141" s="336">
        <v>0.95054942466919157</v>
      </c>
      <c r="K141" s="180">
        <f t="shared" si="56"/>
        <v>6.0560933274156721</v>
      </c>
      <c r="L141" s="180">
        <f t="shared" si="57"/>
        <v>-2.0169314121779464E-12</v>
      </c>
      <c r="M141" s="180">
        <f t="shared" si="58"/>
        <v>0.39680009412764855</v>
      </c>
      <c r="N141" s="180">
        <f t="shared" si="59"/>
        <v>2.2774517195842644E-5</v>
      </c>
      <c r="O141" s="180">
        <f t="shared" si="60"/>
        <v>6.1926802642251082E-2</v>
      </c>
      <c r="P141" s="205">
        <f t="shared" si="61"/>
        <v>100.00000000000001</v>
      </c>
      <c r="Q141" s="236">
        <f>VLOOKUP(B:B,'پیوست 4'!$C$14:$J$173,8,0)</f>
        <v>36031527.641556002</v>
      </c>
      <c r="R141" s="1">
        <f t="shared" ref="R141:R172" si="62">Q141/E141</f>
        <v>0.9926161939759176</v>
      </c>
      <c r="S141" s="232">
        <f t="shared" ref="S141:S172" si="63">R141*100</f>
        <v>99.261619397591758</v>
      </c>
      <c r="T141" s="232">
        <f t="shared" ref="T141:T172" si="64">S141-F141</f>
        <v>6.3032268680490802</v>
      </c>
      <c r="U141" s="232" t="str">
        <f>VLOOKUP(D141:D298,پیوست1!$E$5:G329,3,0)</f>
        <v>در سهام</v>
      </c>
    </row>
    <row r="142" spans="1:21" x14ac:dyDescent="0.55000000000000004">
      <c r="A142" s="305">
        <v>11309</v>
      </c>
      <c r="B142" s="191">
        <v>185</v>
      </c>
      <c r="C142" s="181">
        <v>137</v>
      </c>
      <c r="D142" s="181" t="s">
        <v>563</v>
      </c>
      <c r="E142" s="333">
        <v>6875689.1754839998</v>
      </c>
      <c r="F142" s="334">
        <v>92.659712306017624</v>
      </c>
      <c r="G142" s="334">
        <v>0</v>
      </c>
      <c r="H142" s="334">
        <v>0.68801745190851016</v>
      </c>
      <c r="I142" s="334">
        <v>1.0768764076833415E-2</v>
      </c>
      <c r="J142" s="334">
        <v>6.6415014779970347</v>
      </c>
      <c r="K142" s="180">
        <f t="shared" si="56"/>
        <v>1.1434306196641397</v>
      </c>
      <c r="L142" s="180">
        <f t="shared" si="57"/>
        <v>0</v>
      </c>
      <c r="M142" s="180">
        <f t="shared" si="58"/>
        <v>8.4902078993871356E-3</v>
      </c>
      <c r="N142" s="180">
        <f t="shared" si="59"/>
        <v>1.3288768413962463E-4</v>
      </c>
      <c r="O142" s="180">
        <f t="shared" si="60"/>
        <v>8.1956828501757228E-2</v>
      </c>
      <c r="P142" s="205">
        <f t="shared" si="61"/>
        <v>100</v>
      </c>
      <c r="Q142" s="236">
        <f>VLOOKUP(B:B,'پیوست 4'!$C$14:$J$173,8,0)</f>
        <v>6885446.4592530001</v>
      </c>
      <c r="R142" s="1">
        <f t="shared" si="62"/>
        <v>1.0014190990197449</v>
      </c>
      <c r="S142" s="232">
        <f t="shared" si="63"/>
        <v>100.14190990197449</v>
      </c>
      <c r="T142" s="232">
        <f t="shared" si="64"/>
        <v>7.4821975959568618</v>
      </c>
      <c r="U142" s="232" t="str">
        <f>VLOOKUP(D142:D299,پیوست1!$E$5:G330,3,0)</f>
        <v>در سهام</v>
      </c>
    </row>
    <row r="143" spans="1:21" x14ac:dyDescent="0.55000000000000004">
      <c r="A143" s="305">
        <v>11182</v>
      </c>
      <c r="B143" s="191">
        <v>141</v>
      </c>
      <c r="C143" s="179">
        <v>138</v>
      </c>
      <c r="D143" s="179" t="s">
        <v>544</v>
      </c>
      <c r="E143" s="335">
        <v>11141673.808038</v>
      </c>
      <c r="F143" s="336">
        <v>92.302213378826096</v>
      </c>
      <c r="G143" s="336">
        <v>0</v>
      </c>
      <c r="H143" s="336">
        <v>1.364414314411663E-5</v>
      </c>
      <c r="I143" s="336">
        <v>4.5931442382431653</v>
      </c>
      <c r="J143" s="336">
        <v>3.1046287387875897</v>
      </c>
      <c r="K143" s="180">
        <f t="shared" si="56"/>
        <v>1.8457173294146283</v>
      </c>
      <c r="L143" s="180">
        <f t="shared" si="57"/>
        <v>0</v>
      </c>
      <c r="M143" s="180">
        <f t="shared" si="58"/>
        <v>2.7283453477711326E-7</v>
      </c>
      <c r="N143" s="180">
        <f t="shared" si="59"/>
        <v>9.1846615662751957E-2</v>
      </c>
      <c r="O143" s="180">
        <f t="shared" si="60"/>
        <v>6.2081578055564211E-2</v>
      </c>
      <c r="P143" s="205">
        <f t="shared" si="61"/>
        <v>100</v>
      </c>
      <c r="Q143" s="236">
        <f>VLOOKUP(B:B,'پیوست 4'!$C$14:$J$173,8,0)</f>
        <v>10764692.936234999</v>
      </c>
      <c r="R143" s="1">
        <f t="shared" si="62"/>
        <v>0.96616479011160483</v>
      </c>
      <c r="S143" s="232">
        <f t="shared" si="63"/>
        <v>96.616479011160479</v>
      </c>
      <c r="T143" s="232">
        <f t="shared" si="64"/>
        <v>4.3142656323343829</v>
      </c>
      <c r="U143" s="232" t="str">
        <f>VLOOKUP(D143:D299,پیوست1!$E$5:G339,3,0)</f>
        <v>در سهام</v>
      </c>
    </row>
    <row r="144" spans="1:21" x14ac:dyDescent="0.55000000000000004">
      <c r="A144" s="305">
        <v>11470</v>
      </c>
      <c r="B144" s="191">
        <v>240</v>
      </c>
      <c r="C144" s="181">
        <v>139</v>
      </c>
      <c r="D144" s="181" t="s">
        <v>570</v>
      </c>
      <c r="E144" s="333">
        <v>1270320.278871</v>
      </c>
      <c r="F144" s="334">
        <v>91.770754548007062</v>
      </c>
      <c r="G144" s="334">
        <v>0</v>
      </c>
      <c r="H144" s="334">
        <v>6.3069259020573734</v>
      </c>
      <c r="I144" s="334">
        <v>0.30869088575856979</v>
      </c>
      <c r="J144" s="334">
        <v>1.6136286641769992</v>
      </c>
      <c r="K144" s="180">
        <f t="shared" si="56"/>
        <v>0.20922817572045643</v>
      </c>
      <c r="L144" s="180">
        <f t="shared" si="57"/>
        <v>0</v>
      </c>
      <c r="M144" s="180">
        <f t="shared" si="58"/>
        <v>1.4379162592601949E-2</v>
      </c>
      <c r="N144" s="180">
        <f t="shared" si="59"/>
        <v>7.0378445951439523E-4</v>
      </c>
      <c r="O144" s="180">
        <f t="shared" si="60"/>
        <v>3.6789125616198E-3</v>
      </c>
      <c r="P144" s="205">
        <f t="shared" si="61"/>
        <v>100</v>
      </c>
      <c r="Q144" s="236">
        <f>VLOOKUP(B:B,'پیوست 4'!$C$14:$J$173,8,0)</f>
        <v>1157845.1661340001</v>
      </c>
      <c r="R144" s="1">
        <f t="shared" si="62"/>
        <v>0.91145924802762146</v>
      </c>
      <c r="S144" s="232">
        <f t="shared" si="63"/>
        <v>91.145924802762153</v>
      </c>
      <c r="T144" s="232">
        <f t="shared" si="64"/>
        <v>-0.62482974524490942</v>
      </c>
      <c r="U144" s="232" t="str">
        <f>VLOOKUP(D144:D301,پیوست1!$E$5:G338,3,0)</f>
        <v>در سهام</v>
      </c>
    </row>
    <row r="145" spans="1:21" x14ac:dyDescent="0.55000000000000004">
      <c r="A145" s="305">
        <v>11186</v>
      </c>
      <c r="B145" s="191">
        <v>142</v>
      </c>
      <c r="C145" s="179">
        <v>140</v>
      </c>
      <c r="D145" s="179" t="s">
        <v>546</v>
      </c>
      <c r="E145" s="335">
        <v>2079003.102438</v>
      </c>
      <c r="F145" s="336">
        <v>91.239815079593427</v>
      </c>
      <c r="G145" s="336">
        <v>0</v>
      </c>
      <c r="H145" s="336">
        <v>0</v>
      </c>
      <c r="I145" s="336">
        <v>6.048720998555047</v>
      </c>
      <c r="J145" s="336">
        <v>2.7114639218515277</v>
      </c>
      <c r="K145" s="180">
        <f t="shared" si="56"/>
        <v>0.34044124389514935</v>
      </c>
      <c r="L145" s="180">
        <f t="shared" si="57"/>
        <v>0</v>
      </c>
      <c r="M145" s="180">
        <f t="shared" si="58"/>
        <v>0</v>
      </c>
      <c r="N145" s="180">
        <f t="shared" si="59"/>
        <v>2.2569468152981335E-2</v>
      </c>
      <c r="O145" s="180">
        <f t="shared" si="60"/>
        <v>1.0117229517910454E-2</v>
      </c>
      <c r="P145" s="205">
        <f t="shared" si="61"/>
        <v>100</v>
      </c>
      <c r="Q145" s="236">
        <f>VLOOKUP(B:B,'پیوست 4'!$C$14:$J$173,8,0)</f>
        <v>1520379</v>
      </c>
      <c r="R145" s="1">
        <f t="shared" si="62"/>
        <v>0.73130193900003604</v>
      </c>
      <c r="S145" s="232">
        <f t="shared" si="63"/>
        <v>73.130193900003604</v>
      </c>
      <c r="T145" s="232">
        <f t="shared" si="64"/>
        <v>-18.109621179589823</v>
      </c>
      <c r="U145" s="232" t="str">
        <f>VLOOKUP(D145:D302,پیوست1!$E$5:G321,3,0)</f>
        <v>در سهام</v>
      </c>
    </row>
    <row r="146" spans="1:21" x14ac:dyDescent="0.55000000000000004">
      <c r="A146" s="305">
        <v>11341</v>
      </c>
      <c r="B146" s="191">
        <v>211</v>
      </c>
      <c r="C146" s="181">
        <v>141</v>
      </c>
      <c r="D146" s="181" t="s">
        <v>566</v>
      </c>
      <c r="E146" s="333">
        <v>15362660.270845</v>
      </c>
      <c r="F146" s="334">
        <v>91.222655520672149</v>
      </c>
      <c r="G146" s="334">
        <v>0</v>
      </c>
      <c r="H146" s="334">
        <v>6.2625061711573444</v>
      </c>
      <c r="I146" s="334">
        <v>0</v>
      </c>
      <c r="J146" s="334">
        <v>2.5148383081705057</v>
      </c>
      <c r="K146" s="180">
        <f t="shared" si="56"/>
        <v>2.5151956431856974</v>
      </c>
      <c r="L146" s="180">
        <f t="shared" si="57"/>
        <v>0</v>
      </c>
      <c r="M146" s="180">
        <f t="shared" si="58"/>
        <v>0.17267013492661407</v>
      </c>
      <c r="N146" s="180">
        <f t="shared" si="59"/>
        <v>0</v>
      </c>
      <c r="O146" s="180">
        <f t="shared" si="60"/>
        <v>6.9339248237446402E-2</v>
      </c>
      <c r="P146" s="205">
        <f t="shared" si="61"/>
        <v>100</v>
      </c>
      <c r="Q146" s="236">
        <f>VLOOKUP(B:B,'پیوست 4'!$C$14:$J$173,8,0)</f>
        <v>14576022.085666999</v>
      </c>
      <c r="R146" s="1">
        <f t="shared" si="62"/>
        <v>0.94879544484421952</v>
      </c>
      <c r="S146" s="232">
        <f t="shared" si="63"/>
        <v>94.879544484421956</v>
      </c>
      <c r="T146" s="232">
        <f t="shared" si="64"/>
        <v>3.6568889637498074</v>
      </c>
      <c r="U146" s="232" t="str">
        <f>VLOOKUP(D146:D302,پیوست1!$E$5:G296,3,0)</f>
        <v>در سهام و قابل معامله</v>
      </c>
    </row>
    <row r="147" spans="1:21" x14ac:dyDescent="0.55000000000000004">
      <c r="A147" s="305">
        <v>11308</v>
      </c>
      <c r="B147" s="191">
        <v>181</v>
      </c>
      <c r="C147" s="179">
        <v>142</v>
      </c>
      <c r="D147" s="179" t="s">
        <v>560</v>
      </c>
      <c r="E147" s="335">
        <v>4058954.832128</v>
      </c>
      <c r="F147" s="336">
        <v>91.153960274778598</v>
      </c>
      <c r="G147" s="336">
        <v>7.4066154833328426</v>
      </c>
      <c r="H147" s="336">
        <v>0.50939176692094756</v>
      </c>
      <c r="I147" s="336">
        <v>1.2280704335480197E-3</v>
      </c>
      <c r="J147" s="336">
        <v>0.92880440453406088</v>
      </c>
      <c r="K147" s="180">
        <f t="shared" si="56"/>
        <v>0.66403717781996341</v>
      </c>
      <c r="L147" s="180">
        <f t="shared" si="57"/>
        <v>5.3955615619158362E-2</v>
      </c>
      <c r="M147" s="180">
        <f t="shared" si="58"/>
        <v>3.7108104825205545E-3</v>
      </c>
      <c r="N147" s="180">
        <f t="shared" si="59"/>
        <v>8.9462314352457427E-6</v>
      </c>
      <c r="O147" s="180">
        <f t="shared" si="60"/>
        <v>6.7661421804862711E-3</v>
      </c>
      <c r="P147" s="205">
        <f t="shared" si="61"/>
        <v>99.999999999999986</v>
      </c>
      <c r="Q147" s="236">
        <f>VLOOKUP(B:B,'پیوست 4'!$C$14:$J$173,8,0)</f>
        <v>3711267.6026030001</v>
      </c>
      <c r="R147" s="1">
        <f t="shared" si="62"/>
        <v>0.91434070003121548</v>
      </c>
      <c r="S147" s="232">
        <f t="shared" si="63"/>
        <v>91.434070003121548</v>
      </c>
      <c r="T147" s="232">
        <f t="shared" si="64"/>
        <v>0.28010972834294989</v>
      </c>
      <c r="U147" s="232" t="str">
        <f>VLOOKUP(D147:D303,پیوست1!$E$5:G287,3,0)</f>
        <v>شاخصی و قابل معامله</v>
      </c>
    </row>
    <row r="148" spans="1:21" x14ac:dyDescent="0.55000000000000004">
      <c r="A148" s="305">
        <v>11314</v>
      </c>
      <c r="B148" s="191">
        <v>182</v>
      </c>
      <c r="C148" s="181">
        <v>143</v>
      </c>
      <c r="D148" s="181" t="s">
        <v>561</v>
      </c>
      <c r="E148" s="333">
        <v>374516.12895300001</v>
      </c>
      <c r="F148" s="334">
        <v>91.068117039223111</v>
      </c>
      <c r="G148" s="334">
        <v>0</v>
      </c>
      <c r="H148" s="334">
        <v>8.4009265317037016</v>
      </c>
      <c r="I148" s="334">
        <v>2.3633896760728964E-2</v>
      </c>
      <c r="J148" s="334">
        <v>0.50732253231245561</v>
      </c>
      <c r="K148" s="180">
        <f t="shared" si="56"/>
        <v>6.1212415523829604E-2</v>
      </c>
      <c r="L148" s="180">
        <f t="shared" si="57"/>
        <v>0</v>
      </c>
      <c r="M148" s="180">
        <f t="shared" si="58"/>
        <v>5.6467732326378021E-3</v>
      </c>
      <c r="N148" s="180">
        <f t="shared" si="59"/>
        <v>1.588577820645992E-5</v>
      </c>
      <c r="O148" s="180">
        <f t="shared" si="60"/>
        <v>3.4100230313465613E-4</v>
      </c>
      <c r="P148" s="205">
        <f t="shared" si="61"/>
        <v>100</v>
      </c>
      <c r="Q148" s="236">
        <f>VLOOKUP(B:B,'پیوست 4'!$C$14:$J$173,8,0)</f>
        <v>423861.243693</v>
      </c>
      <c r="R148" s="1">
        <f t="shared" si="62"/>
        <v>1.1317569816764623</v>
      </c>
      <c r="S148" s="232">
        <f t="shared" si="63"/>
        <v>113.17569816764623</v>
      </c>
      <c r="T148" s="232">
        <f t="shared" si="64"/>
        <v>22.107581128423121</v>
      </c>
      <c r="U148" s="232" t="str">
        <f>VLOOKUP(D148:D305,پیوست1!$E$5:G310,3,0)</f>
        <v>در سهام</v>
      </c>
    </row>
    <row r="149" spans="1:21" x14ac:dyDescent="0.55000000000000004">
      <c r="A149" s="305">
        <v>11215</v>
      </c>
      <c r="B149" s="191">
        <v>149</v>
      </c>
      <c r="C149" s="179">
        <v>144</v>
      </c>
      <c r="D149" s="179" t="s">
        <v>549</v>
      </c>
      <c r="E149" s="335">
        <v>8768006.2156680003</v>
      </c>
      <c r="F149" s="336">
        <v>90.717431407830333</v>
      </c>
      <c r="G149" s="336">
        <v>4.5102574797655116E-11</v>
      </c>
      <c r="H149" s="336">
        <v>6.5818982593423918</v>
      </c>
      <c r="I149" s="336">
        <v>5.6378218497068892E-6</v>
      </c>
      <c r="J149" s="336">
        <v>2.700664694960317</v>
      </c>
      <c r="K149" s="180">
        <f t="shared" si="56"/>
        <v>1.4275595341649037</v>
      </c>
      <c r="L149" s="180">
        <f t="shared" si="57"/>
        <v>7.0974904898178907E-13</v>
      </c>
      <c r="M149" s="180">
        <f t="shared" si="58"/>
        <v>0.10357493005712008</v>
      </c>
      <c r="N149" s="180">
        <f t="shared" si="59"/>
        <v>8.8718631122723626E-8</v>
      </c>
      <c r="O149" s="180">
        <f t="shared" si="60"/>
        <v>4.2498553740360573E-2</v>
      </c>
      <c r="P149" s="205">
        <f t="shared" si="61"/>
        <v>100</v>
      </c>
      <c r="Q149" s="236">
        <f>VLOOKUP(B:B,'پیوست 4'!$C$14:$J$173,8,0)</f>
        <v>8045432.600234</v>
      </c>
      <c r="R149" s="1">
        <f t="shared" si="62"/>
        <v>0.91758974644169433</v>
      </c>
      <c r="S149" s="232">
        <f t="shared" si="63"/>
        <v>91.758974644169427</v>
      </c>
      <c r="T149" s="232">
        <f t="shared" si="64"/>
        <v>1.0415432363390948</v>
      </c>
      <c r="U149" s="232" t="str">
        <f>VLOOKUP(D149:D306,پیوست1!$E$5:G295,3,0)</f>
        <v>در سهام و قابل معامله</v>
      </c>
    </row>
    <row r="150" spans="1:21" x14ac:dyDescent="0.55000000000000004">
      <c r="A150" s="305">
        <v>10616</v>
      </c>
      <c r="B150" s="191">
        <v>25</v>
      </c>
      <c r="C150" s="181">
        <v>145</v>
      </c>
      <c r="D150" s="181" t="s">
        <v>513</v>
      </c>
      <c r="E150" s="333">
        <v>20183787.197661001</v>
      </c>
      <c r="F150" s="334">
        <v>90.480036290002403</v>
      </c>
      <c r="G150" s="334">
        <v>2.1774712339888902</v>
      </c>
      <c r="H150" s="334">
        <v>6.3780259125006395</v>
      </c>
      <c r="I150" s="334">
        <v>2.4143170838489008E-5</v>
      </c>
      <c r="J150" s="334">
        <v>0.96444242033722682</v>
      </c>
      <c r="K150" s="180">
        <f t="shared" si="56"/>
        <v>3.2776159140781504</v>
      </c>
      <c r="L150" s="180">
        <f t="shared" si="57"/>
        <v>7.8878332299674017E-2</v>
      </c>
      <c r="M150" s="180">
        <f t="shared" si="58"/>
        <v>0.23104233915437522</v>
      </c>
      <c r="N150" s="180">
        <f t="shared" si="59"/>
        <v>8.7458011956260441E-7</v>
      </c>
      <c r="O150" s="180">
        <f t="shared" si="60"/>
        <v>3.4936677246432825E-2</v>
      </c>
      <c r="P150" s="205">
        <f t="shared" si="61"/>
        <v>99.999999999999986</v>
      </c>
      <c r="Q150" s="236">
        <f>VLOOKUP(B:B,'پیوست 4'!$C$14:$J$173,8,0)</f>
        <v>19058886.439472001</v>
      </c>
      <c r="R150" s="1">
        <f t="shared" si="62"/>
        <v>0.94426711165883881</v>
      </c>
      <c r="S150" s="232">
        <f t="shared" si="63"/>
        <v>94.426711165883887</v>
      </c>
      <c r="T150" s="232">
        <f t="shared" si="64"/>
        <v>3.9466748758814845</v>
      </c>
      <c r="U150" s="232" t="str">
        <f>VLOOKUP(D150:D307,پیوست1!$E$5:G298,3,0)</f>
        <v>در سهام</v>
      </c>
    </row>
    <row r="151" spans="1:21" x14ac:dyDescent="0.55000000000000004">
      <c r="A151" s="305">
        <v>10801</v>
      </c>
      <c r="B151" s="191">
        <v>46</v>
      </c>
      <c r="C151" s="179">
        <v>146</v>
      </c>
      <c r="D151" s="179" t="s">
        <v>525</v>
      </c>
      <c r="E151" s="335">
        <v>2120874.7757850001</v>
      </c>
      <c r="F151" s="336">
        <v>89.901349651500865</v>
      </c>
      <c r="G151" s="336">
        <v>0</v>
      </c>
      <c r="H151" s="336">
        <v>9.1438960282251429</v>
      </c>
      <c r="I151" s="336">
        <v>0.42085323862029111</v>
      </c>
      <c r="J151" s="336">
        <v>0.53390108165369721</v>
      </c>
      <c r="K151" s="180">
        <f t="shared" si="56"/>
        <v>0.34220304797224926</v>
      </c>
      <c r="L151" s="180">
        <f t="shared" si="57"/>
        <v>0</v>
      </c>
      <c r="M151" s="180">
        <f t="shared" si="58"/>
        <v>3.4805585270184534E-2</v>
      </c>
      <c r="N151" s="180">
        <f t="shared" si="59"/>
        <v>1.6019477078278951E-3</v>
      </c>
      <c r="O151" s="180">
        <f t="shared" si="60"/>
        <v>2.0322562249155927E-3</v>
      </c>
      <c r="P151" s="205">
        <f t="shared" si="61"/>
        <v>100</v>
      </c>
      <c r="Q151" s="236">
        <f>VLOOKUP(B:B,'پیوست 4'!$C$14:$J$173,8,0)</f>
        <v>2048259.9015009999</v>
      </c>
      <c r="R151" s="1">
        <f t="shared" si="62"/>
        <v>0.96576182850912395</v>
      </c>
      <c r="S151" s="232">
        <f t="shared" si="63"/>
        <v>96.576182850912389</v>
      </c>
      <c r="T151" s="232">
        <f t="shared" si="64"/>
        <v>6.6748331994115233</v>
      </c>
      <c r="U151" s="232" t="str">
        <f>VLOOKUP(D151:D308,پیوست1!$E$5:G316,3,0)</f>
        <v>در سهام</v>
      </c>
    </row>
    <row r="152" spans="1:21" x14ac:dyDescent="0.55000000000000004">
      <c r="A152" s="305">
        <v>10589</v>
      </c>
      <c r="B152" s="191">
        <v>26</v>
      </c>
      <c r="C152" s="181">
        <v>147</v>
      </c>
      <c r="D152" s="181" t="s">
        <v>509</v>
      </c>
      <c r="E152" s="333">
        <v>3639122.6873550001</v>
      </c>
      <c r="F152" s="334">
        <v>89.405761254048883</v>
      </c>
      <c r="G152" s="334">
        <v>0</v>
      </c>
      <c r="H152" s="334">
        <v>9.9362896388827515</v>
      </c>
      <c r="I152" s="334">
        <v>0.11025650570938468</v>
      </c>
      <c r="J152" s="334">
        <v>0.5476926013589738</v>
      </c>
      <c r="K152" s="180">
        <f t="shared" si="56"/>
        <v>0.58393544473140657</v>
      </c>
      <c r="L152" s="180">
        <f t="shared" si="57"/>
        <v>0</v>
      </c>
      <c r="M152" s="180">
        <f t="shared" si="58"/>
        <v>6.4896843647179472E-2</v>
      </c>
      <c r="N152" s="180">
        <f t="shared" si="59"/>
        <v>7.2011781783273777E-4</v>
      </c>
      <c r="O152" s="180">
        <f t="shared" si="60"/>
        <v>3.5771422139327727E-3</v>
      </c>
      <c r="P152" s="205">
        <f t="shared" si="61"/>
        <v>100</v>
      </c>
      <c r="Q152" s="236">
        <f>VLOOKUP(B:B,'پیوست 4'!$C$14:$J$173,8,0)</f>
        <v>3481344.2050100002</v>
      </c>
      <c r="R152" s="1">
        <f t="shared" si="62"/>
        <v>0.95664381338578142</v>
      </c>
      <c r="S152" s="232">
        <f t="shared" si="63"/>
        <v>95.664381338578139</v>
      </c>
      <c r="T152" s="232">
        <f t="shared" si="64"/>
        <v>6.2586200845292552</v>
      </c>
      <c r="U152" s="232" t="str">
        <f>VLOOKUP(D152:D308,پیوست1!$E$5:G319,3,0)</f>
        <v>در سهام</v>
      </c>
    </row>
    <row r="153" spans="1:21" x14ac:dyDescent="0.55000000000000004">
      <c r="A153" s="305">
        <v>10771</v>
      </c>
      <c r="B153" s="191">
        <v>49</v>
      </c>
      <c r="C153" s="179">
        <v>148</v>
      </c>
      <c r="D153" s="179" t="s">
        <v>521</v>
      </c>
      <c r="E153" s="335">
        <v>1532090.836318</v>
      </c>
      <c r="F153" s="336">
        <v>88.801832483589806</v>
      </c>
      <c r="G153" s="336">
        <v>0.37720693026786484</v>
      </c>
      <c r="H153" s="336">
        <v>10.170840900658488</v>
      </c>
      <c r="I153" s="336">
        <v>3.0477231277005593E-3</v>
      </c>
      <c r="J153" s="336">
        <v>0.64707196235614339</v>
      </c>
      <c r="K153" s="180">
        <f t="shared" si="56"/>
        <v>0.24417943115654991</v>
      </c>
      <c r="L153" s="180">
        <f t="shared" si="57"/>
        <v>1.0372102814222494E-3</v>
      </c>
      <c r="M153" s="180">
        <f t="shared" si="58"/>
        <v>2.7966879466879285E-2</v>
      </c>
      <c r="N153" s="180">
        <f t="shared" si="59"/>
        <v>8.3803597159113472E-6</v>
      </c>
      <c r="O153" s="180">
        <f t="shared" si="60"/>
        <v>1.7792612975038955E-3</v>
      </c>
      <c r="P153" s="205">
        <f t="shared" si="61"/>
        <v>100</v>
      </c>
      <c r="Q153" s="236">
        <f>VLOOKUP(B:B,'پیوست 4'!$C$14:$J$173,8,0)</f>
        <v>1456855.3107149999</v>
      </c>
      <c r="R153" s="1">
        <f t="shared" si="62"/>
        <v>0.950893560734421</v>
      </c>
      <c r="S153" s="232">
        <f t="shared" si="63"/>
        <v>95.089356073442104</v>
      </c>
      <c r="T153" s="232">
        <f t="shared" si="64"/>
        <v>6.2875235898522988</v>
      </c>
      <c r="U153" s="232" t="str">
        <f>VLOOKUP(D153:D310,پیوست1!$E$5:G303,3,0)</f>
        <v>در سهام</v>
      </c>
    </row>
    <row r="154" spans="1:21" x14ac:dyDescent="0.55000000000000004">
      <c r="A154" s="305">
        <v>10787</v>
      </c>
      <c r="B154" s="191">
        <v>54</v>
      </c>
      <c r="C154" s="181">
        <v>149</v>
      </c>
      <c r="D154" s="181" t="s">
        <v>524</v>
      </c>
      <c r="E154" s="333">
        <v>15547117.649715999</v>
      </c>
      <c r="F154" s="334">
        <v>88.591155565800307</v>
      </c>
      <c r="G154" s="334">
        <v>0</v>
      </c>
      <c r="H154" s="334">
        <v>11.273426409304143</v>
      </c>
      <c r="I154" s="334">
        <v>1.6696078599889488E-2</v>
      </c>
      <c r="J154" s="334">
        <v>0.11753358297334188</v>
      </c>
      <c r="K154" s="180">
        <f t="shared" si="56"/>
        <v>2.4719682389760571</v>
      </c>
      <c r="L154" s="180">
        <f t="shared" si="57"/>
        <v>0</v>
      </c>
      <c r="M154" s="180">
        <f t="shared" si="58"/>
        <v>0.31456359102952841</v>
      </c>
      <c r="N154" s="180">
        <f t="shared" si="59"/>
        <v>4.6587241977806803E-4</v>
      </c>
      <c r="O154" s="180">
        <f t="shared" si="60"/>
        <v>3.2795518047776528E-3</v>
      </c>
      <c r="P154" s="205">
        <f t="shared" si="61"/>
        <v>99.998811636677672</v>
      </c>
      <c r="Q154" s="236">
        <f>VLOOKUP(B:B,'پیوست 4'!$C$14:$J$173,8,0)</f>
        <v>14004313.102662001</v>
      </c>
      <c r="R154" s="1">
        <f t="shared" si="62"/>
        <v>0.90076587945018982</v>
      </c>
      <c r="S154" s="232">
        <f t="shared" si="63"/>
        <v>90.076587945018986</v>
      </c>
      <c r="T154" s="232">
        <f t="shared" si="64"/>
        <v>1.485432379218679</v>
      </c>
      <c r="U154" s="232" t="str">
        <f>VLOOKUP(D154:D311,پیوست1!$E$5:G314,3,0)</f>
        <v>در سهام</v>
      </c>
    </row>
    <row r="155" spans="1:21" x14ac:dyDescent="0.55000000000000004">
      <c r="A155" s="305">
        <v>11463</v>
      </c>
      <c r="B155" s="191">
        <v>239</v>
      </c>
      <c r="C155" s="179">
        <v>150</v>
      </c>
      <c r="D155" s="179" t="s">
        <v>568</v>
      </c>
      <c r="E155" s="335">
        <v>717944.96046600002</v>
      </c>
      <c r="F155" s="336">
        <v>88.013967625813251</v>
      </c>
      <c r="G155" s="336">
        <v>0</v>
      </c>
      <c r="H155" s="336">
        <v>2.2482045160469952</v>
      </c>
      <c r="I155" s="336">
        <v>0</v>
      </c>
      <c r="J155" s="336">
        <v>9.7378278581397488</v>
      </c>
      <c r="K155" s="180">
        <f t="shared" si="56"/>
        <v>0.11340844232939096</v>
      </c>
      <c r="L155" s="180">
        <f t="shared" si="57"/>
        <v>0</v>
      </c>
      <c r="M155" s="180">
        <f t="shared" si="58"/>
        <v>2.896873974444191E-3</v>
      </c>
      <c r="N155" s="180">
        <f t="shared" si="59"/>
        <v>0</v>
      </c>
      <c r="O155" s="180">
        <f t="shared" si="60"/>
        <v>1.2547461713786979E-2</v>
      </c>
      <c r="P155" s="205">
        <f t="shared" si="61"/>
        <v>100</v>
      </c>
      <c r="Q155" s="236">
        <f>VLOOKUP(B:B,'پیوست 4'!$C$14:$J$173,8,0)</f>
        <v>637951.15948200005</v>
      </c>
      <c r="R155" s="1">
        <f t="shared" si="62"/>
        <v>0.88857947978062546</v>
      </c>
      <c r="S155" s="232">
        <f t="shared" si="63"/>
        <v>88.857947978062541</v>
      </c>
      <c r="T155" s="232">
        <f t="shared" si="64"/>
        <v>0.84398035224928947</v>
      </c>
      <c r="U155" s="232" t="str">
        <f>VLOOKUP(D155:D312,پیوست1!$E$5:G340,3,0)</f>
        <v>در سهام</v>
      </c>
    </row>
    <row r="156" spans="1:21" x14ac:dyDescent="0.55000000000000004">
      <c r="A156" s="305">
        <v>11223</v>
      </c>
      <c r="B156" s="191">
        <v>160</v>
      </c>
      <c r="C156" s="181">
        <v>151</v>
      </c>
      <c r="D156" s="181" t="s">
        <v>553</v>
      </c>
      <c r="E156" s="333">
        <v>12994196.539708</v>
      </c>
      <c r="F156" s="334">
        <v>88.007905149472677</v>
      </c>
      <c r="G156" s="334">
        <v>0.17657408497492882</v>
      </c>
      <c r="H156" s="334">
        <v>8.2181380730639724</v>
      </c>
      <c r="I156" s="334">
        <v>8.5152089098698485E-5</v>
      </c>
      <c r="J156" s="334">
        <v>3.5972975403993179</v>
      </c>
      <c r="K156" s="180">
        <f t="shared" si="56"/>
        <v>2.0524554996098234</v>
      </c>
      <c r="L156" s="180">
        <f t="shared" si="57"/>
        <v>4.1179306697488914E-3</v>
      </c>
      <c r="M156" s="180">
        <f t="shared" si="58"/>
        <v>0.19165735914251666</v>
      </c>
      <c r="N156" s="180">
        <f t="shared" si="59"/>
        <v>1.9858542624899254E-6</v>
      </c>
      <c r="O156" s="180">
        <f t="shared" si="60"/>
        <v>8.3893521928350423E-2</v>
      </c>
      <c r="P156" s="205">
        <f t="shared" si="61"/>
        <v>100</v>
      </c>
      <c r="Q156" s="236">
        <f>VLOOKUP(B:B,'پیوست 4'!$C$14:$J$173,8,0)</f>
        <v>12383538.400563</v>
      </c>
      <c r="R156" s="1">
        <f t="shared" si="62"/>
        <v>0.95300531762168328</v>
      </c>
      <c r="S156" s="232">
        <f t="shared" si="63"/>
        <v>95.300531762168333</v>
      </c>
      <c r="T156" s="232">
        <f t="shared" si="64"/>
        <v>7.2926266126956563</v>
      </c>
      <c r="U156" s="232" t="str">
        <f>VLOOKUP(D156:D313,پیوست1!$E$5:G304,3,0)</f>
        <v>در سهام</v>
      </c>
    </row>
    <row r="157" spans="1:21" x14ac:dyDescent="0.55000000000000004">
      <c r="A157" s="305">
        <v>11477</v>
      </c>
      <c r="B157" s="191">
        <v>245</v>
      </c>
      <c r="C157" s="179">
        <v>152</v>
      </c>
      <c r="D157" s="179" t="s">
        <v>572</v>
      </c>
      <c r="E157" s="335">
        <v>8205464.6702760002</v>
      </c>
      <c r="F157" s="336">
        <v>88.002613203199957</v>
      </c>
      <c r="G157" s="336">
        <v>2.3715970461089492E-3</v>
      </c>
      <c r="H157" s="336">
        <v>11.311209909118935</v>
      </c>
      <c r="I157" s="336">
        <v>6.0399246189904541E-4</v>
      </c>
      <c r="J157" s="336">
        <v>0.6832012981731006</v>
      </c>
      <c r="K157" s="180">
        <f t="shared" si="56"/>
        <v>1.2959892026829019</v>
      </c>
      <c r="L157" s="180">
        <f t="shared" si="57"/>
        <v>3.4925828370288679E-5</v>
      </c>
      <c r="M157" s="180">
        <f t="shared" si="58"/>
        <v>0.16657693877396074</v>
      </c>
      <c r="N157" s="180">
        <f t="shared" si="59"/>
        <v>8.8948234675213459E-6</v>
      </c>
      <c r="O157" s="180">
        <f t="shared" si="60"/>
        <v>1.0061309243701919E-2</v>
      </c>
      <c r="P157" s="205">
        <f t="shared" si="61"/>
        <v>100</v>
      </c>
      <c r="Q157" s="236">
        <f>VLOOKUP(B:B,'پیوست 4'!$C$14:$J$173,8,0)</f>
        <v>7335357.0124890003</v>
      </c>
      <c r="R157" s="1">
        <f t="shared" si="62"/>
        <v>0.89395997755752532</v>
      </c>
      <c r="S157" s="232">
        <f t="shared" si="63"/>
        <v>89.395997755752532</v>
      </c>
      <c r="T157" s="232">
        <f t="shared" si="64"/>
        <v>1.3933845525525754</v>
      </c>
      <c r="U157" s="232" t="str">
        <f>VLOOKUP(D157:D314,پیوست1!$E$5:G291,3,0)</f>
        <v>در سهام</v>
      </c>
    </row>
    <row r="158" spans="1:21" x14ac:dyDescent="0.55000000000000004">
      <c r="A158" s="305">
        <v>11195</v>
      </c>
      <c r="B158" s="191">
        <v>148</v>
      </c>
      <c r="C158" s="181">
        <v>153</v>
      </c>
      <c r="D158" s="181" t="s">
        <v>548</v>
      </c>
      <c r="E158" s="333">
        <v>3085657.8330560001</v>
      </c>
      <c r="F158" s="334">
        <v>87.751706517571975</v>
      </c>
      <c r="G158" s="334">
        <v>3.6950433736496833</v>
      </c>
      <c r="H158" s="334">
        <v>7.9061158404406875</v>
      </c>
      <c r="I158" s="334">
        <v>8.2162197648372164E-3</v>
      </c>
      <c r="J158" s="334">
        <v>0.63891804857282142</v>
      </c>
      <c r="K158" s="180">
        <f t="shared" si="56"/>
        <v>0.48596609633906968</v>
      </c>
      <c r="L158" s="180">
        <f t="shared" si="57"/>
        <v>2.0463030012259732E-2</v>
      </c>
      <c r="M158" s="180">
        <f t="shared" si="58"/>
        <v>4.3783812357131496E-2</v>
      </c>
      <c r="N158" s="180">
        <f t="shared" si="59"/>
        <v>4.5501157803493041E-5</v>
      </c>
      <c r="O158" s="180">
        <f t="shared" si="60"/>
        <v>3.5383073705049267E-3</v>
      </c>
      <c r="P158" s="205">
        <f t="shared" si="61"/>
        <v>100</v>
      </c>
      <c r="Q158" s="236">
        <f>VLOOKUP(B:B,'پیوست 4'!$C$14:$J$173,8,0)</f>
        <v>2748465.814247</v>
      </c>
      <c r="R158" s="1">
        <f t="shared" si="62"/>
        <v>0.89072280951026606</v>
      </c>
      <c r="S158" s="232">
        <f t="shared" si="63"/>
        <v>89.072280951026599</v>
      </c>
      <c r="T158" s="232">
        <f t="shared" si="64"/>
        <v>1.3205744334546239</v>
      </c>
      <c r="U158" s="232" t="str">
        <f>VLOOKUP(D158:D315,پیوست1!$E$5:G280,3,0)</f>
        <v>در سهام و قابل معامله</v>
      </c>
    </row>
    <row r="159" spans="1:21" x14ac:dyDescent="0.55000000000000004">
      <c r="A159" s="305">
        <v>10830</v>
      </c>
      <c r="B159" s="191">
        <v>38</v>
      </c>
      <c r="C159" s="179">
        <v>154</v>
      </c>
      <c r="D159" s="179" t="s">
        <v>527</v>
      </c>
      <c r="E159" s="335">
        <v>3217565.884362</v>
      </c>
      <c r="F159" s="336">
        <v>87.732276872365091</v>
      </c>
      <c r="G159" s="336">
        <v>1.8149201289203778</v>
      </c>
      <c r="H159" s="336">
        <v>9.8467629614817938</v>
      </c>
      <c r="I159" s="336">
        <v>1.0762430393720882E-3</v>
      </c>
      <c r="J159" s="336">
        <v>0.60496379419335833</v>
      </c>
      <c r="K159" s="180">
        <f t="shared" si="56"/>
        <v>0.506628344630358</v>
      </c>
      <c r="L159" s="180">
        <f t="shared" si="57"/>
        <v>1.0480635101821669E-2</v>
      </c>
      <c r="M159" s="180">
        <f t="shared" si="58"/>
        <v>5.6862187976731107E-2</v>
      </c>
      <c r="N159" s="180">
        <f t="shared" si="59"/>
        <v>6.2149900685955749E-6</v>
      </c>
      <c r="O159" s="180">
        <f t="shared" si="60"/>
        <v>3.4934897000265135E-3</v>
      </c>
      <c r="P159" s="205">
        <f t="shared" si="61"/>
        <v>100</v>
      </c>
      <c r="Q159" s="236">
        <f>VLOOKUP(B:B,'پیوست 4'!$C$14:$J$173,8,0)</f>
        <v>2949028.511529</v>
      </c>
      <c r="R159" s="1">
        <f t="shared" si="62"/>
        <v>0.91654021005812369</v>
      </c>
      <c r="S159" s="232">
        <f t="shared" si="63"/>
        <v>91.654021005812368</v>
      </c>
      <c r="T159" s="232">
        <f t="shared" si="64"/>
        <v>3.9217441334472767</v>
      </c>
      <c r="U159" s="232" t="str">
        <f>VLOOKUP(D159:D315,پیوست1!$E$5:G289,3,0)</f>
        <v>در سهام</v>
      </c>
    </row>
    <row r="160" spans="1:21" x14ac:dyDescent="0.55000000000000004">
      <c r="A160" s="305">
        <v>10864</v>
      </c>
      <c r="B160" s="191">
        <v>64</v>
      </c>
      <c r="C160" s="181">
        <v>155</v>
      </c>
      <c r="D160" s="181" t="s">
        <v>532</v>
      </c>
      <c r="E160" s="333">
        <v>717429.91265099996</v>
      </c>
      <c r="F160" s="334">
        <v>87.696521603173494</v>
      </c>
      <c r="G160" s="334">
        <v>0</v>
      </c>
      <c r="H160" s="334">
        <v>11.924792974389014</v>
      </c>
      <c r="I160" s="334">
        <v>1.2670056708165553E-2</v>
      </c>
      <c r="J160" s="334">
        <v>0.36601536572932647</v>
      </c>
      <c r="K160" s="180">
        <f t="shared" si="56"/>
        <v>0.11291833946642171</v>
      </c>
      <c r="L160" s="180">
        <f t="shared" si="57"/>
        <v>0</v>
      </c>
      <c r="M160" s="180">
        <f t="shared" si="58"/>
        <v>1.535440398926988E-2</v>
      </c>
      <c r="N160" s="180">
        <f t="shared" si="59"/>
        <v>1.6314008107474117E-5</v>
      </c>
      <c r="O160" s="180">
        <f t="shared" si="60"/>
        <v>4.7128262970757293E-4</v>
      </c>
      <c r="P160" s="205">
        <f t="shared" si="61"/>
        <v>100</v>
      </c>
      <c r="Q160" s="236">
        <f>VLOOKUP(B:B,'پیوست 4'!$C$14:$J$173,8,0)</f>
        <v>689369.338735</v>
      </c>
      <c r="R160" s="1">
        <f t="shared" si="62"/>
        <v>0.96088736555141341</v>
      </c>
      <c r="S160" s="232">
        <f t="shared" si="63"/>
        <v>96.088736555141338</v>
      </c>
      <c r="T160" s="232">
        <f t="shared" si="64"/>
        <v>8.3922149519678442</v>
      </c>
      <c r="U160" s="232" t="str">
        <f>VLOOKUP(D160:D316,پیوست1!$E$5:G328,3,0)</f>
        <v>در سهام</v>
      </c>
    </row>
    <row r="161" spans="1:22" x14ac:dyDescent="0.55000000000000004">
      <c r="A161" s="305">
        <v>11273</v>
      </c>
      <c r="B161" s="191">
        <v>168</v>
      </c>
      <c r="C161" s="179">
        <v>156</v>
      </c>
      <c r="D161" s="179" t="s">
        <v>555</v>
      </c>
      <c r="E161" s="335">
        <v>8225356.4418010004</v>
      </c>
      <c r="F161" s="336">
        <v>86.72831662491987</v>
      </c>
      <c r="G161" s="336">
        <v>5.4538390222155016E-2</v>
      </c>
      <c r="H161" s="336">
        <v>1.7718136225647652</v>
      </c>
      <c r="I161" s="336">
        <v>0</v>
      </c>
      <c r="J161" s="336">
        <v>11.445331362293212</v>
      </c>
      <c r="K161" s="180">
        <f t="shared" si="56"/>
        <v>1.2803192601529043</v>
      </c>
      <c r="L161" s="180">
        <f t="shared" si="57"/>
        <v>8.0511826052318946E-4</v>
      </c>
      <c r="M161" s="180">
        <f t="shared" si="58"/>
        <v>2.6156245095608682E-2</v>
      </c>
      <c r="N161" s="180">
        <f t="shared" si="59"/>
        <v>0</v>
      </c>
      <c r="O161" s="180">
        <f t="shared" si="60"/>
        <v>0.16896071262803225</v>
      </c>
      <c r="P161" s="205">
        <f t="shared" si="61"/>
        <v>100</v>
      </c>
      <c r="Q161" s="236">
        <f>VLOOKUP(B:B,'پیوست 4'!$C$14:$J$173,8,0)</f>
        <v>7135340.1573170004</v>
      </c>
      <c r="R161" s="1">
        <f t="shared" si="62"/>
        <v>0.86748096666734442</v>
      </c>
      <c r="S161" s="232">
        <f t="shared" si="63"/>
        <v>86.74809666673444</v>
      </c>
      <c r="T161" s="232">
        <f t="shared" si="64"/>
        <v>1.9780041814570382E-2</v>
      </c>
      <c r="U161" s="232" t="str">
        <f>VLOOKUP(D161:D317,پیوست1!$E$5:G317,3,0)</f>
        <v>در سهام</v>
      </c>
    </row>
    <row r="162" spans="1:22" x14ac:dyDescent="0.55000000000000004">
      <c r="A162" s="305">
        <v>11141</v>
      </c>
      <c r="B162" s="191">
        <v>129</v>
      </c>
      <c r="C162" s="181">
        <v>157</v>
      </c>
      <c r="D162" s="181" t="s">
        <v>541</v>
      </c>
      <c r="E162" s="333">
        <v>1271009.2049459999</v>
      </c>
      <c r="F162" s="334">
        <v>85.572520154953651</v>
      </c>
      <c r="G162" s="334">
        <v>10.871124565141939</v>
      </c>
      <c r="H162" s="334">
        <v>1.3654492187894414</v>
      </c>
      <c r="I162" s="334">
        <v>7.7447906707687867E-11</v>
      </c>
      <c r="J162" s="334">
        <v>2.1909060610375253</v>
      </c>
      <c r="K162" s="180">
        <f t="shared" si="56"/>
        <v>0.19520262476310662</v>
      </c>
      <c r="L162" s="180">
        <f t="shared" si="57"/>
        <v>2.4798522298978352E-2</v>
      </c>
      <c r="M162" s="180">
        <f t="shared" si="58"/>
        <v>3.1147764610155973E-3</v>
      </c>
      <c r="N162" s="180">
        <f t="shared" si="59"/>
        <v>1.7666927004572655E-13</v>
      </c>
      <c r="O162" s="180">
        <f t="shared" si="60"/>
        <v>4.9977564403794984E-3</v>
      </c>
      <c r="P162" s="205">
        <f t="shared" si="61"/>
        <v>100</v>
      </c>
      <c r="Q162" s="236">
        <f>VLOOKUP(B:B,'پیوست 4'!$C$14:$J$173,8,0)</f>
        <v>1104904.2355460001</v>
      </c>
      <c r="R162" s="1">
        <f t="shared" si="62"/>
        <v>0.86931253624787319</v>
      </c>
      <c r="S162" s="232">
        <f t="shared" si="63"/>
        <v>86.931253624787317</v>
      </c>
      <c r="T162" s="232">
        <f t="shared" si="64"/>
        <v>1.3587334698336662</v>
      </c>
      <c r="U162" s="232" t="str">
        <f>VLOOKUP(D162:D320,پیوست1!$E$5:G283,3,0)</f>
        <v>در سهام</v>
      </c>
    </row>
    <row r="163" spans="1:22" x14ac:dyDescent="0.55000000000000004">
      <c r="A163" s="305">
        <v>10630</v>
      </c>
      <c r="B163" s="191">
        <v>19</v>
      </c>
      <c r="C163" s="179">
        <v>158</v>
      </c>
      <c r="D163" s="179" t="s">
        <v>514</v>
      </c>
      <c r="E163" s="335">
        <v>878773.69596000004</v>
      </c>
      <c r="F163" s="336">
        <v>84.604560445509506</v>
      </c>
      <c r="G163" s="336">
        <v>0</v>
      </c>
      <c r="H163" s="336">
        <v>1.050376457885916</v>
      </c>
      <c r="I163" s="336">
        <v>2.535242637639652</v>
      </c>
      <c r="J163" s="336">
        <v>11.809820458964921</v>
      </c>
      <c r="K163" s="180">
        <f t="shared" si="56"/>
        <v>0.1334361359547051</v>
      </c>
      <c r="L163" s="180">
        <f t="shared" si="57"/>
        <v>0</v>
      </c>
      <c r="M163" s="180">
        <f t="shared" si="58"/>
        <v>1.6566267243756567E-3</v>
      </c>
      <c r="N163" s="180">
        <f t="shared" si="59"/>
        <v>3.9985194591505629E-3</v>
      </c>
      <c r="O163" s="180">
        <f t="shared" si="60"/>
        <v>1.8626144974514099E-2</v>
      </c>
      <c r="P163" s="205">
        <f t="shared" si="61"/>
        <v>100</v>
      </c>
      <c r="Q163" s="236">
        <f>VLOOKUP(B:B,'پیوست 4'!$C$14:$J$173,8,0)</f>
        <v>827394.84689699998</v>
      </c>
      <c r="R163" s="1">
        <f t="shared" si="62"/>
        <v>0.94153346953919437</v>
      </c>
      <c r="S163" s="232">
        <f t="shared" si="63"/>
        <v>94.153346953919439</v>
      </c>
      <c r="T163" s="232">
        <f t="shared" si="64"/>
        <v>9.5487865084099326</v>
      </c>
      <c r="U163" s="232" t="str">
        <f>VLOOKUP(D163:D320,پیوست1!$E$5:G311,3,0)</f>
        <v>در سهام</v>
      </c>
    </row>
    <row r="164" spans="1:22" x14ac:dyDescent="0.55000000000000004">
      <c r="A164" s="305">
        <v>11087</v>
      </c>
      <c r="B164" s="191">
        <v>119</v>
      </c>
      <c r="C164" s="181">
        <v>159</v>
      </c>
      <c r="D164" s="181" t="s">
        <v>537</v>
      </c>
      <c r="E164" s="333">
        <v>1286960.305191</v>
      </c>
      <c r="F164" s="334">
        <v>84.515517354131873</v>
      </c>
      <c r="G164" s="334">
        <v>1.8236416574098573</v>
      </c>
      <c r="H164" s="334">
        <v>10.346034569540048</v>
      </c>
      <c r="I164" s="334">
        <v>1.2988430134477298E-2</v>
      </c>
      <c r="J164" s="334">
        <v>3.3018179887837338</v>
      </c>
      <c r="K164" s="180">
        <f t="shared" si="56"/>
        <v>0.19521097965791059</v>
      </c>
      <c r="L164" s="180">
        <f t="shared" si="57"/>
        <v>4.2121835803984441E-3</v>
      </c>
      <c r="M164" s="180">
        <f t="shared" si="58"/>
        <v>2.3896908013138762E-2</v>
      </c>
      <c r="N164" s="180">
        <f t="shared" si="59"/>
        <v>3.0000220671259769E-5</v>
      </c>
      <c r="O164" s="180">
        <f t="shared" si="60"/>
        <v>7.6264234595148379E-3</v>
      </c>
      <c r="P164" s="205">
        <f t="shared" si="61"/>
        <v>99.999999999999986</v>
      </c>
      <c r="Q164" s="236">
        <f>VLOOKUP(B:B,'پیوست 4'!$C$14:$J$173,8,0)</f>
        <v>1101812.755713</v>
      </c>
      <c r="R164" s="1">
        <f t="shared" si="62"/>
        <v>0.85613577300620636</v>
      </c>
      <c r="S164" s="232">
        <f t="shared" si="63"/>
        <v>85.613577300620634</v>
      </c>
      <c r="T164" s="232">
        <f t="shared" si="64"/>
        <v>1.0980599464887604</v>
      </c>
      <c r="U164" s="232" t="str">
        <f>VLOOKUP(D164:D321,پیوست1!$E$5:G308,3,0)</f>
        <v>در سهام</v>
      </c>
    </row>
    <row r="165" spans="1:22" x14ac:dyDescent="0.55000000000000004">
      <c r="A165" s="305">
        <v>10851</v>
      </c>
      <c r="B165" s="191">
        <v>9</v>
      </c>
      <c r="C165" s="179">
        <v>160</v>
      </c>
      <c r="D165" s="179" t="s">
        <v>530</v>
      </c>
      <c r="E165" s="335">
        <v>35839103.191035002</v>
      </c>
      <c r="F165" s="336">
        <v>83.792927490060535</v>
      </c>
      <c r="G165" s="336">
        <v>8.200552773566919</v>
      </c>
      <c r="H165" s="336">
        <v>4.8608800119510489</v>
      </c>
      <c r="I165" s="336">
        <v>5.5093831011027352E-3</v>
      </c>
      <c r="J165" s="336">
        <v>3.1401303413204</v>
      </c>
      <c r="K165" s="180">
        <f t="shared" si="56"/>
        <v>5.3897315217582307</v>
      </c>
      <c r="L165" s="180">
        <f t="shared" si="57"/>
        <v>0.52747623341812877</v>
      </c>
      <c r="M165" s="180">
        <f t="shared" si="58"/>
        <v>0.31266168886395318</v>
      </c>
      <c r="N165" s="180">
        <f t="shared" si="59"/>
        <v>3.5437472654213951E-4</v>
      </c>
      <c r="O165" s="180">
        <f t="shared" si="60"/>
        <v>0.20197957023343721</v>
      </c>
      <c r="P165" s="205">
        <f t="shared" si="61"/>
        <v>100</v>
      </c>
      <c r="Q165" s="236">
        <f>VLOOKUP(B:B,'پیوست 4'!$C$14:$J$173,8,0)</f>
        <v>30425865.903275002</v>
      </c>
      <c r="R165" s="1">
        <f t="shared" si="62"/>
        <v>0.84895723369790965</v>
      </c>
      <c r="S165" s="232">
        <f t="shared" si="63"/>
        <v>84.895723369790971</v>
      </c>
      <c r="T165" s="232">
        <f t="shared" si="64"/>
        <v>1.1027958797304365</v>
      </c>
      <c r="U165" s="232" t="str">
        <f>VLOOKUP(D165:D322,پیوست1!$E$5:G320,3,0)</f>
        <v>در سهام</v>
      </c>
    </row>
    <row r="166" spans="1:22" x14ac:dyDescent="0.55000000000000004">
      <c r="A166" s="305">
        <v>10782</v>
      </c>
      <c r="B166" s="191">
        <v>45</v>
      </c>
      <c r="C166" s="181">
        <v>161</v>
      </c>
      <c r="D166" s="181" t="s">
        <v>519</v>
      </c>
      <c r="E166" s="333">
        <v>1942079.538863</v>
      </c>
      <c r="F166" s="334">
        <v>83.309520899174444</v>
      </c>
      <c r="G166" s="334">
        <v>9.997376349055075E-11</v>
      </c>
      <c r="H166" s="334">
        <v>2.8331561557947342</v>
      </c>
      <c r="I166" s="334">
        <v>12.222126173625302</v>
      </c>
      <c r="J166" s="334">
        <v>1.6351967713055495</v>
      </c>
      <c r="K166" s="180">
        <f t="shared" si="56"/>
        <v>0.29037838429761514</v>
      </c>
      <c r="L166" s="180">
        <f t="shared" si="57"/>
        <v>3.4846221177615373E-13</v>
      </c>
      <c r="M166" s="180">
        <f t="shared" si="58"/>
        <v>9.8750694770910596E-3</v>
      </c>
      <c r="N166" s="180">
        <f t="shared" si="59"/>
        <v>4.2600668119003399E-2</v>
      </c>
      <c r="O166" s="180">
        <f t="shared" si="60"/>
        <v>5.6995381960609458E-3</v>
      </c>
      <c r="P166" s="205">
        <f t="shared" si="61"/>
        <v>100</v>
      </c>
      <c r="Q166" s="236">
        <f>VLOOKUP(B:B,'پیوست 4'!$C$14:$J$173,8,0)</f>
        <v>1668822.4994659999</v>
      </c>
      <c r="R166" s="1">
        <f t="shared" si="62"/>
        <v>0.8592966797039735</v>
      </c>
      <c r="S166" s="232">
        <f t="shared" si="63"/>
        <v>85.929667970397347</v>
      </c>
      <c r="T166" s="232">
        <f t="shared" si="64"/>
        <v>2.6201470712229025</v>
      </c>
      <c r="U166" s="232" t="str">
        <f>VLOOKUP(D166:D323,پیوست1!$E$5:G312,3,0)</f>
        <v>در سهام</v>
      </c>
    </row>
    <row r="167" spans="1:22" x14ac:dyDescent="0.55000000000000004">
      <c r="A167" s="305">
        <v>11280</v>
      </c>
      <c r="B167" s="191">
        <v>170</v>
      </c>
      <c r="C167" s="179">
        <v>162</v>
      </c>
      <c r="D167" s="179" t="s">
        <v>557</v>
      </c>
      <c r="E167" s="335">
        <v>2163607.104942</v>
      </c>
      <c r="F167" s="336">
        <v>82.987732712978584</v>
      </c>
      <c r="G167" s="336">
        <v>0</v>
      </c>
      <c r="H167" s="336">
        <v>16.287359727875085</v>
      </c>
      <c r="I167" s="336">
        <v>1.9641954737544243E-3</v>
      </c>
      <c r="J167" s="336">
        <v>0.72294336367257417</v>
      </c>
      <c r="K167" s="180">
        <f t="shared" si="56"/>
        <v>0.32225148939450687</v>
      </c>
      <c r="L167" s="180">
        <f t="shared" si="57"/>
        <v>0</v>
      </c>
      <c r="M167" s="180">
        <f t="shared" si="58"/>
        <v>6.3245804639159825E-2</v>
      </c>
      <c r="N167" s="180">
        <f t="shared" si="59"/>
        <v>7.6272106272439693E-6</v>
      </c>
      <c r="O167" s="180">
        <f t="shared" si="60"/>
        <v>2.8072772694864474E-3</v>
      </c>
      <c r="P167" s="205">
        <f t="shared" si="61"/>
        <v>100</v>
      </c>
      <c r="Q167" s="236">
        <f>VLOOKUP(B:B,'پیوست 4'!$C$14:$J$173,8,0)</f>
        <v>2097185.5127739999</v>
      </c>
      <c r="R167" s="1">
        <f t="shared" si="62"/>
        <v>0.96930052964963775</v>
      </c>
      <c r="S167" s="232">
        <f t="shared" si="63"/>
        <v>96.930052964963778</v>
      </c>
      <c r="T167" s="232">
        <f t="shared" si="64"/>
        <v>13.942320251985194</v>
      </c>
      <c r="U167" s="232" t="str">
        <f>VLOOKUP(D167:D323,پیوست1!$E$5:G290,3,0)</f>
        <v>در سهام</v>
      </c>
    </row>
    <row r="168" spans="1:22" x14ac:dyDescent="0.55000000000000004">
      <c r="A168" s="305">
        <v>10835</v>
      </c>
      <c r="B168" s="191">
        <v>18</v>
      </c>
      <c r="C168" s="181">
        <v>163</v>
      </c>
      <c r="D168" s="181" t="s">
        <v>528</v>
      </c>
      <c r="E168" s="333">
        <v>4072192.5454640002</v>
      </c>
      <c r="F168" s="334">
        <v>80.6449060814832</v>
      </c>
      <c r="G168" s="334">
        <v>0</v>
      </c>
      <c r="H168" s="334">
        <v>18.850518102383365</v>
      </c>
      <c r="I168" s="334">
        <v>7.535513743964034E-4</v>
      </c>
      <c r="J168" s="334">
        <v>0.50382226475903835</v>
      </c>
      <c r="K168" s="180">
        <f t="shared" si="56"/>
        <v>0.58939694420934985</v>
      </c>
      <c r="L168" s="180">
        <f t="shared" si="57"/>
        <v>0</v>
      </c>
      <c r="M168" s="180">
        <f t="shared" si="58"/>
        <v>0.13776986428729743</v>
      </c>
      <c r="N168" s="180">
        <f t="shared" si="59"/>
        <v>5.507364307985407E-6</v>
      </c>
      <c r="O168" s="180">
        <f t="shared" si="60"/>
        <v>3.6822078132693606E-3</v>
      </c>
      <c r="P168" s="205">
        <f t="shared" si="61"/>
        <v>100</v>
      </c>
      <c r="Q168" s="236">
        <f>VLOOKUP(B:B,'پیوست 4'!$C$14:$J$173,8,0)</f>
        <v>3400278.5986870001</v>
      </c>
      <c r="R168" s="1">
        <f t="shared" si="62"/>
        <v>0.8349994654537044</v>
      </c>
      <c r="S168" s="232">
        <f t="shared" si="63"/>
        <v>83.499946545370435</v>
      </c>
      <c r="T168" s="232">
        <f t="shared" si="64"/>
        <v>2.8550404638872351</v>
      </c>
      <c r="U168" s="232" t="str">
        <f>VLOOKUP(D168:D324,پیوست1!$E$5:G276,3,0)</f>
        <v>در سهام</v>
      </c>
    </row>
    <row r="169" spans="1:22" x14ac:dyDescent="0.55000000000000004">
      <c r="A169" s="305">
        <v>11099</v>
      </c>
      <c r="B169" s="191">
        <v>124</v>
      </c>
      <c r="C169" s="179">
        <v>164</v>
      </c>
      <c r="D169" s="179" t="s">
        <v>539</v>
      </c>
      <c r="E169" s="335">
        <v>30036677.518219002</v>
      </c>
      <c r="F169" s="336">
        <v>79.069408603043755</v>
      </c>
      <c r="G169" s="336">
        <v>8.105200195619236E-2</v>
      </c>
      <c r="H169" s="336">
        <v>14.654376449036738</v>
      </c>
      <c r="I169" s="336">
        <v>3.179164036571408E-6</v>
      </c>
      <c r="J169" s="336">
        <v>6.195159766799283</v>
      </c>
      <c r="K169" s="180">
        <f t="shared" si="56"/>
        <v>4.262486506998604</v>
      </c>
      <c r="L169" s="180">
        <f t="shared" si="57"/>
        <v>4.3693644711311919E-3</v>
      </c>
      <c r="M169" s="180">
        <f t="shared" si="58"/>
        <v>0.78999050310454288</v>
      </c>
      <c r="N169" s="180">
        <f t="shared" si="59"/>
        <v>1.7138289066321909E-7</v>
      </c>
      <c r="O169" s="180">
        <f t="shared" si="60"/>
        <v>0.33396967779604769</v>
      </c>
      <c r="P169" s="205">
        <f t="shared" si="61"/>
        <v>100</v>
      </c>
      <c r="Q169" s="236">
        <f>VLOOKUP(B:B,'پیوست 4'!$C$14:$J$173,8,0)</f>
        <v>24765400.334245</v>
      </c>
      <c r="R169" s="1">
        <f t="shared" si="62"/>
        <v>0.82450531751467304</v>
      </c>
      <c r="S169" s="232">
        <f t="shared" si="63"/>
        <v>82.45053175146731</v>
      </c>
      <c r="T169" s="232">
        <f t="shared" si="64"/>
        <v>3.3811231484235549</v>
      </c>
      <c r="U169" s="232" t="str">
        <f>VLOOKUP(D169:D326,پیوست1!$E$5:G325,3,0)</f>
        <v>در سهام</v>
      </c>
    </row>
    <row r="170" spans="1:22" x14ac:dyDescent="0.55000000000000004">
      <c r="A170" s="305">
        <v>11384</v>
      </c>
      <c r="B170" s="191">
        <v>209</v>
      </c>
      <c r="C170" s="181">
        <v>165</v>
      </c>
      <c r="D170" s="181" t="s">
        <v>565</v>
      </c>
      <c r="E170" s="333">
        <v>2155680.6464959998</v>
      </c>
      <c r="F170" s="334">
        <v>78.165276522785689</v>
      </c>
      <c r="G170" s="334">
        <v>8.251293145128326E-11</v>
      </c>
      <c r="H170" s="334">
        <v>18.074454004453461</v>
      </c>
      <c r="I170" s="334">
        <v>3.0219637020860191</v>
      </c>
      <c r="J170" s="334">
        <v>0.7383057705923245</v>
      </c>
      <c r="K170" s="180">
        <f t="shared" si="56"/>
        <v>0.30241332703133661</v>
      </c>
      <c r="L170" s="180">
        <f t="shared" si="57"/>
        <v>3.1923395186886112E-13</v>
      </c>
      <c r="M170" s="180">
        <f t="shared" si="58"/>
        <v>6.9928183112974399E-2</v>
      </c>
      <c r="N170" s="180">
        <f t="shared" si="59"/>
        <v>1.1691663331471302E-2</v>
      </c>
      <c r="O170" s="180">
        <f t="shared" si="60"/>
        <v>2.8564282554053772E-3</v>
      </c>
      <c r="P170" s="205">
        <f t="shared" si="61"/>
        <v>100</v>
      </c>
      <c r="Q170" s="236">
        <f>VLOOKUP(B:B,'پیوست 4'!$C$14:$J$173,8,0)</f>
        <v>1896225.3727539999</v>
      </c>
      <c r="R170" s="1">
        <f t="shared" si="62"/>
        <v>0.87964113600790661</v>
      </c>
      <c r="S170" s="232">
        <f t="shared" si="63"/>
        <v>87.964113600790654</v>
      </c>
      <c r="T170" s="232">
        <f t="shared" si="64"/>
        <v>9.798837078004965</v>
      </c>
      <c r="U170" s="232" t="str">
        <f>VLOOKUP(D170:D327,پیوست1!$E$5:G306,3,0)</f>
        <v>در سهام</v>
      </c>
    </row>
    <row r="171" spans="1:22" x14ac:dyDescent="0.55000000000000004">
      <c r="A171" s="305">
        <v>10600</v>
      </c>
      <c r="B171" s="191">
        <v>20</v>
      </c>
      <c r="C171" s="179">
        <v>166</v>
      </c>
      <c r="D171" s="179" t="s">
        <v>512</v>
      </c>
      <c r="E171" s="335">
        <v>21213453.024640001</v>
      </c>
      <c r="F171" s="336">
        <v>73.744750445661481</v>
      </c>
      <c r="G171" s="336">
        <v>13.383038637528264</v>
      </c>
      <c r="H171" s="336">
        <v>11.21124306321833</v>
      </c>
      <c r="I171" s="336">
        <v>2.3270694758049803E-6</v>
      </c>
      <c r="J171" s="336">
        <v>1.6609655265224506</v>
      </c>
      <c r="K171" s="180">
        <f t="shared" si="56"/>
        <v>2.8076638597526848</v>
      </c>
      <c r="L171" s="180">
        <f t="shared" si="57"/>
        <v>0.50952879614053281</v>
      </c>
      <c r="M171" s="180">
        <f t="shared" si="58"/>
        <v>0.4268426129490408</v>
      </c>
      <c r="N171" s="180">
        <f t="shared" si="59"/>
        <v>8.8597884281479067E-8</v>
      </c>
      <c r="O171" s="180">
        <f t="shared" si="60"/>
        <v>6.3237489488128448E-2</v>
      </c>
      <c r="P171" s="205">
        <f t="shared" si="61"/>
        <v>100</v>
      </c>
      <c r="Q171" s="236">
        <f>VLOOKUP(B:B,'پیوست 4'!$C$14:$J$173,8,0)</f>
        <v>15844982.544024</v>
      </c>
      <c r="R171" s="1">
        <f t="shared" si="62"/>
        <v>0.74693085211632559</v>
      </c>
      <c r="S171" s="232">
        <f t="shared" si="63"/>
        <v>74.693085211632564</v>
      </c>
      <c r="T171" s="232">
        <f t="shared" si="64"/>
        <v>0.94833476597108302</v>
      </c>
      <c r="U171" s="232" t="str">
        <f>VLOOKUP(D171:D328,پیوست1!$E$5:G318,3,0)</f>
        <v>در سهام</v>
      </c>
    </row>
    <row r="172" spans="1:22" x14ac:dyDescent="0.55000000000000004">
      <c r="A172" s="305">
        <v>10789</v>
      </c>
      <c r="B172" s="191">
        <v>43</v>
      </c>
      <c r="C172" s="181">
        <v>167</v>
      </c>
      <c r="D172" s="181" t="s">
        <v>523</v>
      </c>
      <c r="E172" s="333">
        <v>1685418.451472</v>
      </c>
      <c r="F172" s="334">
        <v>71.480297962093374</v>
      </c>
      <c r="G172" s="334">
        <v>20.606989453810925</v>
      </c>
      <c r="H172" s="334">
        <v>5.3334737256121816</v>
      </c>
      <c r="I172" s="334">
        <v>0</v>
      </c>
      <c r="J172" s="334">
        <v>2.5792388584835249</v>
      </c>
      <c r="K172" s="180">
        <f t="shared" si="56"/>
        <v>0.21622043321548659</v>
      </c>
      <c r="L172" s="180">
        <f t="shared" si="57"/>
        <v>6.2333990120366216E-2</v>
      </c>
      <c r="M172" s="180">
        <f t="shared" si="58"/>
        <v>1.6133200789213785E-2</v>
      </c>
      <c r="N172" s="180">
        <f t="shared" si="59"/>
        <v>0</v>
      </c>
      <c r="O172" s="180">
        <f t="shared" si="60"/>
        <v>7.8019280731491869E-3</v>
      </c>
      <c r="P172" s="205">
        <f t="shared" si="61"/>
        <v>100</v>
      </c>
      <c r="Q172" s="236">
        <f>VLOOKUP(B:B,'پیوست 4'!$C$14:$J$173,8,0)</f>
        <v>1274619.798561</v>
      </c>
      <c r="R172" s="1">
        <f t="shared" si="62"/>
        <v>0.75626310928765539</v>
      </c>
      <c r="S172" s="232">
        <f t="shared" si="63"/>
        <v>75.626310928765534</v>
      </c>
      <c r="T172" s="232">
        <f t="shared" si="64"/>
        <v>4.1460129666721599</v>
      </c>
      <c r="U172" s="232" t="str">
        <f>VLOOKUP(D172:D329,پیوست1!$E$5:G336,3,0)</f>
        <v>در سهام</v>
      </c>
    </row>
    <row r="173" spans="1:22" x14ac:dyDescent="0.55000000000000004">
      <c r="A173" s="305">
        <v>11706</v>
      </c>
      <c r="B173" s="191">
        <v>296</v>
      </c>
      <c r="C173" s="179">
        <v>168</v>
      </c>
      <c r="D173" s="179" t="s">
        <v>627</v>
      </c>
      <c r="E173" s="335">
        <v>1899777.8395680001</v>
      </c>
      <c r="F173" s="336">
        <v>68.900000000000006</v>
      </c>
      <c r="G173" s="336">
        <v>0</v>
      </c>
      <c r="H173" s="336">
        <v>31.09</v>
      </c>
      <c r="I173" s="336">
        <v>0</v>
      </c>
      <c r="J173" s="336">
        <v>0.01</v>
      </c>
      <c r="K173" s="180">
        <f t="shared" si="56"/>
        <v>0.2349225326229635</v>
      </c>
      <c r="L173" s="180">
        <f t="shared" si="57"/>
        <v>0</v>
      </c>
      <c r="M173" s="180">
        <f t="shared" si="58"/>
        <v>0.10600495702827191</v>
      </c>
      <c r="N173" s="180">
        <f t="shared" si="59"/>
        <v>0</v>
      </c>
      <c r="O173" s="180">
        <f t="shared" si="60"/>
        <v>3.4096158580981639E-5</v>
      </c>
      <c r="P173" s="205">
        <f t="shared" si="61"/>
        <v>100.00000000000001</v>
      </c>
      <c r="Q173" s="236" t="e">
        <f>VLOOKUP(B:B,'پیوست 4'!$C$14:$J$173,8,0)</f>
        <v>#N/A</v>
      </c>
    </row>
    <row r="174" spans="1:22" x14ac:dyDescent="0.55000000000000004">
      <c r="A174" s="305">
        <v>10869</v>
      </c>
      <c r="B174" s="191">
        <v>12</v>
      </c>
      <c r="C174" s="181">
        <v>169</v>
      </c>
      <c r="D174" s="181" t="s">
        <v>534</v>
      </c>
      <c r="E174" s="333">
        <v>1640591.053362</v>
      </c>
      <c r="F174" s="334">
        <v>63.937105868601641</v>
      </c>
      <c r="G174" s="334">
        <v>0.12211458158818275</v>
      </c>
      <c r="H174" s="334">
        <v>34.531652413844888</v>
      </c>
      <c r="I174" s="334">
        <v>5.2877576636189401E-10</v>
      </c>
      <c r="J174" s="334">
        <v>1.40912713543651</v>
      </c>
      <c r="K174" s="180">
        <f t="shared" si="56"/>
        <v>0.18825908677617539</v>
      </c>
      <c r="L174" s="180">
        <f t="shared" si="57"/>
        <v>3.5955927781735302E-4</v>
      </c>
      <c r="M174" s="180">
        <f t="shared" si="58"/>
        <v>0.10167644062061347</v>
      </c>
      <c r="N174" s="180">
        <f t="shared" si="59"/>
        <v>1.5569494667031545E-12</v>
      </c>
      <c r="O174" s="180">
        <f t="shared" si="60"/>
        <v>4.1490928321652439E-3</v>
      </c>
      <c r="P174" s="205">
        <f t="shared" si="61"/>
        <v>99.999999999999986</v>
      </c>
      <c r="Q174" s="236">
        <f>VLOOKUP(B:B,'پیوست 4'!$C$14:$J$173,8,0)</f>
        <v>1232280.897624</v>
      </c>
      <c r="R174" s="1">
        <f>Q174/E174</f>
        <v>0.75112008876236047</v>
      </c>
      <c r="S174" s="232">
        <f>R174*100</f>
        <v>75.112008876236047</v>
      </c>
      <c r="T174" s="232">
        <f>S174-F174</f>
        <v>11.174903007634406</v>
      </c>
      <c r="U174" s="232" t="str">
        <f>VLOOKUP(D174:D331,پیوست1!$E$5:G323,3,0)</f>
        <v>در سهام</v>
      </c>
    </row>
    <row r="175" spans="1:22" x14ac:dyDescent="0.55000000000000004">
      <c r="A175" s="305">
        <v>10743</v>
      </c>
      <c r="B175" s="191">
        <v>21</v>
      </c>
      <c r="C175" s="179">
        <v>170</v>
      </c>
      <c r="D175" s="179" t="s">
        <v>517</v>
      </c>
      <c r="E175" s="335">
        <v>10286849.762441</v>
      </c>
      <c r="F175" s="336">
        <v>59.09673890815067</v>
      </c>
      <c r="G175" s="336">
        <v>0</v>
      </c>
      <c r="H175" s="336">
        <v>40.185726946343514</v>
      </c>
      <c r="I175" s="336">
        <v>1.0823562203046914E-3</v>
      </c>
      <c r="J175" s="336">
        <v>0.71645178928551534</v>
      </c>
      <c r="K175" s="180">
        <f t="shared" si="56"/>
        <v>1.0910597839089413</v>
      </c>
      <c r="L175" s="180">
        <f t="shared" si="57"/>
        <v>0</v>
      </c>
      <c r="M175" s="180">
        <f t="shared" si="58"/>
        <v>0.74191962819549317</v>
      </c>
      <c r="N175" s="180">
        <f t="shared" si="59"/>
        <v>1.9982749736386255E-5</v>
      </c>
      <c r="O175" s="180">
        <f t="shared" si="60"/>
        <v>1.3227324364106615E-2</v>
      </c>
      <c r="P175" s="205">
        <f t="shared" si="61"/>
        <v>100</v>
      </c>
      <c r="Q175" s="236">
        <f>VLOOKUP(B:B,'پیوست 4'!$C$14:$J$173,8,0)</f>
        <v>6402880.0982290003</v>
      </c>
      <c r="R175" s="1">
        <f>Q175/E175</f>
        <v>0.62243351911359501</v>
      </c>
      <c r="S175" s="232">
        <f>R175*100</f>
        <v>62.243351911359504</v>
      </c>
      <c r="T175" s="232">
        <f>S175-F175</f>
        <v>3.1466130032088344</v>
      </c>
      <c r="U175" s="232" t="str">
        <f>VLOOKUP(D175:D332,پیوست1!$E$5:G284,3,0)</f>
        <v>در سهام</v>
      </c>
    </row>
    <row r="176" spans="1:22" x14ac:dyDescent="0.55000000000000004">
      <c r="B176" s="193"/>
      <c r="C176" s="121"/>
      <c r="D176" s="372" t="s">
        <v>404</v>
      </c>
      <c r="E176" s="93">
        <f>SUM(E108:E175)</f>
        <v>557182368.52279007</v>
      </c>
      <c r="F176" s="338">
        <f>K176</f>
        <v>90.457943576580362</v>
      </c>
      <c r="G176" s="338">
        <f>L176</f>
        <v>1.4026313727549173</v>
      </c>
      <c r="H176" s="338">
        <f>M176</f>
        <v>5.8286210022241765</v>
      </c>
      <c r="I176" s="338">
        <f>N176</f>
        <v>0.47092890109771646</v>
      </c>
      <c r="J176" s="338">
        <f>O176</f>
        <v>1.8398419883172654</v>
      </c>
      <c r="K176" s="189">
        <f>SUM(K108:K175)</f>
        <v>90.457943576580362</v>
      </c>
      <c r="L176" s="189">
        <f t="shared" ref="L176:O176" si="65">SUM(L108:L175)</f>
        <v>1.4026313727549173</v>
      </c>
      <c r="M176" s="189">
        <f t="shared" si="65"/>
        <v>5.8286210022241765</v>
      </c>
      <c r="N176" s="189">
        <f t="shared" si="65"/>
        <v>0.47092890109771646</v>
      </c>
      <c r="O176" s="189">
        <f t="shared" si="65"/>
        <v>1.8398419883172654</v>
      </c>
      <c r="P176" s="188">
        <f>K176+L176+M176+N176+O176</f>
        <v>99.999966840974437</v>
      </c>
      <c r="Q176" s="236"/>
      <c r="R176" s="1">
        <f t="shared" ref="R176:R179" si="66">Q176/E176</f>
        <v>0</v>
      </c>
      <c r="S176" s="232">
        <f t="shared" ref="S176:S179" si="67">R176*100</f>
        <v>0</v>
      </c>
      <c r="T176" s="249">
        <f t="shared" ref="T176:T179" si="68">S176-F176</f>
        <v>-90.457943576580362</v>
      </c>
      <c r="U176" s="232" t="e">
        <f>VLOOKUP(D176:D340,پیوست1!$E$5:G341,3,0)</f>
        <v>#N/A</v>
      </c>
      <c r="V176" s="306">
        <f t="shared" ref="V176:V179" si="69">100-P176</f>
        <v>3.3159025562667921E-5</v>
      </c>
    </row>
    <row r="177" spans="1:22" ht="21.75" x14ac:dyDescent="0.55000000000000004">
      <c r="B177" s="193"/>
      <c r="C177" s="407" t="s">
        <v>55</v>
      </c>
      <c r="D177" s="407"/>
      <c r="E177" s="91">
        <f>E85+E107+E176</f>
        <v>2864710336.9883313</v>
      </c>
      <c r="F177" s="339">
        <f t="shared" ref="F177:I177" si="70">K177</f>
        <v>27.865341570288081</v>
      </c>
      <c r="G177" s="339">
        <f t="shared" si="70"/>
        <v>27.602808479454886</v>
      </c>
      <c r="H177" s="339">
        <f t="shared" si="70"/>
        <v>42.283460600045956</v>
      </c>
      <c r="I177" s="340">
        <f t="shared" si="70"/>
        <v>0.19592058901669984</v>
      </c>
      <c r="J177" s="338">
        <f>O177</f>
        <v>2.0524622159322883</v>
      </c>
      <c r="K177" s="189">
        <f>(K85*($E$85/$E$177))+(K107*($E$107/$E$177))+(K176*($E$176/$E$177))</f>
        <v>27.865341570288081</v>
      </c>
      <c r="L177" s="189">
        <f>(L85*($E$85/$E$177))+(L107*($E$107/$E$177))+(L176*($E$176/$E$177))</f>
        <v>27.602808479454886</v>
      </c>
      <c r="M177" s="189">
        <f>(M85*($E$85/$E$177))+(M107*($E$107/$E$177))+(M176*($E$176/$E$177))</f>
        <v>42.283460600045956</v>
      </c>
      <c r="N177" s="189">
        <f>(N85*($E$85/$E$177))+(N107*($E$107/$E$177))+(N176*($E$176/$E$177))</f>
        <v>0.19592058901669984</v>
      </c>
      <c r="O177" s="189">
        <f>(O85*($E$85/$E$177))+(O107*($E$107/$E$177))+(O176*($E$176/$E$177))</f>
        <v>2.0524622159322883</v>
      </c>
      <c r="P177" s="188">
        <f>K177+L177+M177+N177+O177</f>
        <v>99.999993454737904</v>
      </c>
      <c r="Q177" s="236"/>
      <c r="R177" s="1">
        <f t="shared" si="66"/>
        <v>0</v>
      </c>
      <c r="S177" s="232">
        <f t="shared" si="67"/>
        <v>0</v>
      </c>
      <c r="T177" s="249">
        <f t="shared" si="68"/>
        <v>-27.865341570288081</v>
      </c>
      <c r="U177" s="232" t="e">
        <f>VLOOKUP(D177:D341,پیوست1!$E$5:G342,3,0)</f>
        <v>#N/A</v>
      </c>
      <c r="V177" s="306">
        <f t="shared" si="69"/>
        <v>6.5452620958694752E-6</v>
      </c>
    </row>
    <row r="178" spans="1:22" s="233" customFormat="1" ht="21" x14ac:dyDescent="0.55000000000000004">
      <c r="A178" s="305"/>
      <c r="B178" s="194"/>
      <c r="C178" s="62"/>
      <c r="D178" s="408" t="s">
        <v>56</v>
      </c>
      <c r="E178" s="408"/>
      <c r="F178" s="408"/>
      <c r="G178" s="408"/>
      <c r="H178" s="408"/>
      <c r="I178" s="408"/>
      <c r="J178" s="408"/>
      <c r="K178" s="89"/>
      <c r="L178" s="89"/>
      <c r="M178" s="89"/>
      <c r="N178" s="89"/>
      <c r="O178" s="89"/>
      <c r="P178" s="206"/>
      <c r="Q178" s="236"/>
      <c r="R178" s="1" t="e">
        <f t="shared" si="66"/>
        <v>#DIV/0!</v>
      </c>
      <c r="S178" s="232" t="e">
        <f t="shared" si="67"/>
        <v>#DIV/0!</v>
      </c>
      <c r="T178" s="249" t="e">
        <f t="shared" si="68"/>
        <v>#DIV/0!</v>
      </c>
      <c r="U178" s="232" t="e">
        <f>VLOOKUP(D178:D342,پیوست1!$E$5:G343,3,0)</f>
        <v>#N/A</v>
      </c>
      <c r="V178" s="306">
        <f t="shared" si="69"/>
        <v>100</v>
      </c>
    </row>
    <row r="179" spans="1:22" s="233" customFormat="1" ht="42" customHeight="1" x14ac:dyDescent="0.55000000000000004">
      <c r="A179" s="305"/>
      <c r="B179" s="194"/>
      <c r="C179" s="62"/>
      <c r="D179" s="406" t="s">
        <v>57</v>
      </c>
      <c r="E179" s="406"/>
      <c r="F179" s="406"/>
      <c r="G179" s="406"/>
      <c r="H179" s="406"/>
      <c r="I179" s="406"/>
      <c r="J179" s="406"/>
      <c r="K179" s="89"/>
      <c r="L179" s="89"/>
      <c r="M179" s="89"/>
      <c r="N179" s="89"/>
      <c r="O179" s="89"/>
      <c r="P179" s="206"/>
      <c r="Q179" s="236"/>
      <c r="R179" s="1" t="e">
        <f t="shared" si="66"/>
        <v>#DIV/0!</v>
      </c>
      <c r="S179" s="232" t="e">
        <f t="shared" si="67"/>
        <v>#DIV/0!</v>
      </c>
      <c r="T179" s="249" t="e">
        <f t="shared" si="68"/>
        <v>#DIV/0!</v>
      </c>
      <c r="U179" s="232" t="e">
        <f>VLOOKUP(D179:D343,پیوست1!$E$5:G344,3,0)</f>
        <v>#N/A</v>
      </c>
      <c r="V179" s="306">
        <f t="shared" si="69"/>
        <v>100</v>
      </c>
    </row>
    <row r="181" spans="1:22" x14ac:dyDescent="0.55000000000000004">
      <c r="F181" s="46"/>
      <c r="G181" s="48"/>
      <c r="H181" s="48"/>
      <c r="I181" s="50"/>
      <c r="J181" s="50"/>
    </row>
  </sheetData>
  <sheetProtection algorithmName="SHA-512" hashValue="YSdOfftR8JsxyrlXGBWVmDoSngL11Y5FYUmBxRyb2kfZk4HXF1X0XhG0TQkBft6lKRB/JVjdrYZEIrpkER5L/g==" saltValue="5Ku27BCMTnDglcV80uHR8w==" spinCount="100000" sheet="1" objects="1" scenarios="1"/>
  <sortState ref="A108:V175">
    <sortCondition descending="1" ref="F108:F175"/>
  </sortState>
  <mergeCells count="11">
    <mergeCell ref="G1:J1"/>
    <mergeCell ref="C1:E1"/>
    <mergeCell ref="A2:A3"/>
    <mergeCell ref="B2:B3"/>
    <mergeCell ref="C2:C3"/>
    <mergeCell ref="E2:E3"/>
    <mergeCell ref="D179:J179"/>
    <mergeCell ref="C177:D177"/>
    <mergeCell ref="D178:J178"/>
    <mergeCell ref="D2:D3"/>
    <mergeCell ref="F2:J2"/>
  </mergeCells>
  <printOptions horizontalCentered="1" verticalCentered="1"/>
  <pageMargins left="0.7" right="0.7" top="0.75" bottom="0.75" header="0.3" footer="0.3"/>
  <pageSetup paperSize="9" scale="72" fitToHeight="0" orientation="portrait" r:id="rId1"/>
  <rowBreaks count="4" manualBreakCount="4">
    <brk id="43" min="2" max="9" man="1"/>
    <brk id="85" min="2" max="9" man="1"/>
    <brk id="126" min="2" max="9" man="1"/>
    <brk id="156" min="2" max="9" man="1"/>
  </rowBreaks>
  <colBreaks count="1" manualBreakCount="1">
    <brk id="10" max="185" man="1"/>
  </colBreaks>
  <ignoredErrors>
    <ignoredError sqref="F85:J8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1"/>
  <sheetViews>
    <sheetView rightToLeft="1" view="pageBreakPreview" topLeftCell="B1" zoomScale="130" zoomScaleNormal="100" zoomScaleSheetLayoutView="130" workbookViewId="0">
      <pane ySplit="4" topLeftCell="A165" activePane="bottomLeft" state="frozen"/>
      <selection activeCell="B1" sqref="B1"/>
      <selection pane="bottomLeft" activeCell="C176" sqref="C176"/>
    </sheetView>
  </sheetViews>
  <sheetFormatPr defaultColWidth="9.140625" defaultRowHeight="15.75" x14ac:dyDescent="0.4"/>
  <cols>
    <col min="1" max="1" width="3.5703125" style="246" hidden="1" customWidth="1"/>
    <col min="2" max="2" width="4" style="14" bestFit="1" customWidth="1"/>
    <col min="3" max="3" width="26" style="67" bestFit="1" customWidth="1"/>
    <col min="4" max="4" width="11.42578125" style="15" bestFit="1" customWidth="1"/>
    <col min="5" max="5" width="11" style="15" bestFit="1" customWidth="1"/>
    <col min="6" max="6" width="12.28515625" style="25" customWidth="1"/>
    <col min="7" max="7" width="11.85546875" style="15" bestFit="1" customWidth="1"/>
    <col min="8" max="8" width="11" style="15" bestFit="1" customWidth="1"/>
    <col min="9" max="9" width="11.28515625" style="15" bestFit="1" customWidth="1"/>
    <col min="10" max="10" width="12.28515625" style="15" bestFit="1" customWidth="1"/>
    <col min="11" max="11" width="11.28515625" style="15" customWidth="1"/>
    <col min="12" max="12" width="14.42578125" style="67" customWidth="1"/>
    <col min="13" max="13" width="12.140625" style="67" bestFit="1" customWidth="1"/>
    <col min="14" max="14" width="13.5703125" style="67" bestFit="1" customWidth="1"/>
    <col min="15" max="15" width="11" style="67" bestFit="1" customWidth="1"/>
    <col min="16" max="16" width="11.5703125" style="67" bestFit="1" customWidth="1"/>
    <col min="17" max="17" width="12.28515625" style="67" bestFit="1" customWidth="1"/>
    <col min="18" max="16384" width="9.140625" style="13"/>
  </cols>
  <sheetData>
    <row r="1" spans="1:17" ht="21" x14ac:dyDescent="0.4">
      <c r="A1" s="242"/>
      <c r="B1" s="427" t="s">
        <v>243</v>
      </c>
      <c r="C1" s="427"/>
      <c r="D1" s="427"/>
      <c r="E1" s="427"/>
      <c r="F1" s="427"/>
      <c r="G1" s="427"/>
      <c r="H1" s="427"/>
      <c r="I1" s="427"/>
      <c r="J1" s="427"/>
      <c r="K1" s="147" t="s">
        <v>623</v>
      </c>
      <c r="L1" s="147" t="s">
        <v>312</v>
      </c>
      <c r="M1" s="146"/>
      <c r="N1" s="146"/>
      <c r="O1" s="146"/>
      <c r="P1" s="146"/>
      <c r="Q1" s="146"/>
    </row>
    <row r="2" spans="1:17" x14ac:dyDescent="0.4">
      <c r="A2" s="421" t="s">
        <v>162</v>
      </c>
      <c r="B2" s="425" t="s">
        <v>48</v>
      </c>
      <c r="C2" s="426" t="s">
        <v>58</v>
      </c>
      <c r="D2" s="426" t="s">
        <v>59</v>
      </c>
      <c r="E2" s="426"/>
      <c r="F2" s="426"/>
      <c r="G2" s="426"/>
      <c r="H2" s="426"/>
      <c r="I2" s="426"/>
      <c r="J2" s="426"/>
      <c r="K2" s="426"/>
      <c r="L2" s="426" t="s">
        <v>60</v>
      </c>
      <c r="M2" s="426"/>
      <c r="N2" s="426"/>
      <c r="O2" s="426"/>
      <c r="P2" s="426"/>
      <c r="Q2" s="426"/>
    </row>
    <row r="3" spans="1:17" x14ac:dyDescent="0.4">
      <c r="A3" s="421"/>
      <c r="B3" s="425"/>
      <c r="C3" s="426"/>
      <c r="D3" s="428" t="s">
        <v>254</v>
      </c>
      <c r="E3" s="428"/>
      <c r="F3" s="428"/>
      <c r="G3" s="149" t="s">
        <v>623</v>
      </c>
      <c r="H3" s="428" t="s">
        <v>253</v>
      </c>
      <c r="I3" s="428"/>
      <c r="J3" s="144" t="s">
        <v>623</v>
      </c>
      <c r="K3" s="148"/>
      <c r="L3" s="428" t="s">
        <v>254</v>
      </c>
      <c r="M3" s="428"/>
      <c r="N3" s="149" t="s">
        <v>623</v>
      </c>
      <c r="O3" s="142" t="s">
        <v>253</v>
      </c>
      <c r="P3" s="144" t="s">
        <v>623</v>
      </c>
      <c r="Q3" s="145"/>
    </row>
    <row r="4" spans="1:17" s="174" customFormat="1" ht="31.5" x14ac:dyDescent="0.4">
      <c r="A4" s="421"/>
      <c r="B4" s="425"/>
      <c r="C4" s="426"/>
      <c r="D4" s="143" t="s">
        <v>61</v>
      </c>
      <c r="E4" s="173" t="s">
        <v>62</v>
      </c>
      <c r="F4" s="276" t="s">
        <v>63</v>
      </c>
      <c r="G4" s="173" t="s">
        <v>64</v>
      </c>
      <c r="H4" s="173" t="s">
        <v>575</v>
      </c>
      <c r="I4" s="173" t="s">
        <v>62</v>
      </c>
      <c r="J4" s="130" t="s">
        <v>63</v>
      </c>
      <c r="K4" s="173" t="s">
        <v>64</v>
      </c>
      <c r="L4" s="173" t="s">
        <v>65</v>
      </c>
      <c r="M4" s="173" t="s">
        <v>66</v>
      </c>
      <c r="N4" s="130" t="s">
        <v>63</v>
      </c>
      <c r="O4" s="173" t="s">
        <v>65</v>
      </c>
      <c r="P4" s="173" t="s">
        <v>66</v>
      </c>
      <c r="Q4" s="130" t="s">
        <v>63</v>
      </c>
    </row>
    <row r="5" spans="1:17" s="174" customFormat="1" x14ac:dyDescent="0.4">
      <c r="A5" s="243">
        <v>132</v>
      </c>
      <c r="B5" s="107">
        <v>1</v>
      </c>
      <c r="C5" s="107" t="s">
        <v>438</v>
      </c>
      <c r="D5" s="151">
        <v>14607195.995142</v>
      </c>
      <c r="E5" s="151">
        <v>25674387.413400002</v>
      </c>
      <c r="F5" s="277">
        <f t="shared" ref="F5:F36" si="0">D5-E5</f>
        <v>-11067191.418258002</v>
      </c>
      <c r="G5" s="108">
        <f t="shared" ref="G5:G36" si="1">D5+E5</f>
        <v>40281583.408542</v>
      </c>
      <c r="H5" s="108">
        <v>5657851.0340719996</v>
      </c>
      <c r="I5" s="108">
        <v>13416746.372211</v>
      </c>
      <c r="J5" s="108">
        <f t="shared" ref="J5:J36" si="2">H5-I5</f>
        <v>-7758895.3381390003</v>
      </c>
      <c r="K5" s="108">
        <f t="shared" ref="K5:K36" si="3">H5+I5</f>
        <v>19074597.406282999</v>
      </c>
      <c r="L5" s="109">
        <v>107742517</v>
      </c>
      <c r="M5" s="109">
        <v>81534996</v>
      </c>
      <c r="N5" s="109">
        <f t="shared" ref="N5:N28" si="4">L5-M5</f>
        <v>26207521</v>
      </c>
      <c r="O5" s="109">
        <v>13779063</v>
      </c>
      <c r="P5" s="109">
        <v>7284178</v>
      </c>
      <c r="Q5" s="109">
        <f t="shared" ref="Q5:Q36" si="5">O5-P5</f>
        <v>6494885</v>
      </c>
    </row>
    <row r="6" spans="1:17" s="174" customFormat="1" x14ac:dyDescent="0.4">
      <c r="A6" s="243">
        <v>272</v>
      </c>
      <c r="B6" s="157">
        <v>2</v>
      </c>
      <c r="C6" s="71" t="s">
        <v>485</v>
      </c>
      <c r="D6" s="158">
        <v>2497401.768044</v>
      </c>
      <c r="E6" s="158">
        <v>1249506.9241879999</v>
      </c>
      <c r="F6" s="22">
        <f t="shared" si="0"/>
        <v>1247894.8438560001</v>
      </c>
      <c r="G6" s="22">
        <f t="shared" si="1"/>
        <v>3746908.6922319997</v>
      </c>
      <c r="H6" s="22">
        <v>1691429.341152</v>
      </c>
      <c r="I6" s="22">
        <v>683588.68914300005</v>
      </c>
      <c r="J6" s="22">
        <f t="shared" si="2"/>
        <v>1007840.652009</v>
      </c>
      <c r="K6" s="22">
        <f t="shared" si="3"/>
        <v>2375018.0302949999</v>
      </c>
      <c r="L6" s="66">
        <v>8255887</v>
      </c>
      <c r="M6" s="66">
        <v>954671</v>
      </c>
      <c r="N6" s="66">
        <f t="shared" si="4"/>
        <v>7301216</v>
      </c>
      <c r="O6" s="66">
        <v>0</v>
      </c>
      <c r="P6" s="66">
        <v>754618</v>
      </c>
      <c r="Q6" s="66">
        <f t="shared" si="5"/>
        <v>-754618</v>
      </c>
    </row>
    <row r="7" spans="1:17" s="174" customFormat="1" x14ac:dyDescent="0.4">
      <c r="A7" s="243">
        <v>104</v>
      </c>
      <c r="B7" s="107">
        <v>3</v>
      </c>
      <c r="C7" s="107" t="s">
        <v>401</v>
      </c>
      <c r="D7" s="151">
        <v>10920124.565585</v>
      </c>
      <c r="E7" s="151">
        <v>82440894.737118006</v>
      </c>
      <c r="F7" s="277">
        <f t="shared" si="0"/>
        <v>-71520770.171533003</v>
      </c>
      <c r="G7" s="108">
        <f t="shared" si="1"/>
        <v>93361019.302703008</v>
      </c>
      <c r="H7" s="108">
        <v>1621696.4121050001</v>
      </c>
      <c r="I7" s="108">
        <v>12916808.183675</v>
      </c>
      <c r="J7" s="108">
        <f t="shared" si="2"/>
        <v>-11295111.771570001</v>
      </c>
      <c r="K7" s="108">
        <f t="shared" si="3"/>
        <v>14538504.59578</v>
      </c>
      <c r="L7" s="109">
        <v>451012729.27557302</v>
      </c>
      <c r="M7" s="109">
        <v>407940194.15307599</v>
      </c>
      <c r="N7" s="109">
        <f t="shared" si="4"/>
        <v>43072535.122497022</v>
      </c>
      <c r="O7" s="109">
        <v>56477546.402106002</v>
      </c>
      <c r="P7" s="109">
        <v>55069865.347791001</v>
      </c>
      <c r="Q7" s="109">
        <f t="shared" si="5"/>
        <v>1407681.0543150008</v>
      </c>
    </row>
    <row r="8" spans="1:17" s="174" customFormat="1" x14ac:dyDescent="0.4">
      <c r="A8" s="243">
        <v>248</v>
      </c>
      <c r="B8" s="157">
        <v>4</v>
      </c>
      <c r="C8" s="71" t="s">
        <v>402</v>
      </c>
      <c r="D8" s="158">
        <v>2660813.0983950002</v>
      </c>
      <c r="E8" s="158">
        <v>2888709.0368610001</v>
      </c>
      <c r="F8" s="22">
        <f t="shared" si="0"/>
        <v>-227895.93846599991</v>
      </c>
      <c r="G8" s="22">
        <f t="shared" si="1"/>
        <v>5549522.1352559999</v>
      </c>
      <c r="H8" s="22">
        <v>1449880.1220100001</v>
      </c>
      <c r="I8" s="22">
        <v>1644442.9028390001</v>
      </c>
      <c r="J8" s="22">
        <f t="shared" si="2"/>
        <v>-194562.78082900005</v>
      </c>
      <c r="K8" s="22">
        <f t="shared" si="3"/>
        <v>3094323.0248490004</v>
      </c>
      <c r="L8" s="66">
        <v>47276887.301642999</v>
      </c>
      <c r="M8" s="66">
        <v>24150784.982000999</v>
      </c>
      <c r="N8" s="66">
        <f t="shared" si="4"/>
        <v>23126102.319642</v>
      </c>
      <c r="O8" s="66">
        <v>19251654.177402001</v>
      </c>
      <c r="P8" s="66">
        <v>2626748.573204</v>
      </c>
      <c r="Q8" s="66">
        <f t="shared" si="5"/>
        <v>16624905.604198001</v>
      </c>
    </row>
    <row r="9" spans="1:17" s="174" customFormat="1" x14ac:dyDescent="0.4">
      <c r="A9" s="243">
        <v>16</v>
      </c>
      <c r="B9" s="107">
        <v>5</v>
      </c>
      <c r="C9" s="107" t="s">
        <v>424</v>
      </c>
      <c r="D9" s="151">
        <v>5562373.6254939996</v>
      </c>
      <c r="E9" s="151">
        <v>10216181.374279</v>
      </c>
      <c r="F9" s="277">
        <f t="shared" si="0"/>
        <v>-4653807.7487850003</v>
      </c>
      <c r="G9" s="108">
        <f t="shared" si="1"/>
        <v>15778554.999772999</v>
      </c>
      <c r="H9" s="108">
        <v>1302725.1859589999</v>
      </c>
      <c r="I9" s="108">
        <v>5282433.4407040002</v>
      </c>
      <c r="J9" s="108">
        <f t="shared" si="2"/>
        <v>-3979708.254745</v>
      </c>
      <c r="K9" s="108">
        <f t="shared" si="3"/>
        <v>6585158.6266630003</v>
      </c>
      <c r="L9" s="109">
        <v>52948347</v>
      </c>
      <c r="M9" s="109">
        <v>28195683</v>
      </c>
      <c r="N9" s="109">
        <f t="shared" si="4"/>
        <v>24752664</v>
      </c>
      <c r="O9" s="109">
        <v>7718291</v>
      </c>
      <c r="P9" s="109">
        <v>6544619</v>
      </c>
      <c r="Q9" s="109">
        <f t="shared" si="5"/>
        <v>1173672</v>
      </c>
    </row>
    <row r="10" spans="1:17" s="174" customFormat="1" x14ac:dyDescent="0.4">
      <c r="A10" s="243">
        <v>105</v>
      </c>
      <c r="B10" s="157">
        <v>6</v>
      </c>
      <c r="C10" s="71" t="s">
        <v>426</v>
      </c>
      <c r="D10" s="158">
        <v>5503579.3481820002</v>
      </c>
      <c r="E10" s="158">
        <v>11683940.919454999</v>
      </c>
      <c r="F10" s="22">
        <f t="shared" si="0"/>
        <v>-6180361.571272999</v>
      </c>
      <c r="G10" s="22">
        <f t="shared" si="1"/>
        <v>17187520.267636999</v>
      </c>
      <c r="H10" s="22">
        <v>1202566.817424</v>
      </c>
      <c r="I10" s="22">
        <v>3852301.1796439998</v>
      </c>
      <c r="J10" s="22">
        <f t="shared" si="2"/>
        <v>-2649734.3622199995</v>
      </c>
      <c r="K10" s="22">
        <f t="shared" si="3"/>
        <v>5054867.997068</v>
      </c>
      <c r="L10" s="66">
        <v>40664174</v>
      </c>
      <c r="M10" s="66">
        <v>31248406</v>
      </c>
      <c r="N10" s="66">
        <f t="shared" si="4"/>
        <v>9415768</v>
      </c>
      <c r="O10" s="66">
        <v>8077800</v>
      </c>
      <c r="P10" s="66">
        <v>11249637</v>
      </c>
      <c r="Q10" s="66">
        <f t="shared" si="5"/>
        <v>-3171837</v>
      </c>
    </row>
    <row r="11" spans="1:17" s="174" customFormat="1" x14ac:dyDescent="0.4">
      <c r="A11" s="243">
        <v>231</v>
      </c>
      <c r="B11" s="107">
        <v>7</v>
      </c>
      <c r="C11" s="107" t="s">
        <v>469</v>
      </c>
      <c r="D11" s="151">
        <v>8473187.5675760005</v>
      </c>
      <c r="E11" s="151">
        <v>10695773.242900999</v>
      </c>
      <c r="F11" s="277">
        <f t="shared" si="0"/>
        <v>-2222585.6753249988</v>
      </c>
      <c r="G11" s="108">
        <f t="shared" si="1"/>
        <v>19168960.810477</v>
      </c>
      <c r="H11" s="108">
        <v>994295.49386799999</v>
      </c>
      <c r="I11" s="108">
        <v>5071660.7988019995</v>
      </c>
      <c r="J11" s="108">
        <f t="shared" si="2"/>
        <v>-4077365.3049339997</v>
      </c>
      <c r="K11" s="108">
        <f t="shared" si="3"/>
        <v>6065956.2926699994</v>
      </c>
      <c r="L11" s="109">
        <v>68428117</v>
      </c>
      <c r="M11" s="109">
        <v>2942778</v>
      </c>
      <c r="N11" s="109">
        <f t="shared" si="4"/>
        <v>65485339</v>
      </c>
      <c r="O11" s="109">
        <v>4779921</v>
      </c>
      <c r="P11" s="109">
        <v>0</v>
      </c>
      <c r="Q11" s="109">
        <f t="shared" si="5"/>
        <v>4779921</v>
      </c>
    </row>
    <row r="12" spans="1:17" s="174" customFormat="1" x14ac:dyDescent="0.4">
      <c r="A12" s="243">
        <v>130</v>
      </c>
      <c r="B12" s="157">
        <v>8</v>
      </c>
      <c r="C12" s="71" t="s">
        <v>437</v>
      </c>
      <c r="D12" s="158">
        <v>5018711.0449040001</v>
      </c>
      <c r="E12" s="158">
        <v>28354244.297230002</v>
      </c>
      <c r="F12" s="22">
        <f t="shared" si="0"/>
        <v>-23335533.252326</v>
      </c>
      <c r="G12" s="22">
        <f t="shared" si="1"/>
        <v>33372955.342134003</v>
      </c>
      <c r="H12" s="22">
        <v>948047.54024999996</v>
      </c>
      <c r="I12" s="22">
        <v>8072508.3263429999</v>
      </c>
      <c r="J12" s="22">
        <f t="shared" si="2"/>
        <v>-7124460.7860930003</v>
      </c>
      <c r="K12" s="22">
        <f t="shared" si="3"/>
        <v>9020555.8665929995</v>
      </c>
      <c r="L12" s="66">
        <v>69679913</v>
      </c>
      <c r="M12" s="66">
        <v>70351082</v>
      </c>
      <c r="N12" s="66">
        <f t="shared" si="4"/>
        <v>-671169</v>
      </c>
      <c r="O12" s="66">
        <v>11011022</v>
      </c>
      <c r="P12" s="66">
        <v>10765688</v>
      </c>
      <c r="Q12" s="66">
        <f t="shared" si="5"/>
        <v>245334</v>
      </c>
    </row>
    <row r="13" spans="1:17" s="174" customFormat="1" x14ac:dyDescent="0.4">
      <c r="A13" s="243">
        <v>195</v>
      </c>
      <c r="B13" s="107">
        <v>9</v>
      </c>
      <c r="C13" s="107" t="s">
        <v>451</v>
      </c>
      <c r="D13" s="151">
        <v>4936345.3405299997</v>
      </c>
      <c r="E13" s="151">
        <v>11533273.554947</v>
      </c>
      <c r="F13" s="277">
        <f t="shared" si="0"/>
        <v>-6596928.2144170003</v>
      </c>
      <c r="G13" s="108">
        <f t="shared" si="1"/>
        <v>16469618.895477001</v>
      </c>
      <c r="H13" s="108">
        <v>916402.16455300001</v>
      </c>
      <c r="I13" s="108">
        <v>6809194.295221</v>
      </c>
      <c r="J13" s="108">
        <f t="shared" si="2"/>
        <v>-5892792.1306680003</v>
      </c>
      <c r="K13" s="108">
        <f t="shared" si="3"/>
        <v>7725596.4597739996</v>
      </c>
      <c r="L13" s="109">
        <v>31759876</v>
      </c>
      <c r="M13" s="109">
        <v>15026468</v>
      </c>
      <c r="N13" s="109">
        <f t="shared" si="4"/>
        <v>16733408</v>
      </c>
      <c r="O13" s="109">
        <v>2239015</v>
      </c>
      <c r="P13" s="109">
        <v>2619271</v>
      </c>
      <c r="Q13" s="109">
        <f t="shared" si="5"/>
        <v>-380256</v>
      </c>
    </row>
    <row r="14" spans="1:17" s="174" customFormat="1" x14ac:dyDescent="0.4">
      <c r="A14" s="243">
        <v>114</v>
      </c>
      <c r="B14" s="157">
        <v>10</v>
      </c>
      <c r="C14" s="71" t="s">
        <v>432</v>
      </c>
      <c r="D14" s="158">
        <v>1173574.7440200001</v>
      </c>
      <c r="E14" s="158">
        <v>257018.80914200001</v>
      </c>
      <c r="F14" s="22">
        <f t="shared" si="0"/>
        <v>916555.93487800006</v>
      </c>
      <c r="G14" s="22">
        <f t="shared" si="1"/>
        <v>1430593.5531620001</v>
      </c>
      <c r="H14" s="22">
        <v>915366.51970900001</v>
      </c>
      <c r="I14" s="22">
        <v>135774.56552800001</v>
      </c>
      <c r="J14" s="22">
        <f t="shared" si="2"/>
        <v>779591.95418100001</v>
      </c>
      <c r="K14" s="22">
        <f t="shared" si="3"/>
        <v>1051141.0852370001</v>
      </c>
      <c r="L14" s="66">
        <v>3361534</v>
      </c>
      <c r="M14" s="66">
        <v>2171046</v>
      </c>
      <c r="N14" s="66">
        <f t="shared" si="4"/>
        <v>1190488</v>
      </c>
      <c r="O14" s="66">
        <v>1331175</v>
      </c>
      <c r="P14" s="66">
        <v>209939</v>
      </c>
      <c r="Q14" s="66">
        <f t="shared" si="5"/>
        <v>1121236</v>
      </c>
    </row>
    <row r="15" spans="1:17" s="174" customFormat="1" x14ac:dyDescent="0.4">
      <c r="A15" s="243">
        <v>254</v>
      </c>
      <c r="B15" s="107">
        <v>11</v>
      </c>
      <c r="C15" s="107" t="s">
        <v>477</v>
      </c>
      <c r="D15" s="151">
        <v>2065738.3120589999</v>
      </c>
      <c r="E15" s="151">
        <v>1858530.4927159999</v>
      </c>
      <c r="F15" s="277">
        <f t="shared" si="0"/>
        <v>207207.81934299995</v>
      </c>
      <c r="G15" s="108">
        <f t="shared" si="1"/>
        <v>3924268.8047749996</v>
      </c>
      <c r="H15" s="108">
        <v>862337.15278799995</v>
      </c>
      <c r="I15" s="108">
        <v>438493.56854499999</v>
      </c>
      <c r="J15" s="108">
        <f t="shared" si="2"/>
        <v>423843.58424299996</v>
      </c>
      <c r="K15" s="108">
        <f t="shared" si="3"/>
        <v>1300830.7213329999</v>
      </c>
      <c r="L15" s="109">
        <v>67254107</v>
      </c>
      <c r="M15" s="109">
        <v>8513752</v>
      </c>
      <c r="N15" s="109">
        <f t="shared" si="4"/>
        <v>58740355</v>
      </c>
      <c r="O15" s="109">
        <v>22115824</v>
      </c>
      <c r="P15" s="109">
        <v>876143</v>
      </c>
      <c r="Q15" s="109">
        <f t="shared" si="5"/>
        <v>21239681</v>
      </c>
    </row>
    <row r="16" spans="1:17" s="174" customFormat="1" x14ac:dyDescent="0.4">
      <c r="A16" s="243">
        <v>196</v>
      </c>
      <c r="B16" s="157">
        <v>12</v>
      </c>
      <c r="C16" s="71" t="s">
        <v>452</v>
      </c>
      <c r="D16" s="158">
        <v>3012124.2008429999</v>
      </c>
      <c r="E16" s="158">
        <v>5859887.8899170002</v>
      </c>
      <c r="F16" s="22">
        <f t="shared" si="0"/>
        <v>-2847763.6890740003</v>
      </c>
      <c r="G16" s="22">
        <f t="shared" si="1"/>
        <v>8872012.0907600001</v>
      </c>
      <c r="H16" s="22">
        <v>768739.97454700002</v>
      </c>
      <c r="I16" s="22">
        <v>591292.35333499999</v>
      </c>
      <c r="J16" s="22">
        <f t="shared" si="2"/>
        <v>177447.62121200003</v>
      </c>
      <c r="K16" s="22">
        <f t="shared" si="3"/>
        <v>1360032.327882</v>
      </c>
      <c r="L16" s="66">
        <v>26906357</v>
      </c>
      <c r="M16" s="66">
        <v>26297480</v>
      </c>
      <c r="N16" s="66">
        <f t="shared" si="4"/>
        <v>608877</v>
      </c>
      <c r="O16" s="66">
        <v>1979137</v>
      </c>
      <c r="P16" s="66">
        <v>2434799</v>
      </c>
      <c r="Q16" s="66">
        <f t="shared" si="5"/>
        <v>-455662</v>
      </c>
    </row>
    <row r="17" spans="1:17" s="174" customFormat="1" x14ac:dyDescent="0.4">
      <c r="A17" s="243">
        <v>183</v>
      </c>
      <c r="B17" s="107">
        <v>13</v>
      </c>
      <c r="C17" s="107" t="s">
        <v>449</v>
      </c>
      <c r="D17" s="151">
        <v>10047620.778787</v>
      </c>
      <c r="E17" s="151">
        <v>28188579.634718001</v>
      </c>
      <c r="F17" s="277">
        <f t="shared" si="0"/>
        <v>-18140958.855930999</v>
      </c>
      <c r="G17" s="108">
        <f t="shared" si="1"/>
        <v>38236200.413505003</v>
      </c>
      <c r="H17" s="108">
        <v>752649.96735199995</v>
      </c>
      <c r="I17" s="108">
        <v>10936975.862362999</v>
      </c>
      <c r="J17" s="108">
        <f t="shared" si="2"/>
        <v>-10184325.895011</v>
      </c>
      <c r="K17" s="108">
        <f t="shared" si="3"/>
        <v>11689625.829714999</v>
      </c>
      <c r="L17" s="109">
        <v>63990004</v>
      </c>
      <c r="M17" s="109">
        <v>41507336</v>
      </c>
      <c r="N17" s="109">
        <f t="shared" si="4"/>
        <v>22482668</v>
      </c>
      <c r="O17" s="109">
        <v>4957032</v>
      </c>
      <c r="P17" s="109">
        <v>3441537</v>
      </c>
      <c r="Q17" s="109">
        <f t="shared" si="5"/>
        <v>1515495</v>
      </c>
    </row>
    <row r="18" spans="1:17" s="174" customFormat="1" x14ac:dyDescent="0.4">
      <c r="A18" s="243">
        <v>210</v>
      </c>
      <c r="B18" s="157">
        <v>14</v>
      </c>
      <c r="C18" s="71" t="s">
        <v>457</v>
      </c>
      <c r="D18" s="158">
        <v>4772925.9458339997</v>
      </c>
      <c r="E18" s="158">
        <v>9708934.6930470001</v>
      </c>
      <c r="F18" s="22">
        <f t="shared" si="0"/>
        <v>-4936008.7472130004</v>
      </c>
      <c r="G18" s="22">
        <f t="shared" si="1"/>
        <v>14481860.638881</v>
      </c>
      <c r="H18" s="22">
        <v>675405.57839100005</v>
      </c>
      <c r="I18" s="22">
        <v>3813137.991405</v>
      </c>
      <c r="J18" s="22">
        <f t="shared" si="2"/>
        <v>-3137732.4130139998</v>
      </c>
      <c r="K18" s="22">
        <f t="shared" si="3"/>
        <v>4488543.5697959997</v>
      </c>
      <c r="L18" s="66">
        <v>86848729</v>
      </c>
      <c r="M18" s="66">
        <v>58493523</v>
      </c>
      <c r="N18" s="66">
        <f t="shared" si="4"/>
        <v>28355206</v>
      </c>
      <c r="O18" s="66">
        <v>11252893</v>
      </c>
      <c r="P18" s="66">
        <v>4333278</v>
      </c>
      <c r="Q18" s="66">
        <f t="shared" si="5"/>
        <v>6919615</v>
      </c>
    </row>
    <row r="19" spans="1:17" s="174" customFormat="1" x14ac:dyDescent="0.4">
      <c r="A19" s="243">
        <v>191</v>
      </c>
      <c r="B19" s="107">
        <v>15</v>
      </c>
      <c r="C19" s="107" t="s">
        <v>450</v>
      </c>
      <c r="D19" s="151">
        <v>1246151.5211479999</v>
      </c>
      <c r="E19" s="151">
        <v>288640.18614800001</v>
      </c>
      <c r="F19" s="277">
        <f t="shared" si="0"/>
        <v>957511.33499999996</v>
      </c>
      <c r="G19" s="108">
        <f t="shared" si="1"/>
        <v>1534791.7072959999</v>
      </c>
      <c r="H19" s="108">
        <v>606583.27220699994</v>
      </c>
      <c r="I19" s="108">
        <v>263616.02714100003</v>
      </c>
      <c r="J19" s="108">
        <f t="shared" si="2"/>
        <v>342967.24506599992</v>
      </c>
      <c r="K19" s="108">
        <f t="shared" si="3"/>
        <v>870199.29934799997</v>
      </c>
      <c r="L19" s="109">
        <v>49874215</v>
      </c>
      <c r="M19" s="109">
        <v>19628509</v>
      </c>
      <c r="N19" s="109">
        <f t="shared" si="4"/>
        <v>30245706</v>
      </c>
      <c r="O19" s="109">
        <v>45418463</v>
      </c>
      <c r="P19" s="109">
        <v>15230260</v>
      </c>
      <c r="Q19" s="109">
        <f t="shared" si="5"/>
        <v>30188203</v>
      </c>
    </row>
    <row r="20" spans="1:17" s="174" customFormat="1" x14ac:dyDescent="0.4">
      <c r="A20" s="243">
        <v>218</v>
      </c>
      <c r="B20" s="157">
        <v>16</v>
      </c>
      <c r="C20" s="71" t="s">
        <v>412</v>
      </c>
      <c r="D20" s="158">
        <v>1593491.776728</v>
      </c>
      <c r="E20" s="158">
        <v>2737063.5282109999</v>
      </c>
      <c r="F20" s="22">
        <f t="shared" si="0"/>
        <v>-1143571.7514829999</v>
      </c>
      <c r="G20" s="22">
        <f t="shared" si="1"/>
        <v>4330555.3049389999</v>
      </c>
      <c r="H20" s="22">
        <v>588993.07968900003</v>
      </c>
      <c r="I20" s="22">
        <v>528622.40344699996</v>
      </c>
      <c r="J20" s="22">
        <f t="shared" si="2"/>
        <v>60370.676242000074</v>
      </c>
      <c r="K20" s="22">
        <f t="shared" si="3"/>
        <v>1117615.4831360001</v>
      </c>
      <c r="L20" s="66">
        <v>30661546.027194999</v>
      </c>
      <c r="M20" s="66">
        <v>27027714.315435998</v>
      </c>
      <c r="N20" s="66">
        <f t="shared" si="4"/>
        <v>3633831.711759001</v>
      </c>
      <c r="O20" s="66">
        <v>2883932.5983770001</v>
      </c>
      <c r="P20" s="66">
        <v>3096902.6277390001</v>
      </c>
      <c r="Q20" s="66">
        <f t="shared" si="5"/>
        <v>-212970.02936200006</v>
      </c>
    </row>
    <row r="21" spans="1:17" s="174" customFormat="1" x14ac:dyDescent="0.4">
      <c r="A21" s="243">
        <v>118</v>
      </c>
      <c r="B21" s="107">
        <v>17</v>
      </c>
      <c r="C21" s="107" t="s">
        <v>434</v>
      </c>
      <c r="D21" s="151">
        <v>2242934.8422599998</v>
      </c>
      <c r="E21" s="151">
        <v>6287775.691017</v>
      </c>
      <c r="F21" s="277">
        <f t="shared" si="0"/>
        <v>-4044840.8487570002</v>
      </c>
      <c r="G21" s="108">
        <f t="shared" si="1"/>
        <v>8530710.5332769994</v>
      </c>
      <c r="H21" s="108">
        <v>563439.96031200001</v>
      </c>
      <c r="I21" s="108">
        <v>3049261.2298659999</v>
      </c>
      <c r="J21" s="108">
        <f t="shared" si="2"/>
        <v>-2485821.2695539999</v>
      </c>
      <c r="K21" s="108">
        <f t="shared" si="3"/>
        <v>3612701.1901779999</v>
      </c>
      <c r="L21" s="109">
        <v>84283261</v>
      </c>
      <c r="M21" s="109">
        <v>49799166</v>
      </c>
      <c r="N21" s="109">
        <f t="shared" si="4"/>
        <v>34484095</v>
      </c>
      <c r="O21" s="109">
        <v>5905796</v>
      </c>
      <c r="P21" s="109">
        <v>3154273</v>
      </c>
      <c r="Q21" s="109">
        <f t="shared" si="5"/>
        <v>2751523</v>
      </c>
    </row>
    <row r="22" spans="1:17" s="174" customFormat="1" x14ac:dyDescent="0.4">
      <c r="A22" s="243">
        <v>3</v>
      </c>
      <c r="B22" s="157">
        <v>18</v>
      </c>
      <c r="C22" s="71" t="s">
        <v>423</v>
      </c>
      <c r="D22" s="158">
        <v>1770471.185082</v>
      </c>
      <c r="E22" s="158">
        <v>3129397.6098710001</v>
      </c>
      <c r="F22" s="22">
        <f t="shared" si="0"/>
        <v>-1358926.4247890001</v>
      </c>
      <c r="G22" s="22">
        <f t="shared" si="1"/>
        <v>4899868.7949529998</v>
      </c>
      <c r="H22" s="22">
        <v>536145.45554200001</v>
      </c>
      <c r="I22" s="22">
        <v>1630881.2343210001</v>
      </c>
      <c r="J22" s="22">
        <f t="shared" si="2"/>
        <v>-1094735.778779</v>
      </c>
      <c r="K22" s="22">
        <f t="shared" si="3"/>
        <v>2167026.6898630001</v>
      </c>
      <c r="L22" s="66">
        <v>16851062</v>
      </c>
      <c r="M22" s="66">
        <v>8210368</v>
      </c>
      <c r="N22" s="66">
        <f t="shared" si="4"/>
        <v>8640694</v>
      </c>
      <c r="O22" s="66">
        <v>5559611</v>
      </c>
      <c r="P22" s="66">
        <v>2004258</v>
      </c>
      <c r="Q22" s="66">
        <f t="shared" si="5"/>
        <v>3555353</v>
      </c>
    </row>
    <row r="23" spans="1:17" s="174" customFormat="1" x14ac:dyDescent="0.4">
      <c r="A23" s="243">
        <v>102</v>
      </c>
      <c r="B23" s="107">
        <v>19</v>
      </c>
      <c r="C23" s="107" t="s">
        <v>425</v>
      </c>
      <c r="D23" s="151">
        <v>679619.42137300002</v>
      </c>
      <c r="E23" s="151">
        <v>345426.38948700001</v>
      </c>
      <c r="F23" s="277">
        <f t="shared" si="0"/>
        <v>334193.03188600001</v>
      </c>
      <c r="G23" s="108">
        <f t="shared" si="1"/>
        <v>1025045.8108600001</v>
      </c>
      <c r="H23" s="108">
        <v>514066.82908499998</v>
      </c>
      <c r="I23" s="108">
        <v>139732.14546</v>
      </c>
      <c r="J23" s="108">
        <f t="shared" si="2"/>
        <v>374334.68362499995</v>
      </c>
      <c r="K23" s="108">
        <f t="shared" si="3"/>
        <v>653798.974545</v>
      </c>
      <c r="L23" s="109">
        <v>2910862</v>
      </c>
      <c r="M23" s="109">
        <v>590761</v>
      </c>
      <c r="N23" s="109">
        <f t="shared" si="4"/>
        <v>2320101</v>
      </c>
      <c r="O23" s="109">
        <v>1455232</v>
      </c>
      <c r="P23" s="109">
        <v>135276</v>
      </c>
      <c r="Q23" s="109">
        <f t="shared" si="5"/>
        <v>1319956</v>
      </c>
    </row>
    <row r="24" spans="1:17" s="174" customFormat="1" x14ac:dyDescent="0.4">
      <c r="A24" s="243">
        <v>56</v>
      </c>
      <c r="B24" s="157">
        <v>20</v>
      </c>
      <c r="C24" s="71" t="s">
        <v>418</v>
      </c>
      <c r="D24" s="158">
        <v>2727366.8954730001</v>
      </c>
      <c r="E24" s="158">
        <v>3142553.7532279999</v>
      </c>
      <c r="F24" s="22">
        <f t="shared" si="0"/>
        <v>-415186.85775499977</v>
      </c>
      <c r="G24" s="22">
        <f t="shared" si="1"/>
        <v>5869920.648701</v>
      </c>
      <c r="H24" s="22">
        <v>497577.57411500002</v>
      </c>
      <c r="I24" s="22">
        <v>978560.81039899995</v>
      </c>
      <c r="J24" s="22">
        <f t="shared" si="2"/>
        <v>-480983.23628399993</v>
      </c>
      <c r="K24" s="22">
        <f t="shared" si="3"/>
        <v>1476138.384514</v>
      </c>
      <c r="L24" s="66">
        <v>29337028</v>
      </c>
      <c r="M24" s="66">
        <v>9887645</v>
      </c>
      <c r="N24" s="66">
        <f t="shared" si="4"/>
        <v>19449383</v>
      </c>
      <c r="O24" s="66">
        <v>7948817</v>
      </c>
      <c r="P24" s="66">
        <v>2958317</v>
      </c>
      <c r="Q24" s="66">
        <f t="shared" si="5"/>
        <v>4990500</v>
      </c>
    </row>
    <row r="25" spans="1:17" s="174" customFormat="1" x14ac:dyDescent="0.4">
      <c r="A25" s="243">
        <v>123</v>
      </c>
      <c r="B25" s="107">
        <v>21</v>
      </c>
      <c r="C25" s="107" t="s">
        <v>436</v>
      </c>
      <c r="D25" s="151">
        <v>15215675.149109</v>
      </c>
      <c r="E25" s="151">
        <v>34703147.539670996</v>
      </c>
      <c r="F25" s="277">
        <f t="shared" si="0"/>
        <v>-19487472.390561998</v>
      </c>
      <c r="G25" s="108">
        <f t="shared" si="1"/>
        <v>49918822.688779995</v>
      </c>
      <c r="H25" s="108">
        <v>402365.99621200003</v>
      </c>
      <c r="I25" s="108">
        <v>17071564.694359001</v>
      </c>
      <c r="J25" s="108">
        <f t="shared" si="2"/>
        <v>-16669198.698147001</v>
      </c>
      <c r="K25" s="108">
        <f t="shared" si="3"/>
        <v>17473930.690571003</v>
      </c>
      <c r="L25" s="109">
        <v>320640518</v>
      </c>
      <c r="M25" s="109">
        <v>232871982</v>
      </c>
      <c r="N25" s="109">
        <f t="shared" si="4"/>
        <v>87768536</v>
      </c>
      <c r="O25" s="109">
        <v>39956517</v>
      </c>
      <c r="P25" s="109">
        <v>48659713</v>
      </c>
      <c r="Q25" s="109">
        <f t="shared" si="5"/>
        <v>-8703196</v>
      </c>
    </row>
    <row r="26" spans="1:17" s="174" customFormat="1" x14ac:dyDescent="0.4">
      <c r="A26" s="243">
        <v>7</v>
      </c>
      <c r="B26" s="157">
        <v>22</v>
      </c>
      <c r="C26" s="71" t="s">
        <v>414</v>
      </c>
      <c r="D26" s="158">
        <v>1805636.59353</v>
      </c>
      <c r="E26" s="158">
        <v>4458419.3800609997</v>
      </c>
      <c r="F26" s="22">
        <f t="shared" si="0"/>
        <v>-2652782.7865309995</v>
      </c>
      <c r="G26" s="22">
        <f t="shared" si="1"/>
        <v>6264055.9735909998</v>
      </c>
      <c r="H26" s="22">
        <v>382174.318875</v>
      </c>
      <c r="I26" s="22">
        <v>3079621.7324399999</v>
      </c>
      <c r="J26" s="22">
        <f t="shared" si="2"/>
        <v>-2697447.4135650001</v>
      </c>
      <c r="K26" s="22">
        <f t="shared" si="3"/>
        <v>3461796.0513149998</v>
      </c>
      <c r="L26" s="66">
        <v>16202743</v>
      </c>
      <c r="M26" s="66">
        <v>8641750</v>
      </c>
      <c r="N26" s="66">
        <f t="shared" si="4"/>
        <v>7560993</v>
      </c>
      <c r="O26" s="66">
        <v>1194395</v>
      </c>
      <c r="P26" s="66">
        <v>1473821</v>
      </c>
      <c r="Q26" s="66">
        <f t="shared" si="5"/>
        <v>-279426</v>
      </c>
    </row>
    <row r="27" spans="1:17" s="174" customFormat="1" x14ac:dyDescent="0.4">
      <c r="A27" s="243">
        <v>262</v>
      </c>
      <c r="B27" s="107">
        <v>23</v>
      </c>
      <c r="C27" s="107" t="s">
        <v>480</v>
      </c>
      <c r="D27" s="151">
        <v>2537254.545068</v>
      </c>
      <c r="E27" s="151">
        <v>2861069.0333400001</v>
      </c>
      <c r="F27" s="277">
        <f t="shared" si="0"/>
        <v>-323814.4882720001</v>
      </c>
      <c r="G27" s="108">
        <f t="shared" si="1"/>
        <v>5398323.5784080001</v>
      </c>
      <c r="H27" s="108">
        <v>348765.668573</v>
      </c>
      <c r="I27" s="108">
        <v>526111.12095000001</v>
      </c>
      <c r="J27" s="108">
        <f t="shared" si="2"/>
        <v>-177345.45237700001</v>
      </c>
      <c r="K27" s="108">
        <f t="shared" si="3"/>
        <v>874876.78952300001</v>
      </c>
      <c r="L27" s="109">
        <v>16203860</v>
      </c>
      <c r="M27" s="109">
        <v>12236532</v>
      </c>
      <c r="N27" s="109">
        <f t="shared" si="4"/>
        <v>3967328</v>
      </c>
      <c r="O27" s="109">
        <v>1857678</v>
      </c>
      <c r="P27" s="109">
        <v>1681144</v>
      </c>
      <c r="Q27" s="109">
        <f t="shared" si="5"/>
        <v>176534</v>
      </c>
    </row>
    <row r="28" spans="1:17" s="174" customFormat="1" x14ac:dyDescent="0.4">
      <c r="A28" s="243">
        <v>263</v>
      </c>
      <c r="B28" s="157">
        <v>24</v>
      </c>
      <c r="C28" s="71" t="s">
        <v>482</v>
      </c>
      <c r="D28" s="158">
        <v>1357638.5213850001</v>
      </c>
      <c r="E28" s="158">
        <v>1688011.6859579999</v>
      </c>
      <c r="F28" s="22">
        <f t="shared" si="0"/>
        <v>-330373.16457299981</v>
      </c>
      <c r="G28" s="22">
        <f t="shared" si="1"/>
        <v>3045650.207343</v>
      </c>
      <c r="H28" s="22">
        <v>316626.271175</v>
      </c>
      <c r="I28" s="22">
        <v>843301.19254900003</v>
      </c>
      <c r="J28" s="22">
        <f t="shared" si="2"/>
        <v>-526674.92137400003</v>
      </c>
      <c r="K28" s="22">
        <f t="shared" si="3"/>
        <v>1159927.4637239999</v>
      </c>
      <c r="L28" s="66">
        <v>8830497</v>
      </c>
      <c r="M28" s="66">
        <v>3460320</v>
      </c>
      <c r="N28" s="66">
        <f t="shared" si="4"/>
        <v>5370177</v>
      </c>
      <c r="O28" s="66">
        <v>1732790</v>
      </c>
      <c r="P28" s="66">
        <v>3460320</v>
      </c>
      <c r="Q28" s="66">
        <f t="shared" si="5"/>
        <v>-1727530</v>
      </c>
    </row>
    <row r="29" spans="1:17" s="174" customFormat="1" x14ac:dyDescent="0.4">
      <c r="A29" s="243">
        <v>295</v>
      </c>
      <c r="B29" s="107">
        <v>25</v>
      </c>
      <c r="C29" s="107" t="s">
        <v>625</v>
      </c>
      <c r="D29" s="151">
        <v>847215.03135800001</v>
      </c>
      <c r="E29" s="151">
        <v>620581.11329300003</v>
      </c>
      <c r="F29" s="277">
        <f t="shared" si="0"/>
        <v>226633.91806499998</v>
      </c>
      <c r="G29" s="108">
        <f t="shared" si="1"/>
        <v>1467796.1446509999</v>
      </c>
      <c r="H29" s="108">
        <v>297341.03175000002</v>
      </c>
      <c r="I29" s="108">
        <v>247370.58129900001</v>
      </c>
      <c r="J29" s="108">
        <f t="shared" si="2"/>
        <v>49970.450451000012</v>
      </c>
      <c r="K29" s="108">
        <f t="shared" si="3"/>
        <v>544711.61304900004</v>
      </c>
      <c r="L29" s="109">
        <v>8070990</v>
      </c>
      <c r="M29" s="109">
        <v>2147</v>
      </c>
      <c r="N29" s="109">
        <v>0</v>
      </c>
      <c r="O29" s="109">
        <v>0</v>
      </c>
      <c r="P29" s="109">
        <v>2147</v>
      </c>
      <c r="Q29" s="109">
        <f t="shared" si="5"/>
        <v>-2147</v>
      </c>
    </row>
    <row r="30" spans="1:17" s="174" customFormat="1" x14ac:dyDescent="0.4">
      <c r="A30" s="243">
        <v>136</v>
      </c>
      <c r="B30" s="157">
        <v>26</v>
      </c>
      <c r="C30" s="71" t="s">
        <v>440</v>
      </c>
      <c r="D30" s="158">
        <v>3126381.4655470001</v>
      </c>
      <c r="E30" s="158">
        <v>6300061.2814509999</v>
      </c>
      <c r="F30" s="22">
        <f t="shared" si="0"/>
        <v>-3173679.8159039998</v>
      </c>
      <c r="G30" s="22">
        <f t="shared" si="1"/>
        <v>9426442.7469980009</v>
      </c>
      <c r="H30" s="22">
        <v>258822.81197499999</v>
      </c>
      <c r="I30" s="22">
        <v>2884832.2139539998</v>
      </c>
      <c r="J30" s="22">
        <f t="shared" si="2"/>
        <v>-2626009.4019789998</v>
      </c>
      <c r="K30" s="22">
        <f t="shared" si="3"/>
        <v>3143655.0259289998</v>
      </c>
      <c r="L30" s="66">
        <v>12112527</v>
      </c>
      <c r="M30" s="66">
        <v>13019965</v>
      </c>
      <c r="N30" s="66">
        <f t="shared" ref="N30:N77" si="6">L30-M30</f>
        <v>-907438</v>
      </c>
      <c r="O30" s="66">
        <v>3206983</v>
      </c>
      <c r="P30" s="66">
        <v>4400220</v>
      </c>
      <c r="Q30" s="66">
        <f t="shared" si="5"/>
        <v>-1193237</v>
      </c>
    </row>
    <row r="31" spans="1:17" s="174" customFormat="1" x14ac:dyDescent="0.4">
      <c r="A31" s="243">
        <v>121</v>
      </c>
      <c r="B31" s="107">
        <v>27</v>
      </c>
      <c r="C31" s="107" t="s">
        <v>435</v>
      </c>
      <c r="D31" s="151">
        <v>2467949.2454010001</v>
      </c>
      <c r="E31" s="151">
        <v>11456072.562030001</v>
      </c>
      <c r="F31" s="277">
        <f t="shared" si="0"/>
        <v>-8988123.316629</v>
      </c>
      <c r="G31" s="108">
        <f t="shared" si="1"/>
        <v>13924021.807431001</v>
      </c>
      <c r="H31" s="108">
        <v>230429.53205899999</v>
      </c>
      <c r="I31" s="108">
        <v>4337877.384935</v>
      </c>
      <c r="J31" s="108">
        <f t="shared" si="2"/>
        <v>-4107447.8528760001</v>
      </c>
      <c r="K31" s="108">
        <f t="shared" si="3"/>
        <v>4568306.9169939999</v>
      </c>
      <c r="L31" s="109">
        <v>74393305</v>
      </c>
      <c r="M31" s="109">
        <v>58386328</v>
      </c>
      <c r="N31" s="109">
        <f t="shared" si="6"/>
        <v>16006977</v>
      </c>
      <c r="O31" s="109">
        <v>10772806</v>
      </c>
      <c r="P31" s="109">
        <v>9224078</v>
      </c>
      <c r="Q31" s="109">
        <f t="shared" si="5"/>
        <v>1548728</v>
      </c>
    </row>
    <row r="32" spans="1:17" s="174" customFormat="1" x14ac:dyDescent="0.4">
      <c r="A32" s="243">
        <v>214</v>
      </c>
      <c r="B32" s="157">
        <v>28</v>
      </c>
      <c r="C32" s="71" t="s">
        <v>458</v>
      </c>
      <c r="D32" s="158">
        <v>2429165.5197109999</v>
      </c>
      <c r="E32" s="158">
        <v>11073197.670476999</v>
      </c>
      <c r="F32" s="22">
        <f t="shared" si="0"/>
        <v>-8644032.1507660002</v>
      </c>
      <c r="G32" s="22">
        <f t="shared" si="1"/>
        <v>13502363.190187998</v>
      </c>
      <c r="H32" s="22">
        <v>222336.81547199999</v>
      </c>
      <c r="I32" s="22">
        <v>8826682.8247299995</v>
      </c>
      <c r="J32" s="22">
        <f t="shared" si="2"/>
        <v>-8604346.0092580002</v>
      </c>
      <c r="K32" s="22">
        <f t="shared" si="3"/>
        <v>9049019.6402019989</v>
      </c>
      <c r="L32" s="66">
        <v>49096513</v>
      </c>
      <c r="M32" s="66">
        <v>48600561</v>
      </c>
      <c r="N32" s="66">
        <f t="shared" si="6"/>
        <v>495952</v>
      </c>
      <c r="O32" s="66">
        <v>6277899</v>
      </c>
      <c r="P32" s="66">
        <v>6249703</v>
      </c>
      <c r="Q32" s="66">
        <f t="shared" si="5"/>
        <v>28196</v>
      </c>
    </row>
    <row r="33" spans="1:17" s="174" customFormat="1" x14ac:dyDescent="0.4">
      <c r="A33" s="243">
        <v>219</v>
      </c>
      <c r="B33" s="107">
        <v>29</v>
      </c>
      <c r="C33" s="107" t="s">
        <v>463</v>
      </c>
      <c r="D33" s="151">
        <v>2119082.7163</v>
      </c>
      <c r="E33" s="151">
        <v>2518030.8913389998</v>
      </c>
      <c r="F33" s="277">
        <f t="shared" si="0"/>
        <v>-398948.17503899988</v>
      </c>
      <c r="G33" s="108">
        <f t="shared" si="1"/>
        <v>4637113.6076389998</v>
      </c>
      <c r="H33" s="108">
        <v>211453.37348800001</v>
      </c>
      <c r="I33" s="108">
        <v>439311.248104</v>
      </c>
      <c r="J33" s="108">
        <f t="shared" si="2"/>
        <v>-227857.87461599999</v>
      </c>
      <c r="K33" s="108">
        <f t="shared" si="3"/>
        <v>650764.62159200001</v>
      </c>
      <c r="L33" s="109">
        <v>33716285</v>
      </c>
      <c r="M33" s="109">
        <v>17131428</v>
      </c>
      <c r="N33" s="109">
        <f t="shared" si="6"/>
        <v>16584857</v>
      </c>
      <c r="O33" s="109">
        <v>416841</v>
      </c>
      <c r="P33" s="109">
        <v>514434</v>
      </c>
      <c r="Q33" s="109">
        <f t="shared" si="5"/>
        <v>-97593</v>
      </c>
    </row>
    <row r="34" spans="1:17" s="174" customFormat="1" x14ac:dyDescent="0.4">
      <c r="A34" s="243">
        <v>172</v>
      </c>
      <c r="B34" s="157">
        <v>30</v>
      </c>
      <c r="C34" s="71" t="s">
        <v>446</v>
      </c>
      <c r="D34" s="158">
        <v>2364671.5039130002</v>
      </c>
      <c r="E34" s="158">
        <v>3633687.0058149998</v>
      </c>
      <c r="F34" s="22">
        <f t="shared" si="0"/>
        <v>-1269015.5019019996</v>
      </c>
      <c r="G34" s="22">
        <f t="shared" si="1"/>
        <v>5998358.5097279996</v>
      </c>
      <c r="H34" s="22">
        <v>210213.11859100001</v>
      </c>
      <c r="I34" s="22">
        <v>228516.86108900001</v>
      </c>
      <c r="J34" s="22">
        <f t="shared" si="2"/>
        <v>-18303.742498000007</v>
      </c>
      <c r="K34" s="22">
        <f t="shared" si="3"/>
        <v>438729.97967999999</v>
      </c>
      <c r="L34" s="66">
        <v>0</v>
      </c>
      <c r="M34" s="66">
        <v>0</v>
      </c>
      <c r="N34" s="66">
        <f t="shared" si="6"/>
        <v>0</v>
      </c>
      <c r="O34" s="66">
        <v>0</v>
      </c>
      <c r="P34" s="66">
        <v>0</v>
      </c>
      <c r="Q34" s="66">
        <f t="shared" si="5"/>
        <v>0</v>
      </c>
    </row>
    <row r="35" spans="1:17" s="174" customFormat="1" x14ac:dyDescent="0.4">
      <c r="A35" s="243">
        <v>225</v>
      </c>
      <c r="B35" s="107">
        <v>31</v>
      </c>
      <c r="C35" s="107" t="s">
        <v>466</v>
      </c>
      <c r="D35" s="151">
        <v>861443.70998499996</v>
      </c>
      <c r="E35" s="151">
        <v>1225376.1537609999</v>
      </c>
      <c r="F35" s="277">
        <f t="shared" si="0"/>
        <v>-363932.44377599994</v>
      </c>
      <c r="G35" s="108">
        <f t="shared" si="1"/>
        <v>2086819.863746</v>
      </c>
      <c r="H35" s="108">
        <v>207963.536292</v>
      </c>
      <c r="I35" s="108">
        <v>233962.83478999999</v>
      </c>
      <c r="J35" s="108">
        <f t="shared" si="2"/>
        <v>-25999.298497999989</v>
      </c>
      <c r="K35" s="108">
        <f t="shared" si="3"/>
        <v>441926.37108199997</v>
      </c>
      <c r="L35" s="109">
        <v>3142747</v>
      </c>
      <c r="M35" s="109">
        <v>1915510</v>
      </c>
      <c r="N35" s="109">
        <f t="shared" si="6"/>
        <v>1227237</v>
      </c>
      <c r="O35" s="109">
        <v>191697</v>
      </c>
      <c r="P35" s="109">
        <v>238460</v>
      </c>
      <c r="Q35" s="109">
        <f t="shared" si="5"/>
        <v>-46763</v>
      </c>
    </row>
    <row r="36" spans="1:17" s="174" customFormat="1" x14ac:dyDescent="0.4">
      <c r="A36" s="243">
        <v>113</v>
      </c>
      <c r="B36" s="157">
        <v>32</v>
      </c>
      <c r="C36" s="71" t="s">
        <v>431</v>
      </c>
      <c r="D36" s="158">
        <v>4624418.2320440002</v>
      </c>
      <c r="E36" s="158">
        <v>15355515.780161999</v>
      </c>
      <c r="F36" s="22">
        <f t="shared" si="0"/>
        <v>-10731097.548117999</v>
      </c>
      <c r="G36" s="22">
        <f t="shared" si="1"/>
        <v>19979934.012205999</v>
      </c>
      <c r="H36" s="22">
        <v>194276.90453299999</v>
      </c>
      <c r="I36" s="22">
        <v>11100871.017653</v>
      </c>
      <c r="J36" s="22">
        <f t="shared" si="2"/>
        <v>-10906594.113119999</v>
      </c>
      <c r="K36" s="22">
        <f t="shared" si="3"/>
        <v>11295147.922186</v>
      </c>
      <c r="L36" s="66">
        <v>65869261</v>
      </c>
      <c r="M36" s="66">
        <v>63094634</v>
      </c>
      <c r="N36" s="66">
        <f t="shared" si="6"/>
        <v>2774627</v>
      </c>
      <c r="O36" s="66">
        <v>7408135</v>
      </c>
      <c r="P36" s="66">
        <v>10245587</v>
      </c>
      <c r="Q36" s="66">
        <f t="shared" si="5"/>
        <v>-2837452</v>
      </c>
    </row>
    <row r="37" spans="1:17" s="174" customFormat="1" x14ac:dyDescent="0.4">
      <c r="A37" s="243">
        <v>279</v>
      </c>
      <c r="B37" s="107">
        <v>33</v>
      </c>
      <c r="C37" s="107" t="s">
        <v>487</v>
      </c>
      <c r="D37" s="151">
        <v>471204.62228499999</v>
      </c>
      <c r="E37" s="151">
        <v>391450.33936599997</v>
      </c>
      <c r="F37" s="277">
        <f t="shared" ref="F37:F54" si="7">D37-E37</f>
        <v>79754.282919000019</v>
      </c>
      <c r="G37" s="108">
        <f t="shared" ref="G37:G68" si="8">D37+E37</f>
        <v>862654.96165099996</v>
      </c>
      <c r="H37" s="108">
        <v>187140.90050700001</v>
      </c>
      <c r="I37" s="108">
        <v>242353.61392</v>
      </c>
      <c r="J37" s="108">
        <f t="shared" ref="J37:J68" si="9">H37-I37</f>
        <v>-55212.71341299999</v>
      </c>
      <c r="K37" s="108">
        <f t="shared" ref="K37:K68" si="10">H37+I37</f>
        <v>429494.51442700002</v>
      </c>
      <c r="L37" s="109">
        <v>8183522</v>
      </c>
      <c r="M37" s="109">
        <v>0</v>
      </c>
      <c r="N37" s="109">
        <f t="shared" si="6"/>
        <v>8183522</v>
      </c>
      <c r="O37" s="109">
        <v>2397100</v>
      </c>
      <c r="P37" s="109">
        <v>0</v>
      </c>
      <c r="Q37" s="109">
        <f t="shared" ref="Q37:Q68" si="11">O37-P37</f>
        <v>2397100</v>
      </c>
    </row>
    <row r="38" spans="1:17" s="174" customFormat="1" x14ac:dyDescent="0.4">
      <c r="A38" s="243">
        <v>253</v>
      </c>
      <c r="B38" s="157">
        <v>34</v>
      </c>
      <c r="C38" s="71" t="s">
        <v>483</v>
      </c>
      <c r="D38" s="158">
        <v>1208836.364298</v>
      </c>
      <c r="E38" s="158">
        <v>894287.03277499997</v>
      </c>
      <c r="F38" s="22">
        <f t="shared" si="7"/>
        <v>314549.33152300003</v>
      </c>
      <c r="G38" s="22">
        <f t="shared" si="8"/>
        <v>2103123.3970729997</v>
      </c>
      <c r="H38" s="22">
        <v>185050.33802699999</v>
      </c>
      <c r="I38" s="22">
        <v>125048.11057999999</v>
      </c>
      <c r="J38" s="22">
        <f t="shared" si="9"/>
        <v>60002.227446999997</v>
      </c>
      <c r="K38" s="22">
        <f t="shared" si="10"/>
        <v>310098.448607</v>
      </c>
      <c r="L38" s="66">
        <v>32340681</v>
      </c>
      <c r="M38" s="66">
        <v>0</v>
      </c>
      <c r="N38" s="66">
        <f t="shared" si="6"/>
        <v>32340681</v>
      </c>
      <c r="O38" s="66">
        <v>1282856</v>
      </c>
      <c r="P38" s="66">
        <v>0</v>
      </c>
      <c r="Q38" s="66">
        <f t="shared" si="11"/>
        <v>1282856</v>
      </c>
    </row>
    <row r="39" spans="1:17" s="174" customFormat="1" x14ac:dyDescent="0.4">
      <c r="A39" s="243">
        <v>107</v>
      </c>
      <c r="B39" s="107">
        <v>35</v>
      </c>
      <c r="C39" s="107" t="s">
        <v>429</v>
      </c>
      <c r="D39" s="151">
        <v>5080196.8148020003</v>
      </c>
      <c r="E39" s="151">
        <v>14345806.890809</v>
      </c>
      <c r="F39" s="277">
        <f t="shared" si="7"/>
        <v>-9265610.0760069992</v>
      </c>
      <c r="G39" s="108">
        <f t="shared" si="8"/>
        <v>19426003.705610998</v>
      </c>
      <c r="H39" s="108">
        <v>180720.67063400001</v>
      </c>
      <c r="I39" s="108">
        <v>4414673.3862939999</v>
      </c>
      <c r="J39" s="108">
        <f t="shared" si="9"/>
        <v>-4233952.7156600002</v>
      </c>
      <c r="K39" s="108">
        <f t="shared" si="10"/>
        <v>4595394.0569279995</v>
      </c>
      <c r="L39" s="109">
        <v>75556112</v>
      </c>
      <c r="M39" s="109">
        <v>58982155</v>
      </c>
      <c r="N39" s="109">
        <f t="shared" si="6"/>
        <v>16573957</v>
      </c>
      <c r="O39" s="109">
        <v>4855607</v>
      </c>
      <c r="P39" s="109">
        <v>8674383</v>
      </c>
      <c r="Q39" s="109">
        <f t="shared" si="11"/>
        <v>-3818776</v>
      </c>
    </row>
    <row r="40" spans="1:17" s="174" customFormat="1" x14ac:dyDescent="0.4">
      <c r="A40" s="243">
        <v>277</v>
      </c>
      <c r="B40" s="157">
        <v>36</v>
      </c>
      <c r="C40" s="71" t="s">
        <v>624</v>
      </c>
      <c r="D40" s="158">
        <v>500502.32407700003</v>
      </c>
      <c r="E40" s="158">
        <v>562773.94694000005</v>
      </c>
      <c r="F40" s="22">
        <f t="shared" si="7"/>
        <v>-62271.622863000026</v>
      </c>
      <c r="G40" s="22">
        <f t="shared" si="8"/>
        <v>1063276.2710170001</v>
      </c>
      <c r="H40" s="22">
        <v>153771.03632700001</v>
      </c>
      <c r="I40" s="22">
        <v>254739.42145299999</v>
      </c>
      <c r="J40" s="22">
        <f t="shared" si="9"/>
        <v>-100968.38512599998</v>
      </c>
      <c r="K40" s="22">
        <f t="shared" si="10"/>
        <v>408510.45778</v>
      </c>
      <c r="L40" s="66">
        <v>1252815</v>
      </c>
      <c r="M40" s="66">
        <v>250792</v>
      </c>
      <c r="N40" s="66">
        <f t="shared" si="6"/>
        <v>1002023</v>
      </c>
      <c r="O40" s="66">
        <v>89835</v>
      </c>
      <c r="P40" s="66">
        <v>93135</v>
      </c>
      <c r="Q40" s="66">
        <f t="shared" si="11"/>
        <v>-3300</v>
      </c>
    </row>
    <row r="41" spans="1:17" s="174" customFormat="1" x14ac:dyDescent="0.4">
      <c r="A41" s="243">
        <v>271</v>
      </c>
      <c r="B41" s="107">
        <v>37</v>
      </c>
      <c r="C41" s="107" t="s">
        <v>484</v>
      </c>
      <c r="D41" s="151">
        <v>969795.12191600003</v>
      </c>
      <c r="E41" s="151">
        <v>1389820.8751089999</v>
      </c>
      <c r="F41" s="277">
        <f t="shared" si="7"/>
        <v>-420025.75319299987</v>
      </c>
      <c r="G41" s="108">
        <f t="shared" si="8"/>
        <v>2359615.9970249999</v>
      </c>
      <c r="H41" s="108">
        <v>148618.26054799999</v>
      </c>
      <c r="I41" s="108">
        <v>623231.53843800002</v>
      </c>
      <c r="J41" s="108">
        <f t="shared" si="9"/>
        <v>-474613.27789000003</v>
      </c>
      <c r="K41" s="108">
        <f t="shared" si="10"/>
        <v>771849.79898600001</v>
      </c>
      <c r="L41" s="109">
        <v>2265921</v>
      </c>
      <c r="M41" s="109">
        <v>1176663</v>
      </c>
      <c r="N41" s="109">
        <f t="shared" si="6"/>
        <v>1089258</v>
      </c>
      <c r="O41" s="109">
        <v>390501</v>
      </c>
      <c r="P41" s="109">
        <v>193630</v>
      </c>
      <c r="Q41" s="109">
        <f t="shared" si="11"/>
        <v>196871</v>
      </c>
    </row>
    <row r="42" spans="1:17" s="174" customFormat="1" x14ac:dyDescent="0.4">
      <c r="A42" s="243">
        <v>139</v>
      </c>
      <c r="B42" s="157">
        <v>38</v>
      </c>
      <c r="C42" s="71" t="s">
        <v>442</v>
      </c>
      <c r="D42" s="158">
        <v>685145.05604699999</v>
      </c>
      <c r="E42" s="158">
        <v>617859.52155299997</v>
      </c>
      <c r="F42" s="22">
        <f t="shared" si="7"/>
        <v>67285.534494000021</v>
      </c>
      <c r="G42" s="22">
        <f t="shared" si="8"/>
        <v>1303004.5776</v>
      </c>
      <c r="H42" s="22">
        <v>138751.90504799999</v>
      </c>
      <c r="I42" s="22">
        <v>132838</v>
      </c>
      <c r="J42" s="22">
        <f t="shared" si="9"/>
        <v>5913.905047999986</v>
      </c>
      <c r="K42" s="22">
        <f t="shared" si="10"/>
        <v>271589.90504799999</v>
      </c>
      <c r="L42" s="66">
        <v>4051776</v>
      </c>
      <c r="M42" s="66">
        <v>734096</v>
      </c>
      <c r="N42" s="66">
        <f t="shared" si="6"/>
        <v>3317680</v>
      </c>
      <c r="O42" s="66">
        <v>1162585</v>
      </c>
      <c r="P42" s="66">
        <v>382874</v>
      </c>
      <c r="Q42" s="66">
        <f t="shared" si="11"/>
        <v>779711</v>
      </c>
    </row>
    <row r="43" spans="1:17" s="174" customFormat="1" x14ac:dyDescent="0.4">
      <c r="A43" s="243">
        <v>11</v>
      </c>
      <c r="B43" s="107">
        <v>39</v>
      </c>
      <c r="C43" s="107" t="s">
        <v>415</v>
      </c>
      <c r="D43" s="151">
        <v>4264610.1271679997</v>
      </c>
      <c r="E43" s="151">
        <v>9362147.0146570001</v>
      </c>
      <c r="F43" s="277">
        <f t="shared" si="7"/>
        <v>-5097536.8874890003</v>
      </c>
      <c r="G43" s="108">
        <f t="shared" si="8"/>
        <v>13626757.141825</v>
      </c>
      <c r="H43" s="108">
        <v>128015.732131</v>
      </c>
      <c r="I43" s="108">
        <v>3018175.2427139999</v>
      </c>
      <c r="J43" s="108">
        <f t="shared" si="9"/>
        <v>-2890159.5105829998</v>
      </c>
      <c r="K43" s="108">
        <f t="shared" si="10"/>
        <v>3146190.9748450001</v>
      </c>
      <c r="L43" s="109">
        <v>38369896</v>
      </c>
      <c r="M43" s="109">
        <v>28542437</v>
      </c>
      <c r="N43" s="109">
        <f t="shared" si="6"/>
        <v>9827459</v>
      </c>
      <c r="O43" s="109">
        <v>3891949</v>
      </c>
      <c r="P43" s="109">
        <v>5249765</v>
      </c>
      <c r="Q43" s="109">
        <f t="shared" si="11"/>
        <v>-1357816</v>
      </c>
    </row>
    <row r="44" spans="1:17" s="174" customFormat="1" x14ac:dyDescent="0.4">
      <c r="A44" s="243">
        <v>250</v>
      </c>
      <c r="B44" s="157">
        <v>40</v>
      </c>
      <c r="C44" s="71" t="s">
        <v>476</v>
      </c>
      <c r="D44" s="158">
        <v>2277117.403618</v>
      </c>
      <c r="E44" s="158">
        <v>4964900.6852989998</v>
      </c>
      <c r="F44" s="22">
        <f t="shared" si="7"/>
        <v>-2687783.2816809998</v>
      </c>
      <c r="G44" s="22">
        <f t="shared" si="8"/>
        <v>7242018.0889170002</v>
      </c>
      <c r="H44" s="22">
        <v>119455.51804700001</v>
      </c>
      <c r="I44" s="22">
        <v>934451.34970799997</v>
      </c>
      <c r="J44" s="22">
        <f t="shared" si="9"/>
        <v>-814995.83166099992</v>
      </c>
      <c r="K44" s="22">
        <f t="shared" si="10"/>
        <v>1053906.867755</v>
      </c>
      <c r="L44" s="66">
        <v>82870920</v>
      </c>
      <c r="M44" s="66">
        <v>43989106</v>
      </c>
      <c r="N44" s="66">
        <f t="shared" si="6"/>
        <v>38881814</v>
      </c>
      <c r="O44" s="66">
        <v>8515548</v>
      </c>
      <c r="P44" s="66">
        <v>3754513</v>
      </c>
      <c r="Q44" s="66">
        <f t="shared" si="11"/>
        <v>4761035</v>
      </c>
    </row>
    <row r="45" spans="1:17" s="174" customFormat="1" x14ac:dyDescent="0.4">
      <c r="A45" s="243">
        <v>115</v>
      </c>
      <c r="B45" s="107">
        <v>41</v>
      </c>
      <c r="C45" s="107" t="s">
        <v>433</v>
      </c>
      <c r="D45" s="151">
        <v>4424945.3674079999</v>
      </c>
      <c r="E45" s="151">
        <v>6267369.6626420002</v>
      </c>
      <c r="F45" s="277">
        <f t="shared" si="7"/>
        <v>-1842424.2952340003</v>
      </c>
      <c r="G45" s="108">
        <f t="shared" si="8"/>
        <v>10692315.03005</v>
      </c>
      <c r="H45" s="108">
        <v>114714.89699199999</v>
      </c>
      <c r="I45" s="108">
        <v>348221.75938200002</v>
      </c>
      <c r="J45" s="108">
        <f t="shared" si="9"/>
        <v>-233506.86239000002</v>
      </c>
      <c r="K45" s="108">
        <f t="shared" si="10"/>
        <v>462936.65637400001</v>
      </c>
      <c r="L45" s="109">
        <v>62005433</v>
      </c>
      <c r="M45" s="109">
        <v>41728853</v>
      </c>
      <c r="N45" s="109">
        <f t="shared" si="6"/>
        <v>20276580</v>
      </c>
      <c r="O45" s="109">
        <v>8077069</v>
      </c>
      <c r="P45" s="109">
        <v>7180362</v>
      </c>
      <c r="Q45" s="109">
        <f t="shared" si="11"/>
        <v>896707</v>
      </c>
    </row>
    <row r="46" spans="1:17" s="174" customFormat="1" x14ac:dyDescent="0.4">
      <c r="A46" s="243">
        <v>53</v>
      </c>
      <c r="B46" s="157">
        <v>42</v>
      </c>
      <c r="C46" s="71" t="s">
        <v>416</v>
      </c>
      <c r="D46" s="158">
        <v>805347.53303299996</v>
      </c>
      <c r="E46" s="158">
        <v>1349151.921752</v>
      </c>
      <c r="F46" s="22">
        <f t="shared" si="7"/>
        <v>-543804.38871900004</v>
      </c>
      <c r="G46" s="22">
        <f t="shared" si="8"/>
        <v>2154499.4547850001</v>
      </c>
      <c r="H46" s="22">
        <v>110287.717904</v>
      </c>
      <c r="I46" s="22">
        <v>954870.77539199998</v>
      </c>
      <c r="J46" s="22">
        <f t="shared" si="9"/>
        <v>-844583.05748800002</v>
      </c>
      <c r="K46" s="22">
        <f t="shared" si="10"/>
        <v>1065158.4932959999</v>
      </c>
      <c r="L46" s="66">
        <v>5153214</v>
      </c>
      <c r="M46" s="66">
        <v>1975348</v>
      </c>
      <c r="N46" s="66">
        <f t="shared" si="6"/>
        <v>3177866</v>
      </c>
      <c r="O46" s="66">
        <v>472636</v>
      </c>
      <c r="P46" s="66">
        <v>408746</v>
      </c>
      <c r="Q46" s="66">
        <f t="shared" si="11"/>
        <v>63890</v>
      </c>
    </row>
    <row r="47" spans="1:17" s="174" customFormat="1" x14ac:dyDescent="0.4">
      <c r="A47" s="243">
        <v>230</v>
      </c>
      <c r="B47" s="107">
        <v>43</v>
      </c>
      <c r="C47" s="107" t="s">
        <v>468</v>
      </c>
      <c r="D47" s="151">
        <v>706831.92229999998</v>
      </c>
      <c r="E47" s="151">
        <v>1085010.9758019999</v>
      </c>
      <c r="F47" s="277">
        <f t="shared" si="7"/>
        <v>-378179.05350199994</v>
      </c>
      <c r="G47" s="108">
        <f t="shared" si="8"/>
        <v>1791842.8981019999</v>
      </c>
      <c r="H47" s="108">
        <v>88144.690650000004</v>
      </c>
      <c r="I47" s="108">
        <v>329135.03030500002</v>
      </c>
      <c r="J47" s="108">
        <f t="shared" si="9"/>
        <v>-240990.33965500002</v>
      </c>
      <c r="K47" s="108">
        <f t="shared" si="10"/>
        <v>417279.72095500003</v>
      </c>
      <c r="L47" s="109">
        <v>4748728</v>
      </c>
      <c r="M47" s="109">
        <v>2651154</v>
      </c>
      <c r="N47" s="109">
        <f t="shared" si="6"/>
        <v>2097574</v>
      </c>
      <c r="O47" s="109">
        <v>1259200</v>
      </c>
      <c r="P47" s="109">
        <v>749500</v>
      </c>
      <c r="Q47" s="109">
        <f t="shared" si="11"/>
        <v>509700</v>
      </c>
    </row>
    <row r="48" spans="1:17" s="174" customFormat="1" x14ac:dyDescent="0.4">
      <c r="A48" s="243">
        <v>5</v>
      </c>
      <c r="B48" s="157">
        <v>44</v>
      </c>
      <c r="C48" s="71" t="s">
        <v>419</v>
      </c>
      <c r="D48" s="158">
        <v>12311938.847634001</v>
      </c>
      <c r="E48" s="158">
        <v>28072123.177239001</v>
      </c>
      <c r="F48" s="22">
        <f t="shared" si="7"/>
        <v>-15760184.329605</v>
      </c>
      <c r="G48" s="22">
        <f t="shared" si="8"/>
        <v>40384062.024873003</v>
      </c>
      <c r="H48" s="22">
        <v>84288.596487999996</v>
      </c>
      <c r="I48" s="22">
        <v>6677743.1039479999</v>
      </c>
      <c r="J48" s="22">
        <f t="shared" si="9"/>
        <v>-6593454.50746</v>
      </c>
      <c r="K48" s="22">
        <f t="shared" si="10"/>
        <v>6762031.7004359998</v>
      </c>
      <c r="L48" s="66">
        <v>104589714</v>
      </c>
      <c r="M48" s="66">
        <v>98851308</v>
      </c>
      <c r="N48" s="66">
        <f t="shared" si="6"/>
        <v>5738406</v>
      </c>
      <c r="O48" s="66">
        <v>10631010</v>
      </c>
      <c r="P48" s="66">
        <v>14974471</v>
      </c>
      <c r="Q48" s="66">
        <f t="shared" si="11"/>
        <v>-4343461</v>
      </c>
    </row>
    <row r="49" spans="1:17" s="174" customFormat="1" x14ac:dyDescent="0.4">
      <c r="A49" s="243">
        <v>1</v>
      </c>
      <c r="B49" s="107">
        <v>45</v>
      </c>
      <c r="C49" s="107" t="s">
        <v>422</v>
      </c>
      <c r="D49" s="151">
        <v>1864422.7822080001</v>
      </c>
      <c r="E49" s="151">
        <v>19518089.807652999</v>
      </c>
      <c r="F49" s="277">
        <f t="shared" si="7"/>
        <v>-17653667.025444999</v>
      </c>
      <c r="G49" s="108">
        <f t="shared" si="8"/>
        <v>21382512.589860998</v>
      </c>
      <c r="H49" s="108">
        <v>62744.751069999998</v>
      </c>
      <c r="I49" s="108">
        <v>201379.86309599999</v>
      </c>
      <c r="J49" s="108">
        <f t="shared" si="9"/>
        <v>-138635.11202599999</v>
      </c>
      <c r="K49" s="108">
        <f t="shared" si="10"/>
        <v>264124.61416599998</v>
      </c>
      <c r="L49" s="109">
        <v>487594</v>
      </c>
      <c r="M49" s="109">
        <v>92934091</v>
      </c>
      <c r="N49" s="109">
        <f t="shared" si="6"/>
        <v>-92446497</v>
      </c>
      <c r="O49" s="109">
        <v>12896</v>
      </c>
      <c r="P49" s="109">
        <v>2810843</v>
      </c>
      <c r="Q49" s="109">
        <f t="shared" si="11"/>
        <v>-2797947</v>
      </c>
    </row>
    <row r="50" spans="1:17" s="174" customFormat="1" x14ac:dyDescent="0.4">
      <c r="A50" s="243">
        <v>220</v>
      </c>
      <c r="B50" s="157">
        <v>46</v>
      </c>
      <c r="C50" s="71" t="s">
        <v>462</v>
      </c>
      <c r="D50" s="158">
        <v>703270.248547</v>
      </c>
      <c r="E50" s="158">
        <v>1117621.3411099999</v>
      </c>
      <c r="F50" s="22">
        <f t="shared" si="7"/>
        <v>-414351.09256299993</v>
      </c>
      <c r="G50" s="22">
        <f t="shared" si="8"/>
        <v>1820891.5896569998</v>
      </c>
      <c r="H50" s="22">
        <v>59512.232649999998</v>
      </c>
      <c r="I50" s="22">
        <v>359619.77184100001</v>
      </c>
      <c r="J50" s="22">
        <f t="shared" si="9"/>
        <v>-300107.53919099999</v>
      </c>
      <c r="K50" s="22">
        <f t="shared" si="10"/>
        <v>419132.00449100003</v>
      </c>
      <c r="L50" s="66">
        <v>1241926</v>
      </c>
      <c r="M50" s="66">
        <v>610084</v>
      </c>
      <c r="N50" s="66">
        <f t="shared" si="6"/>
        <v>631842</v>
      </c>
      <c r="O50" s="66">
        <v>33503</v>
      </c>
      <c r="P50" s="66">
        <v>36995</v>
      </c>
      <c r="Q50" s="66">
        <f t="shared" si="11"/>
        <v>-3492</v>
      </c>
    </row>
    <row r="51" spans="1:17" s="174" customFormat="1" x14ac:dyDescent="0.4">
      <c r="A51" s="243">
        <v>2</v>
      </c>
      <c r="B51" s="107">
        <v>47</v>
      </c>
      <c r="C51" s="107" t="s">
        <v>420</v>
      </c>
      <c r="D51" s="151">
        <v>506483.59353800002</v>
      </c>
      <c r="E51" s="151">
        <v>771689.21803300001</v>
      </c>
      <c r="F51" s="277">
        <f t="shared" si="7"/>
        <v>-265205.624495</v>
      </c>
      <c r="G51" s="108">
        <f t="shared" si="8"/>
        <v>1278172.8115710001</v>
      </c>
      <c r="H51" s="108">
        <v>58337.035703000001</v>
      </c>
      <c r="I51" s="108">
        <v>590420.11423900002</v>
      </c>
      <c r="J51" s="108">
        <f t="shared" si="9"/>
        <v>-532083.07853599999</v>
      </c>
      <c r="K51" s="108">
        <f t="shared" si="10"/>
        <v>648757.14994200005</v>
      </c>
      <c r="L51" s="109">
        <v>5463109</v>
      </c>
      <c r="M51" s="109">
        <v>3976247</v>
      </c>
      <c r="N51" s="109">
        <f t="shared" si="6"/>
        <v>1486862</v>
      </c>
      <c r="O51" s="109">
        <v>493354</v>
      </c>
      <c r="P51" s="109">
        <v>930101</v>
      </c>
      <c r="Q51" s="109">
        <f t="shared" si="11"/>
        <v>-436747</v>
      </c>
    </row>
    <row r="52" spans="1:17" s="174" customFormat="1" x14ac:dyDescent="0.4">
      <c r="A52" s="243">
        <v>280</v>
      </c>
      <c r="B52" s="157">
        <v>48</v>
      </c>
      <c r="C52" s="71" t="s">
        <v>488</v>
      </c>
      <c r="D52" s="158">
        <v>245566.83582899999</v>
      </c>
      <c r="E52" s="158">
        <v>186423.05339099999</v>
      </c>
      <c r="F52" s="22">
        <f t="shared" si="7"/>
        <v>59143.782437999995</v>
      </c>
      <c r="G52" s="22">
        <f t="shared" si="8"/>
        <v>431989.88922000001</v>
      </c>
      <c r="H52" s="22">
        <v>57418.223140000002</v>
      </c>
      <c r="I52" s="22">
        <v>11604.42986</v>
      </c>
      <c r="J52" s="22">
        <f t="shared" si="9"/>
        <v>45813.793279999998</v>
      </c>
      <c r="K52" s="22">
        <f t="shared" si="10"/>
        <v>69022.653000000006</v>
      </c>
      <c r="L52" s="66">
        <v>1930648</v>
      </c>
      <c r="M52" s="66">
        <v>707699</v>
      </c>
      <c r="N52" s="66">
        <f t="shared" si="6"/>
        <v>1222949</v>
      </c>
      <c r="O52" s="66">
        <v>453401</v>
      </c>
      <c r="P52" s="66">
        <v>223562</v>
      </c>
      <c r="Q52" s="66">
        <f t="shared" si="11"/>
        <v>229839</v>
      </c>
    </row>
    <row r="53" spans="1:17" s="174" customFormat="1" x14ac:dyDescent="0.4">
      <c r="A53" s="243">
        <v>42</v>
      </c>
      <c r="B53" s="107">
        <v>49</v>
      </c>
      <c r="C53" s="107" t="s">
        <v>421</v>
      </c>
      <c r="D53" s="151">
        <v>3344775.6990089999</v>
      </c>
      <c r="E53" s="151">
        <v>4747861.3613080001</v>
      </c>
      <c r="F53" s="277">
        <f t="shared" si="7"/>
        <v>-1403085.6622990002</v>
      </c>
      <c r="G53" s="108">
        <f t="shared" si="8"/>
        <v>8092637.0603170004</v>
      </c>
      <c r="H53" s="108">
        <v>51066.980989000003</v>
      </c>
      <c r="I53" s="108">
        <v>461911.96220499999</v>
      </c>
      <c r="J53" s="108">
        <f t="shared" si="9"/>
        <v>-410844.98121599999</v>
      </c>
      <c r="K53" s="108">
        <f t="shared" si="10"/>
        <v>512978.94319399999</v>
      </c>
      <c r="L53" s="109">
        <v>20137161</v>
      </c>
      <c r="M53" s="109">
        <v>10782373</v>
      </c>
      <c r="N53" s="109">
        <f t="shared" si="6"/>
        <v>9354788</v>
      </c>
      <c r="O53" s="109">
        <v>3008855</v>
      </c>
      <c r="P53" s="109">
        <v>1804932</v>
      </c>
      <c r="Q53" s="109">
        <f t="shared" si="11"/>
        <v>1203923</v>
      </c>
    </row>
    <row r="54" spans="1:17" s="174" customFormat="1" x14ac:dyDescent="0.4">
      <c r="A54" s="243">
        <v>255</v>
      </c>
      <c r="B54" s="157">
        <v>50</v>
      </c>
      <c r="C54" s="71" t="s">
        <v>478</v>
      </c>
      <c r="D54" s="158">
        <v>486108.85840199998</v>
      </c>
      <c r="E54" s="158">
        <v>1098316.1822170001</v>
      </c>
      <c r="F54" s="22">
        <f t="shared" si="7"/>
        <v>-612207.32381500001</v>
      </c>
      <c r="G54" s="22">
        <f t="shared" si="8"/>
        <v>1584425.0406190001</v>
      </c>
      <c r="H54" s="22">
        <v>48378.056683000003</v>
      </c>
      <c r="I54" s="22">
        <v>38718.643991999998</v>
      </c>
      <c r="J54" s="22">
        <f t="shared" si="9"/>
        <v>9659.412691000005</v>
      </c>
      <c r="K54" s="22">
        <f t="shared" si="10"/>
        <v>87096.700675</v>
      </c>
      <c r="L54" s="66">
        <v>2841408</v>
      </c>
      <c r="M54" s="66">
        <v>2942950</v>
      </c>
      <c r="N54" s="66">
        <f t="shared" si="6"/>
        <v>-101542</v>
      </c>
      <c r="O54" s="66">
        <v>317183</v>
      </c>
      <c r="P54" s="66">
        <v>407481</v>
      </c>
      <c r="Q54" s="66">
        <f t="shared" si="11"/>
        <v>-90298</v>
      </c>
    </row>
    <row r="55" spans="1:17" s="174" customFormat="1" x14ac:dyDescent="0.4">
      <c r="A55" s="243">
        <v>300</v>
      </c>
      <c r="B55" s="107">
        <v>51</v>
      </c>
      <c r="C55" s="107" t="s">
        <v>588</v>
      </c>
      <c r="D55" s="151">
        <v>102335.83368900001</v>
      </c>
      <c r="E55" s="151">
        <v>58996.173387000003</v>
      </c>
      <c r="F55" s="277">
        <v>0</v>
      </c>
      <c r="G55" s="108">
        <f t="shared" si="8"/>
        <v>161332.00707600001</v>
      </c>
      <c r="H55" s="108">
        <v>43061.527470000001</v>
      </c>
      <c r="I55" s="108">
        <v>35902.153469999997</v>
      </c>
      <c r="J55" s="108">
        <f t="shared" si="9"/>
        <v>7159.3740000000034</v>
      </c>
      <c r="K55" s="108">
        <f t="shared" si="10"/>
        <v>78963.680939999991</v>
      </c>
      <c r="L55" s="109">
        <v>1505184</v>
      </c>
      <c r="M55" s="109">
        <v>377950</v>
      </c>
      <c r="N55" s="109">
        <f t="shared" si="6"/>
        <v>1127234</v>
      </c>
      <c r="O55" s="109">
        <v>0</v>
      </c>
      <c r="P55" s="109">
        <v>90962</v>
      </c>
      <c r="Q55" s="109">
        <f t="shared" si="11"/>
        <v>-90962</v>
      </c>
    </row>
    <row r="56" spans="1:17" s="174" customFormat="1" x14ac:dyDescent="0.4">
      <c r="A56" s="243">
        <v>259</v>
      </c>
      <c r="B56" s="157">
        <v>52</v>
      </c>
      <c r="C56" s="71" t="s">
        <v>479</v>
      </c>
      <c r="D56" s="158">
        <v>386727.73755299998</v>
      </c>
      <c r="E56" s="158">
        <v>521146.61691799999</v>
      </c>
      <c r="F56" s="22">
        <f t="shared" ref="F56:F84" si="12">D56-E56</f>
        <v>-134418.879365</v>
      </c>
      <c r="G56" s="22">
        <f t="shared" si="8"/>
        <v>907874.35447099991</v>
      </c>
      <c r="H56" s="22">
        <v>40212.838173999997</v>
      </c>
      <c r="I56" s="22">
        <v>48867.206290000002</v>
      </c>
      <c r="J56" s="22">
        <f t="shared" si="9"/>
        <v>-8654.3681160000051</v>
      </c>
      <c r="K56" s="22">
        <f t="shared" si="10"/>
        <v>89080.044464000006</v>
      </c>
      <c r="L56" s="66">
        <v>2628390</v>
      </c>
      <c r="M56" s="66">
        <v>232816</v>
      </c>
      <c r="N56" s="66">
        <f t="shared" si="6"/>
        <v>2395574</v>
      </c>
      <c r="O56" s="66">
        <v>0</v>
      </c>
      <c r="P56" s="66">
        <v>0</v>
      </c>
      <c r="Q56" s="66">
        <f t="shared" si="11"/>
        <v>0</v>
      </c>
    </row>
    <row r="57" spans="1:17" s="174" customFormat="1" x14ac:dyDescent="0.4">
      <c r="A57" s="243">
        <v>283</v>
      </c>
      <c r="B57" s="107">
        <v>53</v>
      </c>
      <c r="C57" s="107" t="s">
        <v>489</v>
      </c>
      <c r="D57" s="151">
        <v>278008.23485900002</v>
      </c>
      <c r="E57" s="151">
        <v>283640.03534200002</v>
      </c>
      <c r="F57" s="277">
        <f t="shared" si="12"/>
        <v>-5631.8004829999991</v>
      </c>
      <c r="G57" s="108">
        <f t="shared" si="8"/>
        <v>561648.27020100004</v>
      </c>
      <c r="H57" s="108">
        <v>30451.331789</v>
      </c>
      <c r="I57" s="108">
        <v>68537.517200000002</v>
      </c>
      <c r="J57" s="108">
        <f t="shared" si="9"/>
        <v>-38086.185410999999</v>
      </c>
      <c r="K57" s="108">
        <f t="shared" si="10"/>
        <v>98988.848989000006</v>
      </c>
      <c r="L57" s="109">
        <v>7696279</v>
      </c>
      <c r="M57" s="109">
        <v>1463351</v>
      </c>
      <c r="N57" s="109">
        <f t="shared" si="6"/>
        <v>6232928</v>
      </c>
      <c r="O57" s="109">
        <v>2249688</v>
      </c>
      <c r="P57" s="109">
        <v>1320807</v>
      </c>
      <c r="Q57" s="109">
        <f t="shared" si="11"/>
        <v>928881</v>
      </c>
    </row>
    <row r="58" spans="1:17" s="174" customFormat="1" x14ac:dyDescent="0.4">
      <c r="A58" s="243">
        <v>197</v>
      </c>
      <c r="B58" s="157">
        <v>54</v>
      </c>
      <c r="C58" s="71" t="s">
        <v>453</v>
      </c>
      <c r="D58" s="158">
        <v>200758.50466000001</v>
      </c>
      <c r="E58" s="158">
        <v>209876.10969000001</v>
      </c>
      <c r="F58" s="22">
        <f t="shared" si="12"/>
        <v>-9117.6050300000061</v>
      </c>
      <c r="G58" s="22">
        <f t="shared" si="8"/>
        <v>410634.61435000005</v>
      </c>
      <c r="H58" s="22">
        <v>29153.919342000001</v>
      </c>
      <c r="I58" s="22">
        <v>132872.27755</v>
      </c>
      <c r="J58" s="22">
        <f t="shared" si="9"/>
        <v>-103718.35820799999</v>
      </c>
      <c r="K58" s="22">
        <f t="shared" si="10"/>
        <v>162026.19689200001</v>
      </c>
      <c r="L58" s="66">
        <v>5233928</v>
      </c>
      <c r="M58" s="66">
        <v>1089561</v>
      </c>
      <c r="N58" s="66">
        <f t="shared" si="6"/>
        <v>4144367</v>
      </c>
      <c r="O58" s="66">
        <v>632361</v>
      </c>
      <c r="P58" s="66">
        <v>414805</v>
      </c>
      <c r="Q58" s="66">
        <f t="shared" si="11"/>
        <v>217556</v>
      </c>
    </row>
    <row r="59" spans="1:17" s="174" customFormat="1" x14ac:dyDescent="0.4">
      <c r="A59" s="243">
        <v>208</v>
      </c>
      <c r="B59" s="107">
        <v>55</v>
      </c>
      <c r="C59" s="107" t="s">
        <v>456</v>
      </c>
      <c r="D59" s="151">
        <v>627220.26866399997</v>
      </c>
      <c r="E59" s="151">
        <v>38427529.749705002</v>
      </c>
      <c r="F59" s="277">
        <f t="shared" si="12"/>
        <v>-37800309.481040999</v>
      </c>
      <c r="G59" s="108">
        <f t="shared" si="8"/>
        <v>39054750.018369004</v>
      </c>
      <c r="H59" s="108">
        <v>27316.32403</v>
      </c>
      <c r="I59" s="108">
        <v>6226867.0264149997</v>
      </c>
      <c r="J59" s="108">
        <f t="shared" si="9"/>
        <v>-6199550.702385</v>
      </c>
      <c r="K59" s="108">
        <f t="shared" si="10"/>
        <v>6254183.3504449995</v>
      </c>
      <c r="L59" s="109">
        <v>4047</v>
      </c>
      <c r="M59" s="109">
        <v>19184754</v>
      </c>
      <c r="N59" s="109">
        <f t="shared" si="6"/>
        <v>-19180707</v>
      </c>
      <c r="O59" s="109">
        <v>26</v>
      </c>
      <c r="P59" s="109">
        <v>1374386</v>
      </c>
      <c r="Q59" s="109">
        <f t="shared" si="11"/>
        <v>-1374360</v>
      </c>
    </row>
    <row r="60" spans="1:17" s="174" customFormat="1" x14ac:dyDescent="0.4">
      <c r="A60" s="243">
        <v>243</v>
      </c>
      <c r="B60" s="157">
        <v>56</v>
      </c>
      <c r="C60" s="71" t="s">
        <v>472</v>
      </c>
      <c r="D60" s="158">
        <v>1921589.587445</v>
      </c>
      <c r="E60" s="158">
        <v>2471716.6511220001</v>
      </c>
      <c r="F60" s="22">
        <f t="shared" si="12"/>
        <v>-550127.06367700011</v>
      </c>
      <c r="G60" s="22">
        <f t="shared" si="8"/>
        <v>4393306.2385670003</v>
      </c>
      <c r="H60" s="22">
        <v>14423.241752</v>
      </c>
      <c r="I60" s="22">
        <v>2230686.1969039999</v>
      </c>
      <c r="J60" s="22">
        <f t="shared" si="9"/>
        <v>-2216262.9551519998</v>
      </c>
      <c r="K60" s="22">
        <f t="shared" si="10"/>
        <v>2245109.438656</v>
      </c>
      <c r="L60" s="66">
        <v>26137903</v>
      </c>
      <c r="M60" s="66">
        <v>1367655</v>
      </c>
      <c r="N60" s="66">
        <f t="shared" si="6"/>
        <v>24770248</v>
      </c>
      <c r="O60" s="66">
        <v>1343570</v>
      </c>
      <c r="P60" s="66">
        <v>0</v>
      </c>
      <c r="Q60" s="66">
        <f t="shared" si="11"/>
        <v>1343570</v>
      </c>
    </row>
    <row r="61" spans="1:17" s="174" customFormat="1" x14ac:dyDescent="0.4">
      <c r="A61" s="243">
        <v>201</v>
      </c>
      <c r="B61" s="107">
        <v>57</v>
      </c>
      <c r="C61" s="107" t="s">
        <v>454</v>
      </c>
      <c r="D61" s="151">
        <v>215030.74340499999</v>
      </c>
      <c r="E61" s="151">
        <v>225086.672762</v>
      </c>
      <c r="F61" s="277">
        <f t="shared" si="12"/>
        <v>-10055.929357000015</v>
      </c>
      <c r="G61" s="108">
        <f t="shared" si="8"/>
        <v>440117.41616699996</v>
      </c>
      <c r="H61" s="108">
        <v>12723.183121</v>
      </c>
      <c r="I61" s="108">
        <v>8978.9519999999993</v>
      </c>
      <c r="J61" s="108">
        <f t="shared" si="9"/>
        <v>3744.2311210000007</v>
      </c>
      <c r="K61" s="108">
        <f t="shared" si="10"/>
        <v>21702.135120999999</v>
      </c>
      <c r="L61" s="109">
        <v>3119718</v>
      </c>
      <c r="M61" s="109">
        <v>0</v>
      </c>
      <c r="N61" s="109">
        <f t="shared" si="6"/>
        <v>3119718</v>
      </c>
      <c r="O61" s="109">
        <v>2185057</v>
      </c>
      <c r="P61" s="109">
        <v>0</v>
      </c>
      <c r="Q61" s="109">
        <f t="shared" si="11"/>
        <v>2185057</v>
      </c>
    </row>
    <row r="62" spans="1:17" s="174" customFormat="1" x14ac:dyDescent="0.4">
      <c r="A62" s="243">
        <v>138</v>
      </c>
      <c r="B62" s="157">
        <v>58</v>
      </c>
      <c r="C62" s="71" t="s">
        <v>441</v>
      </c>
      <c r="D62" s="158">
        <v>2127254.6880319999</v>
      </c>
      <c r="E62" s="158">
        <v>3846126.2295849998</v>
      </c>
      <c r="F62" s="22">
        <f t="shared" si="12"/>
        <v>-1718871.541553</v>
      </c>
      <c r="G62" s="22">
        <f t="shared" si="8"/>
        <v>5973380.9176169997</v>
      </c>
      <c r="H62" s="22">
        <v>6490.3318719999997</v>
      </c>
      <c r="I62" s="22">
        <v>3106548.4595360002</v>
      </c>
      <c r="J62" s="22">
        <f t="shared" si="9"/>
        <v>-3100058.1276640003</v>
      </c>
      <c r="K62" s="22">
        <f t="shared" si="10"/>
        <v>3113038.791408</v>
      </c>
      <c r="L62" s="66">
        <v>22877304</v>
      </c>
      <c r="M62" s="66">
        <v>22841513</v>
      </c>
      <c r="N62" s="66">
        <f t="shared" si="6"/>
        <v>35791</v>
      </c>
      <c r="O62" s="66">
        <v>2802225</v>
      </c>
      <c r="P62" s="66">
        <v>2797978</v>
      </c>
      <c r="Q62" s="66">
        <f t="shared" si="11"/>
        <v>4247</v>
      </c>
    </row>
    <row r="63" spans="1:17" s="174" customFormat="1" x14ac:dyDescent="0.4">
      <c r="A63" s="243">
        <v>223</v>
      </c>
      <c r="B63" s="107">
        <v>59</v>
      </c>
      <c r="C63" s="107" t="s">
        <v>464</v>
      </c>
      <c r="D63" s="151">
        <v>53895.711938</v>
      </c>
      <c r="E63" s="151">
        <v>93706.959101</v>
      </c>
      <c r="F63" s="277">
        <f t="shared" si="12"/>
        <v>-39811.247163</v>
      </c>
      <c r="G63" s="108">
        <f t="shared" si="8"/>
        <v>147602.67103900001</v>
      </c>
      <c r="H63" s="108">
        <v>4120.7850749999998</v>
      </c>
      <c r="I63" s="108">
        <v>50436.064759000001</v>
      </c>
      <c r="J63" s="108">
        <f t="shared" si="9"/>
        <v>-46315.279684000001</v>
      </c>
      <c r="K63" s="108">
        <f t="shared" si="10"/>
        <v>54556.849834000001</v>
      </c>
      <c r="L63" s="109">
        <v>315296</v>
      </c>
      <c r="M63" s="109">
        <v>247891</v>
      </c>
      <c r="N63" s="109">
        <f t="shared" si="6"/>
        <v>67405</v>
      </c>
      <c r="O63" s="109">
        <v>43749</v>
      </c>
      <c r="P63" s="109">
        <v>40000</v>
      </c>
      <c r="Q63" s="109">
        <f t="shared" si="11"/>
        <v>3749</v>
      </c>
    </row>
    <row r="64" spans="1:17" s="174" customFormat="1" x14ac:dyDescent="0.4">
      <c r="A64" s="243">
        <v>178</v>
      </c>
      <c r="B64" s="157">
        <v>60</v>
      </c>
      <c r="C64" s="71" t="s">
        <v>448</v>
      </c>
      <c r="D64" s="158">
        <v>579612.36722200003</v>
      </c>
      <c r="E64" s="158">
        <v>1004896.065254</v>
      </c>
      <c r="F64" s="22">
        <f t="shared" si="12"/>
        <v>-425283.69803199999</v>
      </c>
      <c r="G64" s="22">
        <f t="shared" si="8"/>
        <v>1584508.4324759999</v>
      </c>
      <c r="H64" s="22">
        <v>3924.972831</v>
      </c>
      <c r="I64" s="22">
        <v>164690.98621</v>
      </c>
      <c r="J64" s="22">
        <f t="shared" si="9"/>
        <v>-160766.01337900001</v>
      </c>
      <c r="K64" s="22">
        <f t="shared" si="10"/>
        <v>168615.95904099999</v>
      </c>
      <c r="L64" s="66">
        <v>16982338</v>
      </c>
      <c r="M64" s="66">
        <v>12793054</v>
      </c>
      <c r="N64" s="66">
        <f t="shared" si="6"/>
        <v>4189284</v>
      </c>
      <c r="O64" s="66">
        <v>1500075</v>
      </c>
      <c r="P64" s="66">
        <v>2228193</v>
      </c>
      <c r="Q64" s="66">
        <f t="shared" si="11"/>
        <v>-728118</v>
      </c>
    </row>
    <row r="65" spans="1:17" s="174" customFormat="1" x14ac:dyDescent="0.4">
      <c r="A65" s="243">
        <v>110</v>
      </c>
      <c r="B65" s="107">
        <v>61</v>
      </c>
      <c r="C65" s="107" t="s">
        <v>428</v>
      </c>
      <c r="D65" s="151">
        <v>276089.63083899999</v>
      </c>
      <c r="E65" s="151">
        <v>415326.79358400003</v>
      </c>
      <c r="F65" s="277">
        <f t="shared" si="12"/>
        <v>-139237.16274500004</v>
      </c>
      <c r="G65" s="108">
        <f t="shared" si="8"/>
        <v>691416.42442300008</v>
      </c>
      <c r="H65" s="108">
        <v>3316.5290020000002</v>
      </c>
      <c r="I65" s="108">
        <v>349859.32532800001</v>
      </c>
      <c r="J65" s="108">
        <f t="shared" si="9"/>
        <v>-346542.79632600001</v>
      </c>
      <c r="K65" s="108">
        <f t="shared" si="10"/>
        <v>353175.85433</v>
      </c>
      <c r="L65" s="109">
        <v>6345014</v>
      </c>
      <c r="M65" s="109">
        <v>2875569</v>
      </c>
      <c r="N65" s="109">
        <f t="shared" si="6"/>
        <v>3469445</v>
      </c>
      <c r="O65" s="109">
        <v>1660393</v>
      </c>
      <c r="P65" s="109">
        <v>656794</v>
      </c>
      <c r="Q65" s="109">
        <f t="shared" si="11"/>
        <v>1003599</v>
      </c>
    </row>
    <row r="66" spans="1:17" s="174" customFormat="1" x14ac:dyDescent="0.4">
      <c r="A66" s="243">
        <v>249</v>
      </c>
      <c r="B66" s="157">
        <v>62</v>
      </c>
      <c r="C66" s="71" t="s">
        <v>475</v>
      </c>
      <c r="D66" s="158">
        <v>145047.49869000001</v>
      </c>
      <c r="E66" s="158">
        <v>302798.43925900001</v>
      </c>
      <c r="F66" s="22">
        <f t="shared" si="12"/>
        <v>-157750.940569</v>
      </c>
      <c r="G66" s="22">
        <f t="shared" si="8"/>
        <v>447845.93794900004</v>
      </c>
      <c r="H66" s="22">
        <v>2925.0386450000001</v>
      </c>
      <c r="I66" s="22">
        <v>188137.64237099999</v>
      </c>
      <c r="J66" s="22">
        <f t="shared" si="9"/>
        <v>-185212.603726</v>
      </c>
      <c r="K66" s="22">
        <f t="shared" si="10"/>
        <v>191062.68101599999</v>
      </c>
      <c r="L66" s="66">
        <v>948808</v>
      </c>
      <c r="M66" s="66">
        <v>31763</v>
      </c>
      <c r="N66" s="66">
        <f t="shared" si="6"/>
        <v>917045</v>
      </c>
      <c r="O66" s="66">
        <v>43214</v>
      </c>
      <c r="P66" s="66">
        <v>0</v>
      </c>
      <c r="Q66" s="66">
        <f t="shared" si="11"/>
        <v>43214</v>
      </c>
    </row>
    <row r="67" spans="1:17" s="174" customFormat="1" x14ac:dyDescent="0.4">
      <c r="A67" s="243">
        <v>212</v>
      </c>
      <c r="B67" s="107">
        <v>63</v>
      </c>
      <c r="C67" s="107" t="s">
        <v>459</v>
      </c>
      <c r="D67" s="151">
        <v>285211.37060299999</v>
      </c>
      <c r="E67" s="151">
        <v>364868.443157</v>
      </c>
      <c r="F67" s="277">
        <f t="shared" si="12"/>
        <v>-79657.072554000013</v>
      </c>
      <c r="G67" s="108">
        <f t="shared" si="8"/>
        <v>650079.81376000005</v>
      </c>
      <c r="H67" s="108">
        <v>2438.5345499999999</v>
      </c>
      <c r="I67" s="108">
        <v>10548.70974</v>
      </c>
      <c r="J67" s="108">
        <f t="shared" si="9"/>
        <v>-8110.1751899999999</v>
      </c>
      <c r="K67" s="108">
        <f t="shared" si="10"/>
        <v>12987.244290000001</v>
      </c>
      <c r="L67" s="109">
        <v>55541</v>
      </c>
      <c r="M67" s="109">
        <v>67256</v>
      </c>
      <c r="N67" s="109">
        <f t="shared" si="6"/>
        <v>-11715</v>
      </c>
      <c r="O67" s="109">
        <v>21</v>
      </c>
      <c r="P67" s="109">
        <v>54</v>
      </c>
      <c r="Q67" s="109">
        <f t="shared" si="11"/>
        <v>-33</v>
      </c>
    </row>
    <row r="68" spans="1:17" s="174" customFormat="1" x14ac:dyDescent="0.4">
      <c r="A68" s="243">
        <v>217</v>
      </c>
      <c r="B68" s="157">
        <v>64</v>
      </c>
      <c r="C68" s="71" t="s">
        <v>461</v>
      </c>
      <c r="D68" s="158">
        <v>758895.89521700004</v>
      </c>
      <c r="E68" s="158">
        <v>1539235.432484</v>
      </c>
      <c r="F68" s="22">
        <f t="shared" si="12"/>
        <v>-780339.53726699995</v>
      </c>
      <c r="G68" s="22">
        <f t="shared" si="8"/>
        <v>2298131.327701</v>
      </c>
      <c r="H68" s="22">
        <v>1819.342032</v>
      </c>
      <c r="I68" s="22">
        <v>170286.25544099999</v>
      </c>
      <c r="J68" s="22">
        <f t="shared" si="9"/>
        <v>-168466.913409</v>
      </c>
      <c r="K68" s="22">
        <f t="shared" si="10"/>
        <v>172105.59747299997</v>
      </c>
      <c r="L68" s="66">
        <v>3777123</v>
      </c>
      <c r="M68" s="66">
        <v>3341101</v>
      </c>
      <c r="N68" s="66">
        <f t="shared" si="6"/>
        <v>436022</v>
      </c>
      <c r="O68" s="66">
        <v>100938</v>
      </c>
      <c r="P68" s="66">
        <v>99625</v>
      </c>
      <c r="Q68" s="66">
        <f t="shared" si="11"/>
        <v>1313</v>
      </c>
    </row>
    <row r="69" spans="1:17" s="174" customFormat="1" x14ac:dyDescent="0.4">
      <c r="A69" s="243">
        <v>215</v>
      </c>
      <c r="B69" s="107">
        <v>65</v>
      </c>
      <c r="C69" s="107" t="s">
        <v>460</v>
      </c>
      <c r="D69" s="151">
        <v>16411.480711</v>
      </c>
      <c r="E69" s="151">
        <v>32941.646097999997</v>
      </c>
      <c r="F69" s="277">
        <f t="shared" si="12"/>
        <v>-16530.165386999997</v>
      </c>
      <c r="G69" s="108">
        <f t="shared" ref="G69:G84" si="13">D69+E69</f>
        <v>49353.126808999994</v>
      </c>
      <c r="H69" s="108">
        <v>1743.161642</v>
      </c>
      <c r="I69" s="108">
        <v>3265.869588</v>
      </c>
      <c r="J69" s="108">
        <f t="shared" ref="J69:J84" si="14">H69-I69</f>
        <v>-1522.707946</v>
      </c>
      <c r="K69" s="108">
        <f t="shared" ref="K69:K84" si="15">H69+I69</f>
        <v>5009.0312300000005</v>
      </c>
      <c r="L69" s="109">
        <v>241886</v>
      </c>
      <c r="M69" s="109">
        <v>132156</v>
      </c>
      <c r="N69" s="109">
        <f t="shared" si="6"/>
        <v>109730</v>
      </c>
      <c r="O69" s="109">
        <v>26461</v>
      </c>
      <c r="P69" s="109">
        <v>8331</v>
      </c>
      <c r="Q69" s="109">
        <f t="shared" ref="Q69:Q77" si="16">O69-P69</f>
        <v>18130</v>
      </c>
    </row>
    <row r="70" spans="1:17" s="174" customFormat="1" x14ac:dyDescent="0.4">
      <c r="A70" s="243">
        <v>235</v>
      </c>
      <c r="B70" s="157">
        <v>66</v>
      </c>
      <c r="C70" s="71" t="s">
        <v>470</v>
      </c>
      <c r="D70" s="158">
        <v>63387.322077999997</v>
      </c>
      <c r="E70" s="158">
        <v>187514.03967599999</v>
      </c>
      <c r="F70" s="22">
        <f t="shared" si="12"/>
        <v>-124126.71759799999</v>
      </c>
      <c r="G70" s="22">
        <f t="shared" si="13"/>
        <v>250901.36175399998</v>
      </c>
      <c r="H70" s="22">
        <v>974.78944200000001</v>
      </c>
      <c r="I70" s="22">
        <v>10745.5</v>
      </c>
      <c r="J70" s="22">
        <f t="shared" si="14"/>
        <v>-9770.7105580000007</v>
      </c>
      <c r="K70" s="22">
        <f t="shared" si="15"/>
        <v>11720.289441999999</v>
      </c>
      <c r="L70" s="66">
        <v>5469064</v>
      </c>
      <c r="M70" s="66">
        <v>3097297</v>
      </c>
      <c r="N70" s="66">
        <f t="shared" si="6"/>
        <v>2371767</v>
      </c>
      <c r="O70" s="66">
        <v>437641</v>
      </c>
      <c r="P70" s="66">
        <v>438121</v>
      </c>
      <c r="Q70" s="66">
        <f t="shared" si="16"/>
        <v>-480</v>
      </c>
    </row>
    <row r="71" spans="1:17" s="174" customFormat="1" x14ac:dyDescent="0.4">
      <c r="A71" s="243">
        <v>6</v>
      </c>
      <c r="B71" s="107">
        <v>67</v>
      </c>
      <c r="C71" s="107" t="s">
        <v>417</v>
      </c>
      <c r="D71" s="151">
        <v>352211.66051999998</v>
      </c>
      <c r="E71" s="151">
        <v>1163294.320109</v>
      </c>
      <c r="F71" s="277">
        <f t="shared" si="12"/>
        <v>-811082.65958900005</v>
      </c>
      <c r="G71" s="108">
        <f t="shared" si="13"/>
        <v>1515505.9806289999</v>
      </c>
      <c r="H71" s="108">
        <v>878.98715800000002</v>
      </c>
      <c r="I71" s="108">
        <v>693862.31538799999</v>
      </c>
      <c r="J71" s="108">
        <f t="shared" si="14"/>
        <v>-692983.32822999998</v>
      </c>
      <c r="K71" s="108">
        <f t="shared" si="15"/>
        <v>694741.30254599999</v>
      </c>
      <c r="L71" s="109">
        <v>8312686</v>
      </c>
      <c r="M71" s="109">
        <v>5377853</v>
      </c>
      <c r="N71" s="109">
        <f t="shared" si="6"/>
        <v>2934833</v>
      </c>
      <c r="O71" s="109">
        <v>793371</v>
      </c>
      <c r="P71" s="109">
        <v>664746</v>
      </c>
      <c r="Q71" s="109">
        <f t="shared" si="16"/>
        <v>128625</v>
      </c>
    </row>
    <row r="72" spans="1:17" s="174" customFormat="1" x14ac:dyDescent="0.4">
      <c r="A72" s="243">
        <v>261</v>
      </c>
      <c r="B72" s="157">
        <v>68</v>
      </c>
      <c r="C72" s="71" t="s">
        <v>481</v>
      </c>
      <c r="D72" s="158">
        <v>73267.211007000005</v>
      </c>
      <c r="E72" s="158">
        <v>268204.43694799999</v>
      </c>
      <c r="F72" s="22">
        <f t="shared" si="12"/>
        <v>-194937.22594099998</v>
      </c>
      <c r="G72" s="22">
        <f t="shared" si="13"/>
        <v>341471.64795499999</v>
      </c>
      <c r="H72" s="22">
        <v>847.22659399999998</v>
      </c>
      <c r="I72" s="22">
        <v>9793.2435810000006</v>
      </c>
      <c r="J72" s="22">
        <f t="shared" si="14"/>
        <v>-8946.0169870000009</v>
      </c>
      <c r="K72" s="22">
        <f t="shared" si="15"/>
        <v>10640.470175</v>
      </c>
      <c r="L72" s="66">
        <v>2858748</v>
      </c>
      <c r="M72" s="66">
        <v>2541208</v>
      </c>
      <c r="N72" s="66">
        <f t="shared" si="6"/>
        <v>317540</v>
      </c>
      <c r="O72" s="66">
        <v>69415</v>
      </c>
      <c r="P72" s="66">
        <v>400489</v>
      </c>
      <c r="Q72" s="66">
        <f t="shared" si="16"/>
        <v>-331074</v>
      </c>
    </row>
    <row r="73" spans="1:17" s="174" customFormat="1" x14ac:dyDescent="0.4">
      <c r="A73" s="243">
        <v>108</v>
      </c>
      <c r="B73" s="107">
        <v>69</v>
      </c>
      <c r="C73" s="107" t="s">
        <v>430</v>
      </c>
      <c r="D73" s="151">
        <v>181261.14304600001</v>
      </c>
      <c r="E73" s="151">
        <v>439223.98874300002</v>
      </c>
      <c r="F73" s="277">
        <f t="shared" si="12"/>
        <v>-257962.84569700001</v>
      </c>
      <c r="G73" s="108">
        <f t="shared" si="13"/>
        <v>620485.13178900001</v>
      </c>
      <c r="H73" s="108">
        <v>618.38108799999998</v>
      </c>
      <c r="I73" s="108">
        <v>239249.57158600001</v>
      </c>
      <c r="J73" s="108">
        <f t="shared" si="14"/>
        <v>-238631.19049800001</v>
      </c>
      <c r="K73" s="108">
        <f t="shared" si="15"/>
        <v>239867.952674</v>
      </c>
      <c r="L73" s="109">
        <v>2583755</v>
      </c>
      <c r="M73" s="109">
        <v>1657782</v>
      </c>
      <c r="N73" s="109">
        <f t="shared" si="6"/>
        <v>925973</v>
      </c>
      <c r="O73" s="109">
        <v>484179</v>
      </c>
      <c r="P73" s="109">
        <v>360937</v>
      </c>
      <c r="Q73" s="109">
        <f t="shared" si="16"/>
        <v>123242</v>
      </c>
    </row>
    <row r="74" spans="1:17" s="174" customFormat="1" x14ac:dyDescent="0.4">
      <c r="A74" s="243">
        <v>154</v>
      </c>
      <c r="B74" s="157">
        <v>70</v>
      </c>
      <c r="C74" s="71" t="s">
        <v>444</v>
      </c>
      <c r="D74" s="158">
        <v>333695.03331999999</v>
      </c>
      <c r="E74" s="158">
        <v>542283.28598399996</v>
      </c>
      <c r="F74" s="22">
        <f t="shared" si="12"/>
        <v>-208588.25266399997</v>
      </c>
      <c r="G74" s="22">
        <f t="shared" si="13"/>
        <v>875978.31930399989</v>
      </c>
      <c r="H74" s="22">
        <v>583.89009099999998</v>
      </c>
      <c r="I74" s="22">
        <v>33068.424353000002</v>
      </c>
      <c r="J74" s="22">
        <f t="shared" si="14"/>
        <v>-32484.534262000001</v>
      </c>
      <c r="K74" s="22">
        <f t="shared" si="15"/>
        <v>33652.314444000003</v>
      </c>
      <c r="L74" s="66">
        <v>19861098</v>
      </c>
      <c r="M74" s="66">
        <v>11781936</v>
      </c>
      <c r="N74" s="66">
        <f t="shared" si="6"/>
        <v>8079162</v>
      </c>
      <c r="O74" s="66">
        <v>4576983</v>
      </c>
      <c r="P74" s="66">
        <v>1593894</v>
      </c>
      <c r="Q74" s="66">
        <f t="shared" si="16"/>
        <v>2983089</v>
      </c>
    </row>
    <row r="75" spans="1:17" s="174" customFormat="1" x14ac:dyDescent="0.4">
      <c r="A75" s="243">
        <v>131</v>
      </c>
      <c r="B75" s="107">
        <v>71</v>
      </c>
      <c r="C75" s="107" t="s">
        <v>439</v>
      </c>
      <c r="D75" s="151">
        <v>261323.32576099999</v>
      </c>
      <c r="E75" s="151">
        <v>233212.143709</v>
      </c>
      <c r="F75" s="277">
        <f t="shared" si="12"/>
        <v>28111.182051999989</v>
      </c>
      <c r="G75" s="108">
        <f t="shared" si="13"/>
        <v>494535.46947000001</v>
      </c>
      <c r="H75" s="108">
        <v>336.49036100000001</v>
      </c>
      <c r="I75" s="108">
        <v>23624.765889999999</v>
      </c>
      <c r="J75" s="108">
        <f t="shared" si="14"/>
        <v>-23288.275528999999</v>
      </c>
      <c r="K75" s="108">
        <f t="shared" si="15"/>
        <v>23961.256250999999</v>
      </c>
      <c r="L75" s="109">
        <v>1074761</v>
      </c>
      <c r="M75" s="109">
        <v>193183</v>
      </c>
      <c r="N75" s="109">
        <f t="shared" si="6"/>
        <v>881578</v>
      </c>
      <c r="O75" s="109">
        <v>274689</v>
      </c>
      <c r="P75" s="109">
        <v>100340</v>
      </c>
      <c r="Q75" s="109">
        <f t="shared" si="16"/>
        <v>174349</v>
      </c>
    </row>
    <row r="76" spans="1:17" s="174" customFormat="1" x14ac:dyDescent="0.4">
      <c r="A76" s="243">
        <v>106</v>
      </c>
      <c r="B76" s="157">
        <v>72</v>
      </c>
      <c r="C76" s="71" t="s">
        <v>427</v>
      </c>
      <c r="D76" s="158">
        <v>58574.275868999997</v>
      </c>
      <c r="E76" s="158">
        <v>97781.269251000005</v>
      </c>
      <c r="F76" s="22">
        <f t="shared" si="12"/>
        <v>-39206.993382000008</v>
      </c>
      <c r="G76" s="22">
        <f t="shared" si="13"/>
        <v>156355.54512</v>
      </c>
      <c r="H76" s="22">
        <v>230.80029099999999</v>
      </c>
      <c r="I76" s="22">
        <v>78833.410201000006</v>
      </c>
      <c r="J76" s="22">
        <f t="shared" si="14"/>
        <v>-78602.609909999999</v>
      </c>
      <c r="K76" s="22">
        <f t="shared" si="15"/>
        <v>79064.210492000013</v>
      </c>
      <c r="L76" s="66">
        <v>1829292</v>
      </c>
      <c r="M76" s="66">
        <v>0</v>
      </c>
      <c r="N76" s="66">
        <f t="shared" si="6"/>
        <v>1829292</v>
      </c>
      <c r="O76" s="66">
        <v>580057</v>
      </c>
      <c r="P76" s="66">
        <v>0</v>
      </c>
      <c r="Q76" s="66">
        <f t="shared" si="16"/>
        <v>580057</v>
      </c>
    </row>
    <row r="77" spans="1:17" s="174" customFormat="1" x14ac:dyDescent="0.4">
      <c r="A77" s="243">
        <v>246</v>
      </c>
      <c r="B77" s="107">
        <v>73</v>
      </c>
      <c r="C77" s="107" t="s">
        <v>473</v>
      </c>
      <c r="D77" s="151">
        <v>3444.2606620000001</v>
      </c>
      <c r="E77" s="151">
        <v>42636.286775</v>
      </c>
      <c r="F77" s="277">
        <f t="shared" si="12"/>
        <v>-39192.026113</v>
      </c>
      <c r="G77" s="108">
        <f t="shared" si="13"/>
        <v>46080.547437000001</v>
      </c>
      <c r="H77" s="108">
        <v>214.789636</v>
      </c>
      <c r="I77" s="108">
        <v>0</v>
      </c>
      <c r="J77" s="108">
        <f t="shared" si="14"/>
        <v>214.789636</v>
      </c>
      <c r="K77" s="108">
        <f t="shared" si="15"/>
        <v>214.789636</v>
      </c>
      <c r="L77" s="109">
        <v>207534</v>
      </c>
      <c r="M77" s="109">
        <v>59876</v>
      </c>
      <c r="N77" s="109">
        <f t="shared" si="6"/>
        <v>147658</v>
      </c>
      <c r="O77" s="109">
        <v>151960</v>
      </c>
      <c r="P77" s="109">
        <v>15029</v>
      </c>
      <c r="Q77" s="109">
        <f t="shared" si="16"/>
        <v>136931</v>
      </c>
    </row>
    <row r="78" spans="1:17" s="174" customFormat="1" x14ac:dyDescent="0.4">
      <c r="A78" s="243">
        <v>150</v>
      </c>
      <c r="B78" s="157">
        <v>74</v>
      </c>
      <c r="C78" s="71" t="s">
        <v>443</v>
      </c>
      <c r="D78" s="158">
        <v>1996.8022920000001</v>
      </c>
      <c r="E78" s="158">
        <v>1021.804806</v>
      </c>
      <c r="F78" s="22">
        <f t="shared" si="12"/>
        <v>974.99748600000009</v>
      </c>
      <c r="G78" s="22">
        <f t="shared" si="13"/>
        <v>3018.607098</v>
      </c>
      <c r="H78" s="22">
        <v>178.16934699999999</v>
      </c>
      <c r="I78" s="22">
        <v>0</v>
      </c>
      <c r="J78" s="22">
        <f t="shared" si="14"/>
        <v>178.16934699999999</v>
      </c>
      <c r="K78" s="22">
        <f t="shared" si="15"/>
        <v>178.16934699999999</v>
      </c>
      <c r="L78" s="66">
        <v>0</v>
      </c>
      <c r="M78" s="66">
        <v>0</v>
      </c>
      <c r="N78" s="66">
        <v>0</v>
      </c>
      <c r="O78" s="66">
        <v>0</v>
      </c>
      <c r="P78" s="66">
        <v>0</v>
      </c>
      <c r="Q78" s="66">
        <v>0</v>
      </c>
    </row>
    <row r="79" spans="1:17" s="174" customFormat="1" x14ac:dyDescent="0.4">
      <c r="A79" s="243">
        <v>227</v>
      </c>
      <c r="B79" s="107">
        <v>75</v>
      </c>
      <c r="C79" s="107" t="s">
        <v>467</v>
      </c>
      <c r="D79" s="151">
        <v>1749.2072780000001</v>
      </c>
      <c r="E79" s="151">
        <v>22290.050040999999</v>
      </c>
      <c r="F79" s="277">
        <f t="shared" si="12"/>
        <v>-20540.842762999997</v>
      </c>
      <c r="G79" s="108">
        <f t="shared" si="13"/>
        <v>24039.257319</v>
      </c>
      <c r="H79" s="108">
        <v>73.978165000000004</v>
      </c>
      <c r="I79" s="108">
        <v>12659.214</v>
      </c>
      <c r="J79" s="108">
        <f t="shared" si="14"/>
        <v>-12585.235834999999</v>
      </c>
      <c r="K79" s="108">
        <f t="shared" si="15"/>
        <v>12733.192165</v>
      </c>
      <c r="L79" s="109">
        <v>1480</v>
      </c>
      <c r="M79" s="109">
        <v>4</v>
      </c>
      <c r="N79" s="109">
        <f t="shared" ref="N79:N84" si="17">L79-M79</f>
        <v>1476</v>
      </c>
      <c r="O79" s="109">
        <v>0</v>
      </c>
      <c r="P79" s="109">
        <v>0</v>
      </c>
      <c r="Q79" s="109">
        <f t="shared" ref="Q79:Q84" si="18">O79-P79</f>
        <v>0</v>
      </c>
    </row>
    <row r="80" spans="1:17" s="174" customFormat="1" x14ac:dyDescent="0.4">
      <c r="A80" s="243">
        <v>164</v>
      </c>
      <c r="B80" s="157">
        <v>76</v>
      </c>
      <c r="C80" s="71" t="s">
        <v>445</v>
      </c>
      <c r="D80" s="158">
        <v>1542.9291969999999</v>
      </c>
      <c r="E80" s="158">
        <v>6170.4095969999998</v>
      </c>
      <c r="F80" s="22">
        <f t="shared" si="12"/>
        <v>-4627.4804000000004</v>
      </c>
      <c r="G80" s="22">
        <f t="shared" si="13"/>
        <v>7713.3387939999993</v>
      </c>
      <c r="H80" s="22">
        <v>54.722144</v>
      </c>
      <c r="I80" s="22">
        <v>2191.2277800000002</v>
      </c>
      <c r="J80" s="22">
        <f t="shared" si="14"/>
        <v>-2136.5056360000003</v>
      </c>
      <c r="K80" s="22">
        <f t="shared" si="15"/>
        <v>2245.949924</v>
      </c>
      <c r="L80" s="66">
        <v>34155</v>
      </c>
      <c r="M80" s="66">
        <v>1665</v>
      </c>
      <c r="N80" s="66">
        <f t="shared" si="17"/>
        <v>32490</v>
      </c>
      <c r="O80" s="66">
        <v>1499</v>
      </c>
      <c r="P80" s="66">
        <v>0</v>
      </c>
      <c r="Q80" s="66">
        <f t="shared" si="18"/>
        <v>1499</v>
      </c>
    </row>
    <row r="81" spans="1:17" s="174" customFormat="1" x14ac:dyDescent="0.4">
      <c r="A81" s="243">
        <v>175</v>
      </c>
      <c r="B81" s="107">
        <v>77</v>
      </c>
      <c r="C81" s="107" t="s">
        <v>447</v>
      </c>
      <c r="D81" s="151">
        <v>787.02553899999998</v>
      </c>
      <c r="E81" s="151">
        <v>32054.479187000001</v>
      </c>
      <c r="F81" s="277">
        <f t="shared" si="12"/>
        <v>-31267.453648000002</v>
      </c>
      <c r="G81" s="108">
        <f t="shared" si="13"/>
        <v>32841.504725999999</v>
      </c>
      <c r="H81" s="108">
        <v>8.8817260000000005</v>
      </c>
      <c r="I81" s="108">
        <v>10867.799639999999</v>
      </c>
      <c r="J81" s="108">
        <f t="shared" si="14"/>
        <v>-10858.917914</v>
      </c>
      <c r="K81" s="108">
        <f t="shared" si="15"/>
        <v>10876.681365999999</v>
      </c>
      <c r="L81" s="109">
        <v>446</v>
      </c>
      <c r="M81" s="109">
        <v>872</v>
      </c>
      <c r="N81" s="109">
        <f t="shared" si="17"/>
        <v>-426</v>
      </c>
      <c r="O81" s="109">
        <v>0</v>
      </c>
      <c r="P81" s="109">
        <v>0</v>
      </c>
      <c r="Q81" s="109">
        <f t="shared" si="18"/>
        <v>0</v>
      </c>
    </row>
    <row r="82" spans="1:17" s="174" customFormat="1" x14ac:dyDescent="0.4">
      <c r="A82" s="243">
        <v>247</v>
      </c>
      <c r="B82" s="157">
        <v>78</v>
      </c>
      <c r="C82" s="71" t="s">
        <v>474</v>
      </c>
      <c r="D82" s="158">
        <v>938388.33046900004</v>
      </c>
      <c r="E82" s="158">
        <v>1435566.7690620001</v>
      </c>
      <c r="F82" s="22">
        <f t="shared" si="12"/>
        <v>-497178.43859300006</v>
      </c>
      <c r="G82" s="22">
        <f t="shared" si="13"/>
        <v>2373955.099531</v>
      </c>
      <c r="H82" s="22">
        <v>0</v>
      </c>
      <c r="I82" s="22">
        <v>545952.00227499998</v>
      </c>
      <c r="J82" s="22">
        <f t="shared" si="14"/>
        <v>-545952.00227499998</v>
      </c>
      <c r="K82" s="22">
        <f t="shared" si="15"/>
        <v>545952.00227499998</v>
      </c>
      <c r="L82" s="66">
        <v>4871256</v>
      </c>
      <c r="M82" s="66">
        <v>1308328</v>
      </c>
      <c r="N82" s="66">
        <f t="shared" si="17"/>
        <v>3562928</v>
      </c>
      <c r="O82" s="66">
        <v>166411</v>
      </c>
      <c r="P82" s="66">
        <v>221918</v>
      </c>
      <c r="Q82" s="66">
        <f t="shared" si="18"/>
        <v>-55507</v>
      </c>
    </row>
    <row r="83" spans="1:17" s="174" customFormat="1" x14ac:dyDescent="0.4">
      <c r="A83" s="243">
        <v>207</v>
      </c>
      <c r="B83" s="107">
        <v>79</v>
      </c>
      <c r="C83" s="107" t="s">
        <v>455</v>
      </c>
      <c r="D83" s="151">
        <v>427549.90685000003</v>
      </c>
      <c r="E83" s="151">
        <v>532622.13631199999</v>
      </c>
      <c r="F83" s="277">
        <f t="shared" si="12"/>
        <v>-105072.22946199996</v>
      </c>
      <c r="G83" s="108">
        <f t="shared" si="13"/>
        <v>960172.04316200002</v>
      </c>
      <c r="H83" s="108">
        <v>0</v>
      </c>
      <c r="I83" s="108">
        <v>129523.948148</v>
      </c>
      <c r="J83" s="108">
        <f t="shared" si="14"/>
        <v>-129523.948148</v>
      </c>
      <c r="K83" s="108">
        <f t="shared" si="15"/>
        <v>129523.948148</v>
      </c>
      <c r="L83" s="109">
        <v>5198174</v>
      </c>
      <c r="M83" s="109">
        <v>1162449</v>
      </c>
      <c r="N83" s="109">
        <f t="shared" si="17"/>
        <v>4035725</v>
      </c>
      <c r="O83" s="109">
        <v>0</v>
      </c>
      <c r="P83" s="109">
        <v>0</v>
      </c>
      <c r="Q83" s="109">
        <f t="shared" si="18"/>
        <v>0</v>
      </c>
    </row>
    <row r="84" spans="1:17" s="174" customFormat="1" x14ac:dyDescent="0.4">
      <c r="A84" s="243">
        <v>241</v>
      </c>
      <c r="B84" s="157">
        <v>80</v>
      </c>
      <c r="C84" s="71" t="s">
        <v>471</v>
      </c>
      <c r="D84" s="158">
        <v>0</v>
      </c>
      <c r="E84" s="158">
        <v>695106.82501200004</v>
      </c>
      <c r="F84" s="22">
        <f t="shared" si="12"/>
        <v>-695106.82501200004</v>
      </c>
      <c r="G84" s="22">
        <f t="shared" si="13"/>
        <v>695106.82501200004</v>
      </c>
      <c r="H84" s="22">
        <v>0</v>
      </c>
      <c r="I84" s="22">
        <v>437235.58420400001</v>
      </c>
      <c r="J84" s="22">
        <f t="shared" si="14"/>
        <v>-437235.58420400001</v>
      </c>
      <c r="K84" s="22">
        <f t="shared" si="15"/>
        <v>437235.58420400001</v>
      </c>
      <c r="L84" s="66">
        <v>924234</v>
      </c>
      <c r="M84" s="66">
        <v>910473</v>
      </c>
      <c r="N84" s="66">
        <f t="shared" si="17"/>
        <v>13761</v>
      </c>
      <c r="O84" s="66">
        <v>0</v>
      </c>
      <c r="P84" s="66">
        <v>0</v>
      </c>
      <c r="Q84" s="66">
        <f t="shared" si="18"/>
        <v>0</v>
      </c>
    </row>
    <row r="85" spans="1:17" s="174" customFormat="1" x14ac:dyDescent="0.4">
      <c r="A85" s="243">
        <v>0</v>
      </c>
      <c r="B85" s="107">
        <v>81</v>
      </c>
      <c r="C85" s="107" t="s">
        <v>617</v>
      </c>
      <c r="D85" s="151">
        <v>0</v>
      </c>
      <c r="E85" s="151">
        <v>0</v>
      </c>
      <c r="F85" s="277">
        <v>0</v>
      </c>
      <c r="G85" s="108">
        <v>0</v>
      </c>
      <c r="H85" s="108">
        <v>0</v>
      </c>
      <c r="I85" s="108">
        <v>0</v>
      </c>
      <c r="J85" s="108">
        <v>0</v>
      </c>
      <c r="K85" s="108">
        <v>0</v>
      </c>
      <c r="L85" s="109">
        <v>0</v>
      </c>
      <c r="M85" s="109">
        <v>0</v>
      </c>
      <c r="N85" s="109">
        <v>0</v>
      </c>
      <c r="O85" s="109">
        <v>0</v>
      </c>
      <c r="P85" s="109">
        <v>0</v>
      </c>
      <c r="Q85" s="109">
        <v>0</v>
      </c>
    </row>
    <row r="86" spans="1:17" ht="26.25" customHeight="1" x14ac:dyDescent="0.4">
      <c r="A86" s="244"/>
      <c r="B86" s="423" t="s">
        <v>23</v>
      </c>
      <c r="C86" s="423"/>
      <c r="D86" s="110">
        <f>SUM(D5:D85)</f>
        <v>182798651.72034404</v>
      </c>
      <c r="E86" s="110">
        <f t="shared" ref="E86:Q86" si="19">SUM(E5:E85)</f>
        <v>494673467.54555386</v>
      </c>
      <c r="F86" s="110">
        <f t="shared" si="19"/>
        <v>-311918155.48551196</v>
      </c>
      <c r="G86" s="110">
        <f t="shared" si="19"/>
        <v>677472119.26589763</v>
      </c>
      <c r="H86" s="110">
        <f t="shared" si="19"/>
        <v>28554508.565033015</v>
      </c>
      <c r="I86" s="110">
        <f t="shared" si="19"/>
        <v>164819283.85445896</v>
      </c>
      <c r="J86" s="110">
        <f t="shared" si="19"/>
        <v>-136264775.289426</v>
      </c>
      <c r="K86" s="110">
        <f t="shared" si="19"/>
        <v>193373792.41949195</v>
      </c>
      <c r="L86" s="110">
        <f t="shared" si="19"/>
        <v>2552912418.6044111</v>
      </c>
      <c r="M86" s="110">
        <f t="shared" si="19"/>
        <v>1858808192.4505129</v>
      </c>
      <c r="N86" s="110">
        <f t="shared" si="19"/>
        <v>686035383.153898</v>
      </c>
      <c r="O86" s="110">
        <f t="shared" si="19"/>
        <v>374627037.177885</v>
      </c>
      <c r="P86" s="110">
        <f t="shared" si="19"/>
        <v>281641936.54873401</v>
      </c>
      <c r="Q86" s="110">
        <f t="shared" si="19"/>
        <v>92985100.629151016</v>
      </c>
    </row>
    <row r="87" spans="1:17" x14ac:dyDescent="0.4">
      <c r="A87" s="243">
        <v>17</v>
      </c>
      <c r="B87" s="107">
        <v>82</v>
      </c>
      <c r="C87" s="107" t="s">
        <v>493</v>
      </c>
      <c r="D87" s="151">
        <v>6420045.0998900002</v>
      </c>
      <c r="E87" s="151">
        <v>4637710.4350680001</v>
      </c>
      <c r="F87" s="277">
        <f t="shared" ref="F87:F105" si="20">D87-E87</f>
        <v>1782334.6648220001</v>
      </c>
      <c r="G87" s="108">
        <f t="shared" ref="G87:G105" si="21">D87+E87</f>
        <v>11057755.534958001</v>
      </c>
      <c r="H87" s="108">
        <v>3246768.6054659998</v>
      </c>
      <c r="I87" s="108">
        <v>293609.59646999999</v>
      </c>
      <c r="J87" s="108">
        <f t="shared" ref="J87:J105" si="22">H87-I87</f>
        <v>2953159.0089959996</v>
      </c>
      <c r="K87" s="108">
        <f t="shared" ref="K87:K105" si="23">H87+I87</f>
        <v>3540378.201936</v>
      </c>
      <c r="L87" s="109">
        <v>14149896</v>
      </c>
      <c r="M87" s="109">
        <v>8625017</v>
      </c>
      <c r="N87" s="109">
        <f t="shared" ref="N87:N105" si="24">L87-M87</f>
        <v>5524879</v>
      </c>
      <c r="O87" s="109">
        <v>9962349</v>
      </c>
      <c r="P87" s="109">
        <v>2408825</v>
      </c>
      <c r="Q87" s="109">
        <f t="shared" ref="Q87:Q105" si="25">O87-P87</f>
        <v>7553524</v>
      </c>
    </row>
    <row r="88" spans="1:17" s="174" customFormat="1" x14ac:dyDescent="0.4">
      <c r="A88" s="243">
        <v>143</v>
      </c>
      <c r="B88" s="157">
        <v>83</v>
      </c>
      <c r="C88" s="71" t="s">
        <v>499</v>
      </c>
      <c r="D88" s="158">
        <v>2952011.4618629999</v>
      </c>
      <c r="E88" s="158">
        <v>1462800.1802640001</v>
      </c>
      <c r="F88" s="22">
        <f t="shared" si="20"/>
        <v>1489211.2815989999</v>
      </c>
      <c r="G88" s="22">
        <f t="shared" si="21"/>
        <v>4414811.6421269998</v>
      </c>
      <c r="H88" s="22">
        <v>1593897.0217949999</v>
      </c>
      <c r="I88" s="22">
        <v>438526.526258</v>
      </c>
      <c r="J88" s="22">
        <f t="shared" si="22"/>
        <v>1155370.495537</v>
      </c>
      <c r="K88" s="22">
        <f t="shared" si="23"/>
        <v>2032423.5480529999</v>
      </c>
      <c r="L88" s="66">
        <v>2287595</v>
      </c>
      <c r="M88" s="66">
        <v>329456</v>
      </c>
      <c r="N88" s="66">
        <f t="shared" si="24"/>
        <v>1958139</v>
      </c>
      <c r="O88" s="66">
        <v>1285539</v>
      </c>
      <c r="P88" s="66">
        <v>82037</v>
      </c>
      <c r="Q88" s="66">
        <f t="shared" si="25"/>
        <v>1203502</v>
      </c>
    </row>
    <row r="89" spans="1:17" x14ac:dyDescent="0.4">
      <c r="A89" s="243">
        <v>128</v>
      </c>
      <c r="B89" s="107">
        <v>84</v>
      </c>
      <c r="C89" s="107" t="s">
        <v>497</v>
      </c>
      <c r="D89" s="151">
        <v>1996189.2310039999</v>
      </c>
      <c r="E89" s="151">
        <v>806297.10896300001</v>
      </c>
      <c r="F89" s="277">
        <f t="shared" si="20"/>
        <v>1189892.1220410001</v>
      </c>
      <c r="G89" s="108">
        <f t="shared" si="21"/>
        <v>2802486.3399669998</v>
      </c>
      <c r="H89" s="108">
        <v>639760.63615200005</v>
      </c>
      <c r="I89" s="108">
        <v>281761.48486500001</v>
      </c>
      <c r="J89" s="108">
        <f t="shared" si="22"/>
        <v>357999.15128700004</v>
      </c>
      <c r="K89" s="108">
        <f t="shared" si="23"/>
        <v>921522.12101700006</v>
      </c>
      <c r="L89" s="109">
        <v>3467436</v>
      </c>
      <c r="M89" s="109">
        <v>991194</v>
      </c>
      <c r="N89" s="109">
        <f t="shared" si="24"/>
        <v>2476242</v>
      </c>
      <c r="O89" s="109">
        <v>887275</v>
      </c>
      <c r="P89" s="109">
        <v>341455</v>
      </c>
      <c r="Q89" s="109">
        <f t="shared" si="25"/>
        <v>545820</v>
      </c>
    </row>
    <row r="90" spans="1:17" s="174" customFormat="1" x14ac:dyDescent="0.4">
      <c r="A90" s="243">
        <v>204</v>
      </c>
      <c r="B90" s="157">
        <v>85</v>
      </c>
      <c r="C90" s="71" t="s">
        <v>507</v>
      </c>
      <c r="D90" s="158">
        <v>2471499.8043530001</v>
      </c>
      <c r="E90" s="158">
        <v>3047358.6356080002</v>
      </c>
      <c r="F90" s="22">
        <f t="shared" si="20"/>
        <v>-575858.83125500008</v>
      </c>
      <c r="G90" s="22">
        <f t="shared" si="21"/>
        <v>5518858.4399610003</v>
      </c>
      <c r="H90" s="22">
        <v>284424.30206399999</v>
      </c>
      <c r="I90" s="22">
        <v>593019.90137400001</v>
      </c>
      <c r="J90" s="22">
        <f t="shared" si="22"/>
        <v>-308595.59931000002</v>
      </c>
      <c r="K90" s="22">
        <f t="shared" si="23"/>
        <v>877444.20343800006</v>
      </c>
      <c r="L90" s="66">
        <v>2432801</v>
      </c>
      <c r="M90" s="66">
        <v>677421</v>
      </c>
      <c r="N90" s="66">
        <f t="shared" si="24"/>
        <v>1755380</v>
      </c>
      <c r="O90" s="66">
        <v>233878</v>
      </c>
      <c r="P90" s="66">
        <v>124064</v>
      </c>
      <c r="Q90" s="66">
        <f t="shared" si="25"/>
        <v>109814</v>
      </c>
    </row>
    <row r="91" spans="1:17" x14ac:dyDescent="0.4">
      <c r="A91" s="243">
        <v>101</v>
      </c>
      <c r="B91" s="107">
        <v>86</v>
      </c>
      <c r="C91" s="107" t="s">
        <v>494</v>
      </c>
      <c r="D91" s="151">
        <v>792861.32293400005</v>
      </c>
      <c r="E91" s="151">
        <v>800613.06292000005</v>
      </c>
      <c r="F91" s="277">
        <f t="shared" si="20"/>
        <v>-7751.7399860000005</v>
      </c>
      <c r="G91" s="108">
        <f t="shared" si="21"/>
        <v>1593474.3858540002</v>
      </c>
      <c r="H91" s="108">
        <v>206517.81687400001</v>
      </c>
      <c r="I91" s="108">
        <v>416710.67770100001</v>
      </c>
      <c r="J91" s="108">
        <f t="shared" si="22"/>
        <v>-210192.860827</v>
      </c>
      <c r="K91" s="108">
        <f t="shared" si="23"/>
        <v>623228.49457500002</v>
      </c>
      <c r="L91" s="109">
        <v>516754</v>
      </c>
      <c r="M91" s="109">
        <v>166830</v>
      </c>
      <c r="N91" s="109">
        <f t="shared" si="24"/>
        <v>349924</v>
      </c>
      <c r="O91" s="109">
        <v>68455</v>
      </c>
      <c r="P91" s="109">
        <v>54834</v>
      </c>
      <c r="Q91" s="109">
        <f t="shared" si="25"/>
        <v>13621</v>
      </c>
    </row>
    <row r="92" spans="1:17" s="174" customFormat="1" x14ac:dyDescent="0.4">
      <c r="A92" s="243">
        <v>10</v>
      </c>
      <c r="B92" s="157">
        <v>87</v>
      </c>
      <c r="C92" s="71" t="s">
        <v>490</v>
      </c>
      <c r="D92" s="158">
        <v>1122250.5113840001</v>
      </c>
      <c r="E92" s="158">
        <v>1738504.115273</v>
      </c>
      <c r="F92" s="22">
        <f t="shared" si="20"/>
        <v>-616253.6038889999</v>
      </c>
      <c r="G92" s="22">
        <f t="shared" si="21"/>
        <v>2860754.6266569998</v>
      </c>
      <c r="H92" s="22">
        <v>174789.644489</v>
      </c>
      <c r="I92" s="22">
        <v>29401.733401000001</v>
      </c>
      <c r="J92" s="22">
        <f t="shared" si="22"/>
        <v>145387.91108799999</v>
      </c>
      <c r="K92" s="22">
        <f t="shared" si="23"/>
        <v>204191.37789</v>
      </c>
      <c r="L92" s="66">
        <v>1442052</v>
      </c>
      <c r="M92" s="66">
        <v>1578713</v>
      </c>
      <c r="N92" s="66">
        <f t="shared" si="24"/>
        <v>-136661</v>
      </c>
      <c r="O92" s="66">
        <v>206839</v>
      </c>
      <c r="P92" s="66">
        <v>303536</v>
      </c>
      <c r="Q92" s="66">
        <f t="shared" si="25"/>
        <v>-96697</v>
      </c>
    </row>
    <row r="93" spans="1:17" x14ac:dyDescent="0.4">
      <c r="A93" s="243">
        <v>165</v>
      </c>
      <c r="B93" s="107">
        <v>88</v>
      </c>
      <c r="C93" s="107" t="s">
        <v>506</v>
      </c>
      <c r="D93" s="151">
        <v>914365.07211399998</v>
      </c>
      <c r="E93" s="151">
        <v>988273.38530099997</v>
      </c>
      <c r="F93" s="277">
        <f t="shared" si="20"/>
        <v>-73908.313186999992</v>
      </c>
      <c r="G93" s="108">
        <f t="shared" si="21"/>
        <v>1902638.4574150001</v>
      </c>
      <c r="H93" s="108">
        <v>171005.701061</v>
      </c>
      <c r="I93" s="108">
        <v>317854.24723600002</v>
      </c>
      <c r="J93" s="108">
        <f t="shared" si="22"/>
        <v>-146848.54617500002</v>
      </c>
      <c r="K93" s="108">
        <f t="shared" si="23"/>
        <v>488859.94829700002</v>
      </c>
      <c r="L93" s="109">
        <v>422768</v>
      </c>
      <c r="M93" s="109">
        <v>266363</v>
      </c>
      <c r="N93" s="109">
        <f t="shared" si="24"/>
        <v>156405</v>
      </c>
      <c r="O93" s="109">
        <v>115670</v>
      </c>
      <c r="P93" s="109">
        <v>62891</v>
      </c>
      <c r="Q93" s="109">
        <f t="shared" si="25"/>
        <v>52779</v>
      </c>
    </row>
    <row r="94" spans="1:17" s="174" customFormat="1" x14ac:dyDescent="0.4">
      <c r="A94" s="243">
        <v>151</v>
      </c>
      <c r="B94" s="157">
        <v>89</v>
      </c>
      <c r="C94" s="71" t="s">
        <v>501</v>
      </c>
      <c r="D94" s="158">
        <v>465915.59801199997</v>
      </c>
      <c r="E94" s="158">
        <v>625480.31620200002</v>
      </c>
      <c r="F94" s="22">
        <f t="shared" si="20"/>
        <v>-159564.71819000004</v>
      </c>
      <c r="G94" s="22">
        <f t="shared" si="21"/>
        <v>1091395.9142140001</v>
      </c>
      <c r="H94" s="22">
        <v>166870.97114400001</v>
      </c>
      <c r="I94" s="22">
        <v>171501.556797</v>
      </c>
      <c r="J94" s="22">
        <f t="shared" si="22"/>
        <v>-4630.5856529999874</v>
      </c>
      <c r="K94" s="22">
        <f t="shared" si="23"/>
        <v>338372.52794100001</v>
      </c>
      <c r="L94" s="66">
        <v>350840</v>
      </c>
      <c r="M94" s="66">
        <v>0</v>
      </c>
      <c r="N94" s="66">
        <f t="shared" si="24"/>
        <v>350840</v>
      </c>
      <c r="O94" s="66">
        <v>281372</v>
      </c>
      <c r="P94" s="66">
        <v>0</v>
      </c>
      <c r="Q94" s="66">
        <f t="shared" si="25"/>
        <v>281372</v>
      </c>
    </row>
    <row r="95" spans="1:17" x14ac:dyDescent="0.4">
      <c r="A95" s="243">
        <v>32</v>
      </c>
      <c r="B95" s="107">
        <v>90</v>
      </c>
      <c r="C95" s="107" t="s">
        <v>491</v>
      </c>
      <c r="D95" s="151">
        <v>436268.977855</v>
      </c>
      <c r="E95" s="151">
        <v>593016.49261199997</v>
      </c>
      <c r="F95" s="277">
        <f t="shared" si="20"/>
        <v>-156747.51475699997</v>
      </c>
      <c r="G95" s="108">
        <f t="shared" si="21"/>
        <v>1029285.470467</v>
      </c>
      <c r="H95" s="108">
        <v>153318.55827199999</v>
      </c>
      <c r="I95" s="108">
        <v>258583.41746299999</v>
      </c>
      <c r="J95" s="108">
        <f t="shared" si="22"/>
        <v>-105264.859191</v>
      </c>
      <c r="K95" s="108">
        <f t="shared" si="23"/>
        <v>411901.97573499999</v>
      </c>
      <c r="L95" s="109">
        <v>40522</v>
      </c>
      <c r="M95" s="109">
        <v>21282</v>
      </c>
      <c r="N95" s="109">
        <f t="shared" si="24"/>
        <v>19240</v>
      </c>
      <c r="O95" s="109">
        <v>20774</v>
      </c>
      <c r="P95" s="109">
        <v>722</v>
      </c>
      <c r="Q95" s="109">
        <f t="shared" si="25"/>
        <v>20052</v>
      </c>
    </row>
    <row r="96" spans="1:17" s="174" customFormat="1" x14ac:dyDescent="0.4">
      <c r="A96" s="243">
        <v>213</v>
      </c>
      <c r="B96" s="157">
        <v>91</v>
      </c>
      <c r="C96" s="71" t="s">
        <v>508</v>
      </c>
      <c r="D96" s="158">
        <v>973339.60856800003</v>
      </c>
      <c r="E96" s="158">
        <v>1342678.791095</v>
      </c>
      <c r="F96" s="22">
        <f t="shared" si="20"/>
        <v>-369339.18252699997</v>
      </c>
      <c r="G96" s="22">
        <f t="shared" si="21"/>
        <v>2316018.3996629999</v>
      </c>
      <c r="H96" s="22">
        <v>96290.287274000002</v>
      </c>
      <c r="I96" s="22">
        <v>240357.41464</v>
      </c>
      <c r="J96" s="22">
        <f t="shared" si="22"/>
        <v>-144067.127366</v>
      </c>
      <c r="K96" s="22">
        <f t="shared" si="23"/>
        <v>336647.70191399998</v>
      </c>
      <c r="L96" s="66">
        <v>0</v>
      </c>
      <c r="M96" s="66">
        <v>0</v>
      </c>
      <c r="N96" s="66">
        <f t="shared" si="24"/>
        <v>0</v>
      </c>
      <c r="O96" s="66">
        <v>0</v>
      </c>
      <c r="P96" s="66">
        <v>0</v>
      </c>
      <c r="Q96" s="66">
        <f t="shared" si="25"/>
        <v>0</v>
      </c>
    </row>
    <row r="97" spans="1:17" x14ac:dyDescent="0.4">
      <c r="A97" s="243">
        <v>145</v>
      </c>
      <c r="B97" s="107">
        <v>92</v>
      </c>
      <c r="C97" s="107" t="s">
        <v>500</v>
      </c>
      <c r="D97" s="151">
        <v>1690520.5359080001</v>
      </c>
      <c r="E97" s="151">
        <v>1789370.725597</v>
      </c>
      <c r="F97" s="277">
        <f t="shared" si="20"/>
        <v>-98850.189688999904</v>
      </c>
      <c r="G97" s="108">
        <f t="shared" si="21"/>
        <v>3479891.2615050003</v>
      </c>
      <c r="H97" s="108">
        <v>76901.891310999999</v>
      </c>
      <c r="I97" s="108">
        <v>457599.78615</v>
      </c>
      <c r="J97" s="108">
        <f t="shared" si="22"/>
        <v>-380697.89483900002</v>
      </c>
      <c r="K97" s="108">
        <f t="shared" si="23"/>
        <v>534501.67746100004</v>
      </c>
      <c r="L97" s="109">
        <v>4379899</v>
      </c>
      <c r="M97" s="109">
        <v>2767286</v>
      </c>
      <c r="N97" s="109">
        <f t="shared" si="24"/>
        <v>1612613</v>
      </c>
      <c r="O97" s="109">
        <v>1065820</v>
      </c>
      <c r="P97" s="109">
        <v>673559</v>
      </c>
      <c r="Q97" s="109">
        <f t="shared" si="25"/>
        <v>392261</v>
      </c>
    </row>
    <row r="98" spans="1:17" s="174" customFormat="1" x14ac:dyDescent="0.4">
      <c r="A98" s="243">
        <v>180</v>
      </c>
      <c r="B98" s="157">
        <v>93</v>
      </c>
      <c r="C98" s="71" t="s">
        <v>505</v>
      </c>
      <c r="D98" s="158">
        <v>286705.07436600002</v>
      </c>
      <c r="E98" s="158">
        <v>398989.01079700002</v>
      </c>
      <c r="F98" s="22">
        <f t="shared" si="20"/>
        <v>-112283.93643100001</v>
      </c>
      <c r="G98" s="22">
        <f t="shared" si="21"/>
        <v>685694.08516300004</v>
      </c>
      <c r="H98" s="22">
        <v>73178.637038000001</v>
      </c>
      <c r="I98" s="22">
        <v>54746.924930000001</v>
      </c>
      <c r="J98" s="22">
        <f t="shared" si="22"/>
        <v>18431.712108</v>
      </c>
      <c r="K98" s="22">
        <f t="shared" si="23"/>
        <v>127925.56196799999</v>
      </c>
      <c r="L98" s="66">
        <v>164426</v>
      </c>
      <c r="M98" s="66">
        <v>250376</v>
      </c>
      <c r="N98" s="66">
        <f t="shared" si="24"/>
        <v>-85950</v>
      </c>
      <c r="O98" s="66">
        <v>47596</v>
      </c>
      <c r="P98" s="66">
        <v>58874</v>
      </c>
      <c r="Q98" s="66">
        <f t="shared" si="25"/>
        <v>-11278</v>
      </c>
    </row>
    <row r="99" spans="1:17" x14ac:dyDescent="0.4">
      <c r="A99" s="243">
        <v>65</v>
      </c>
      <c r="B99" s="107">
        <v>94</v>
      </c>
      <c r="C99" s="107" t="s">
        <v>30</v>
      </c>
      <c r="D99" s="151">
        <v>480375.48305099999</v>
      </c>
      <c r="E99" s="151">
        <v>660369.41548600001</v>
      </c>
      <c r="F99" s="277">
        <f t="shared" si="20"/>
        <v>-179993.93243500002</v>
      </c>
      <c r="G99" s="108">
        <f t="shared" si="21"/>
        <v>1140744.8985369999</v>
      </c>
      <c r="H99" s="108">
        <v>43469.484917000002</v>
      </c>
      <c r="I99" s="108">
        <v>128244.73638</v>
      </c>
      <c r="J99" s="108">
        <f t="shared" si="22"/>
        <v>-84775.251462999993</v>
      </c>
      <c r="K99" s="108">
        <f t="shared" si="23"/>
        <v>171714.22129700001</v>
      </c>
      <c r="L99" s="109">
        <v>351850</v>
      </c>
      <c r="M99" s="109">
        <v>240983</v>
      </c>
      <c r="N99" s="109">
        <f t="shared" si="24"/>
        <v>110867</v>
      </c>
      <c r="O99" s="109">
        <v>55429</v>
      </c>
      <c r="P99" s="109">
        <v>91404</v>
      </c>
      <c r="Q99" s="109">
        <f t="shared" si="25"/>
        <v>-35975</v>
      </c>
    </row>
    <row r="100" spans="1:17" s="174" customFormat="1" x14ac:dyDescent="0.4">
      <c r="A100" s="243">
        <v>135</v>
      </c>
      <c r="B100" s="157">
        <v>95</v>
      </c>
      <c r="C100" s="71" t="s">
        <v>498</v>
      </c>
      <c r="D100" s="158">
        <v>360961.64248400001</v>
      </c>
      <c r="E100" s="158">
        <v>564498.83848599996</v>
      </c>
      <c r="F100" s="22">
        <f t="shared" si="20"/>
        <v>-203537.19600199995</v>
      </c>
      <c r="G100" s="22">
        <f t="shared" si="21"/>
        <v>925460.48096999992</v>
      </c>
      <c r="H100" s="22">
        <v>24172.328228999999</v>
      </c>
      <c r="I100" s="22">
        <v>146460.592791</v>
      </c>
      <c r="J100" s="22">
        <f t="shared" si="22"/>
        <v>-122288.264562</v>
      </c>
      <c r="K100" s="22">
        <f t="shared" si="23"/>
        <v>170632.92102000001</v>
      </c>
      <c r="L100" s="66">
        <v>797934</v>
      </c>
      <c r="M100" s="66">
        <v>656374</v>
      </c>
      <c r="N100" s="66">
        <f t="shared" si="24"/>
        <v>141560</v>
      </c>
      <c r="O100" s="66">
        <v>92869</v>
      </c>
      <c r="P100" s="66">
        <v>244728</v>
      </c>
      <c r="Q100" s="66">
        <f t="shared" si="25"/>
        <v>-151859</v>
      </c>
    </row>
    <row r="101" spans="1:17" x14ac:dyDescent="0.4">
      <c r="A101" s="243">
        <v>37</v>
      </c>
      <c r="B101" s="107">
        <v>96</v>
      </c>
      <c r="C101" s="107" t="s">
        <v>492</v>
      </c>
      <c r="D101" s="151">
        <v>52166.979938999997</v>
      </c>
      <c r="E101" s="151">
        <v>35050.117043999999</v>
      </c>
      <c r="F101" s="277">
        <f t="shared" si="20"/>
        <v>17116.862894999998</v>
      </c>
      <c r="G101" s="108">
        <f t="shared" si="21"/>
        <v>87217.096982999996</v>
      </c>
      <c r="H101" s="108">
        <v>23949.605456000001</v>
      </c>
      <c r="I101" s="108">
        <v>20213.497862</v>
      </c>
      <c r="J101" s="108">
        <f t="shared" si="22"/>
        <v>3736.107594000001</v>
      </c>
      <c r="K101" s="108">
        <f t="shared" si="23"/>
        <v>44163.103318000001</v>
      </c>
      <c r="L101" s="109">
        <v>54608</v>
      </c>
      <c r="M101" s="109">
        <v>75696</v>
      </c>
      <c r="N101" s="109">
        <f t="shared" si="24"/>
        <v>-21088</v>
      </c>
      <c r="O101" s="109">
        <v>19615</v>
      </c>
      <c r="P101" s="109">
        <v>6923</v>
      </c>
      <c r="Q101" s="109">
        <f t="shared" si="25"/>
        <v>12692</v>
      </c>
    </row>
    <row r="102" spans="1:17" s="174" customFormat="1" x14ac:dyDescent="0.4">
      <c r="A102" s="243">
        <v>166</v>
      </c>
      <c r="B102" s="157">
        <v>97</v>
      </c>
      <c r="C102" s="71" t="s">
        <v>503</v>
      </c>
      <c r="D102" s="158">
        <v>38760.410690999997</v>
      </c>
      <c r="E102" s="158">
        <v>58672.458067</v>
      </c>
      <c r="F102" s="22">
        <f t="shared" si="20"/>
        <v>-19912.047376000002</v>
      </c>
      <c r="G102" s="22">
        <f t="shared" si="21"/>
        <v>97432.868757999997</v>
      </c>
      <c r="H102" s="22">
        <v>14544.049179</v>
      </c>
      <c r="I102" s="22">
        <v>15090.692939</v>
      </c>
      <c r="J102" s="22">
        <f t="shared" si="22"/>
        <v>-546.64376000000084</v>
      </c>
      <c r="K102" s="22">
        <f t="shared" si="23"/>
        <v>29634.742118000002</v>
      </c>
      <c r="L102" s="66">
        <v>64283</v>
      </c>
      <c r="M102" s="66">
        <v>9125</v>
      </c>
      <c r="N102" s="66">
        <f t="shared" si="24"/>
        <v>55158</v>
      </c>
      <c r="O102" s="66">
        <v>15764</v>
      </c>
      <c r="P102" s="66">
        <v>7075</v>
      </c>
      <c r="Q102" s="66">
        <f t="shared" si="25"/>
        <v>8689</v>
      </c>
    </row>
    <row r="103" spans="1:17" x14ac:dyDescent="0.4">
      <c r="A103" s="243">
        <v>111</v>
      </c>
      <c r="B103" s="107">
        <v>98</v>
      </c>
      <c r="C103" s="107" t="s">
        <v>495</v>
      </c>
      <c r="D103" s="151">
        <v>44811.675016000001</v>
      </c>
      <c r="E103" s="151">
        <v>91118.090372999999</v>
      </c>
      <c r="F103" s="277">
        <f t="shared" si="20"/>
        <v>-46306.415356999998</v>
      </c>
      <c r="G103" s="108">
        <f t="shared" si="21"/>
        <v>135929.76538900001</v>
      </c>
      <c r="H103" s="108">
        <v>7706.3901619999997</v>
      </c>
      <c r="I103" s="108">
        <v>23442.675200000001</v>
      </c>
      <c r="J103" s="108">
        <f t="shared" si="22"/>
        <v>-15736.285038000002</v>
      </c>
      <c r="K103" s="108">
        <f t="shared" si="23"/>
        <v>31149.065362000001</v>
      </c>
      <c r="L103" s="109">
        <v>4054</v>
      </c>
      <c r="M103" s="109">
        <v>728</v>
      </c>
      <c r="N103" s="109">
        <f t="shared" si="24"/>
        <v>3326</v>
      </c>
      <c r="O103" s="109">
        <v>0</v>
      </c>
      <c r="P103" s="109">
        <v>584</v>
      </c>
      <c r="Q103" s="109">
        <f t="shared" si="25"/>
        <v>-584</v>
      </c>
    </row>
    <row r="104" spans="1:17" s="174" customFormat="1" x14ac:dyDescent="0.4">
      <c r="A104" s="243">
        <v>179</v>
      </c>
      <c r="B104" s="157">
        <v>99</v>
      </c>
      <c r="C104" s="71" t="s">
        <v>504</v>
      </c>
      <c r="D104" s="158">
        <v>179559.09487199999</v>
      </c>
      <c r="E104" s="158">
        <v>403292.68282500003</v>
      </c>
      <c r="F104" s="22">
        <f t="shared" si="20"/>
        <v>-223733.58795300004</v>
      </c>
      <c r="G104" s="22">
        <f t="shared" si="21"/>
        <v>582851.77769699995</v>
      </c>
      <c r="H104" s="22">
        <v>1596.784126</v>
      </c>
      <c r="I104" s="22">
        <v>129079.375142</v>
      </c>
      <c r="J104" s="22">
        <f t="shared" si="22"/>
        <v>-127482.59101600001</v>
      </c>
      <c r="K104" s="22">
        <f t="shared" si="23"/>
        <v>130676.159268</v>
      </c>
      <c r="L104" s="66">
        <v>660</v>
      </c>
      <c r="M104" s="66">
        <v>627</v>
      </c>
      <c r="N104" s="66">
        <f t="shared" si="24"/>
        <v>33</v>
      </c>
      <c r="O104" s="66">
        <v>219</v>
      </c>
      <c r="P104" s="66">
        <v>580</v>
      </c>
      <c r="Q104" s="66">
        <f t="shared" si="25"/>
        <v>-361</v>
      </c>
    </row>
    <row r="105" spans="1:17" x14ac:dyDescent="0.4">
      <c r="A105" s="243">
        <v>153</v>
      </c>
      <c r="B105" s="107">
        <v>100</v>
      </c>
      <c r="C105" s="107" t="s">
        <v>502</v>
      </c>
      <c r="D105" s="151">
        <v>103081.03204000001</v>
      </c>
      <c r="E105" s="151">
        <v>238328.77409699999</v>
      </c>
      <c r="F105" s="277">
        <f t="shared" si="20"/>
        <v>-135247.742057</v>
      </c>
      <c r="G105" s="108">
        <f t="shared" si="21"/>
        <v>341409.80613699998</v>
      </c>
      <c r="H105" s="108">
        <v>0</v>
      </c>
      <c r="I105" s="108">
        <v>44721.793565</v>
      </c>
      <c r="J105" s="108">
        <f t="shared" si="22"/>
        <v>-44721.793565</v>
      </c>
      <c r="K105" s="108">
        <f t="shared" si="23"/>
        <v>44721.793565</v>
      </c>
      <c r="L105" s="109">
        <v>501</v>
      </c>
      <c r="M105" s="109">
        <v>5419</v>
      </c>
      <c r="N105" s="109">
        <f t="shared" si="24"/>
        <v>-4918</v>
      </c>
      <c r="O105" s="109">
        <v>0</v>
      </c>
      <c r="P105" s="109">
        <v>0</v>
      </c>
      <c r="Q105" s="109">
        <f t="shared" si="25"/>
        <v>0</v>
      </c>
    </row>
    <row r="106" spans="1:17" s="174" customFormat="1" x14ac:dyDescent="0.4">
      <c r="A106" s="243">
        <v>112</v>
      </c>
      <c r="B106" s="157">
        <v>101</v>
      </c>
      <c r="C106" s="71" t="s">
        <v>496</v>
      </c>
      <c r="D106" s="158">
        <v>0</v>
      </c>
      <c r="E106" s="158">
        <v>0</v>
      </c>
      <c r="F106" s="22">
        <v>0</v>
      </c>
      <c r="G106" s="22">
        <v>0</v>
      </c>
      <c r="H106" s="22">
        <v>0</v>
      </c>
      <c r="I106" s="22">
        <v>0</v>
      </c>
      <c r="J106" s="22">
        <v>0</v>
      </c>
      <c r="K106" s="22">
        <v>0</v>
      </c>
      <c r="L106" s="66">
        <v>0</v>
      </c>
      <c r="M106" s="66">
        <v>0</v>
      </c>
      <c r="N106" s="66">
        <v>0</v>
      </c>
      <c r="O106" s="66">
        <v>0</v>
      </c>
      <c r="P106" s="66">
        <v>0</v>
      </c>
      <c r="Q106" s="66">
        <v>0</v>
      </c>
    </row>
    <row r="107" spans="1:17" x14ac:dyDescent="0.4">
      <c r="A107" s="243"/>
      <c r="B107" s="107">
        <v>102</v>
      </c>
      <c r="C107" s="107" t="s">
        <v>608</v>
      </c>
      <c r="D107" s="151">
        <v>0</v>
      </c>
      <c r="E107" s="151">
        <v>0</v>
      </c>
      <c r="F107" s="277">
        <v>0</v>
      </c>
      <c r="G107" s="108">
        <v>0</v>
      </c>
      <c r="H107" s="108">
        <v>0</v>
      </c>
      <c r="I107" s="108">
        <v>0</v>
      </c>
      <c r="J107" s="108">
        <v>0</v>
      </c>
      <c r="K107" s="108">
        <v>0</v>
      </c>
      <c r="L107" s="109">
        <v>0</v>
      </c>
      <c r="M107" s="109">
        <v>0</v>
      </c>
      <c r="N107" s="109">
        <v>0</v>
      </c>
      <c r="O107" s="109">
        <v>0</v>
      </c>
      <c r="P107" s="109">
        <v>0</v>
      </c>
      <c r="Q107" s="109">
        <v>0</v>
      </c>
    </row>
    <row r="108" spans="1:17" ht="17.25" x14ac:dyDescent="0.4">
      <c r="A108" s="244"/>
      <c r="B108" s="424" t="s">
        <v>26</v>
      </c>
      <c r="C108" s="424"/>
      <c r="D108" s="110">
        <f>SUM(D87:D107)</f>
        <v>21781688.616344001</v>
      </c>
      <c r="E108" s="110">
        <f t="shared" ref="E108:Q108" si="26">SUM(E87:E107)</f>
        <v>20282422.636078004</v>
      </c>
      <c r="F108" s="110">
        <f t="shared" si="26"/>
        <v>1499265.9802659999</v>
      </c>
      <c r="G108" s="110">
        <f t="shared" si="26"/>
        <v>42064111.252422012</v>
      </c>
      <c r="H108" s="110">
        <f t="shared" si="26"/>
        <v>6999162.7150090002</v>
      </c>
      <c r="I108" s="110">
        <f t="shared" si="26"/>
        <v>4060926.6311640008</v>
      </c>
      <c r="J108" s="110">
        <f t="shared" si="26"/>
        <v>2938236.0838449998</v>
      </c>
      <c r="K108" s="110">
        <f t="shared" si="26"/>
        <v>11060089.346172998</v>
      </c>
      <c r="L108" s="110">
        <f t="shared" si="26"/>
        <v>30928879</v>
      </c>
      <c r="M108" s="110">
        <f t="shared" si="26"/>
        <v>16662890</v>
      </c>
      <c r="N108" s="110">
        <f t="shared" si="26"/>
        <v>14265989</v>
      </c>
      <c r="O108" s="110">
        <f t="shared" si="26"/>
        <v>14359463</v>
      </c>
      <c r="P108" s="110">
        <f t="shared" si="26"/>
        <v>4462091</v>
      </c>
      <c r="Q108" s="110">
        <f t="shared" si="26"/>
        <v>9897372</v>
      </c>
    </row>
    <row r="109" spans="1:17" x14ac:dyDescent="0.4">
      <c r="A109" s="243">
        <v>126</v>
      </c>
      <c r="B109" s="157">
        <v>103</v>
      </c>
      <c r="C109" s="71" t="s">
        <v>540</v>
      </c>
      <c r="D109" s="158">
        <v>22543340.324303001</v>
      </c>
      <c r="E109" s="158">
        <v>2529716.0943029998</v>
      </c>
      <c r="F109" s="22">
        <f t="shared" ref="F109:F140" si="27">D109-E109</f>
        <v>20013624.23</v>
      </c>
      <c r="G109" s="22">
        <f t="shared" ref="G109:G140" si="28">D109+E109</f>
        <v>25073056.418606002</v>
      </c>
      <c r="H109" s="22">
        <v>10774737.655154999</v>
      </c>
      <c r="I109" s="22">
        <v>372019.75810899999</v>
      </c>
      <c r="J109" s="22">
        <f t="shared" ref="J109:J140" si="29">H109-I109</f>
        <v>10402717.897046</v>
      </c>
      <c r="K109" s="22">
        <f t="shared" ref="K109:K140" si="30">H109+I109</f>
        <v>11146757.413263999</v>
      </c>
      <c r="L109" s="66">
        <v>26111667</v>
      </c>
      <c r="M109" s="66">
        <v>5833445</v>
      </c>
      <c r="N109" s="66">
        <f t="shared" ref="N109:N115" si="31">L109-M109</f>
        <v>20278222</v>
      </c>
      <c r="O109" s="66">
        <v>13082345</v>
      </c>
      <c r="P109" s="66">
        <v>2978012</v>
      </c>
      <c r="Q109" s="66">
        <f t="shared" ref="Q109:Q115" si="32">O109-P109</f>
        <v>10104333</v>
      </c>
    </row>
    <row r="110" spans="1:17" x14ac:dyDescent="0.4">
      <c r="A110" s="243">
        <v>174</v>
      </c>
      <c r="B110" s="107">
        <v>104</v>
      </c>
      <c r="C110" s="107" t="s">
        <v>558</v>
      </c>
      <c r="D110" s="151">
        <v>21672156.589662001</v>
      </c>
      <c r="E110" s="151">
        <v>8874126.1211060006</v>
      </c>
      <c r="F110" s="277">
        <f t="shared" si="27"/>
        <v>12798030.468556</v>
      </c>
      <c r="G110" s="108">
        <f t="shared" si="28"/>
        <v>30546282.710767999</v>
      </c>
      <c r="H110" s="108">
        <v>10330864.532095</v>
      </c>
      <c r="I110" s="108">
        <v>2890846.2068210002</v>
      </c>
      <c r="J110" s="108">
        <f t="shared" si="29"/>
        <v>7440018.3252739999</v>
      </c>
      <c r="K110" s="108">
        <f t="shared" si="30"/>
        <v>13221710.738916</v>
      </c>
      <c r="L110" s="109">
        <v>16971186</v>
      </c>
      <c r="M110" s="109">
        <v>3719427</v>
      </c>
      <c r="N110" s="109">
        <f t="shared" si="31"/>
        <v>13251759</v>
      </c>
      <c r="O110" s="109">
        <v>9098240</v>
      </c>
      <c r="P110" s="109">
        <v>1451331</v>
      </c>
      <c r="Q110" s="109">
        <f t="shared" si="32"/>
        <v>7646909</v>
      </c>
    </row>
    <row r="111" spans="1:17" x14ac:dyDescent="0.4">
      <c r="A111" s="243">
        <v>21</v>
      </c>
      <c r="B111" s="157">
        <v>105</v>
      </c>
      <c r="C111" s="71" t="s">
        <v>517</v>
      </c>
      <c r="D111" s="158">
        <v>21255019.371523999</v>
      </c>
      <c r="E111" s="158">
        <v>22496937.688987002</v>
      </c>
      <c r="F111" s="22">
        <f t="shared" si="27"/>
        <v>-1241918.3174630031</v>
      </c>
      <c r="G111" s="22">
        <f t="shared" si="28"/>
        <v>43751957.060511</v>
      </c>
      <c r="H111" s="22">
        <v>8003215.5789780002</v>
      </c>
      <c r="I111" s="22">
        <v>10185710.040518999</v>
      </c>
      <c r="J111" s="22">
        <f t="shared" si="29"/>
        <v>-2182494.4615409989</v>
      </c>
      <c r="K111" s="22">
        <f t="shared" si="30"/>
        <v>18188925.619497001</v>
      </c>
      <c r="L111" s="66">
        <v>5629228</v>
      </c>
      <c r="M111" s="66">
        <v>3140511</v>
      </c>
      <c r="N111" s="66">
        <f t="shared" si="31"/>
        <v>2488717</v>
      </c>
      <c r="O111" s="66">
        <v>1727100</v>
      </c>
      <c r="P111" s="66">
        <v>784786</v>
      </c>
      <c r="Q111" s="66">
        <f t="shared" si="32"/>
        <v>942314</v>
      </c>
    </row>
    <row r="112" spans="1:17" x14ac:dyDescent="0.4">
      <c r="A112" s="243">
        <v>168</v>
      </c>
      <c r="B112" s="107">
        <v>106</v>
      </c>
      <c r="C112" s="107" t="s">
        <v>555</v>
      </c>
      <c r="D112" s="151">
        <v>11294027.906246999</v>
      </c>
      <c r="E112" s="151">
        <v>7818938.5723400004</v>
      </c>
      <c r="F112" s="277">
        <f t="shared" si="27"/>
        <v>3475089.3339069989</v>
      </c>
      <c r="G112" s="108">
        <f t="shared" si="28"/>
        <v>19112966.478587002</v>
      </c>
      <c r="H112" s="108">
        <v>7188084.1345349997</v>
      </c>
      <c r="I112" s="108">
        <v>4728078.9358480005</v>
      </c>
      <c r="J112" s="108">
        <f t="shared" si="29"/>
        <v>2460005.1986869993</v>
      </c>
      <c r="K112" s="108">
        <f t="shared" si="30"/>
        <v>11916163.070383001</v>
      </c>
      <c r="L112" s="109">
        <v>5607000</v>
      </c>
      <c r="M112" s="109">
        <v>1047993</v>
      </c>
      <c r="N112" s="109">
        <f t="shared" si="31"/>
        <v>4559007</v>
      </c>
      <c r="O112" s="109">
        <v>3952225</v>
      </c>
      <c r="P112" s="109">
        <v>450344</v>
      </c>
      <c r="Q112" s="109">
        <f t="shared" si="32"/>
        <v>3501881</v>
      </c>
    </row>
    <row r="113" spans="1:17" x14ac:dyDescent="0.4">
      <c r="A113" s="243">
        <v>8</v>
      </c>
      <c r="B113" s="157">
        <v>107</v>
      </c>
      <c r="C113" s="71" t="s">
        <v>531</v>
      </c>
      <c r="D113" s="158">
        <v>13508194.39164</v>
      </c>
      <c r="E113" s="158">
        <v>2498485.3853779999</v>
      </c>
      <c r="F113" s="22">
        <f t="shared" si="27"/>
        <v>11009709.006262001</v>
      </c>
      <c r="G113" s="22">
        <f t="shared" si="28"/>
        <v>16006679.777017999</v>
      </c>
      <c r="H113" s="22">
        <v>7081583.9896020005</v>
      </c>
      <c r="I113" s="22">
        <v>381784.82432199997</v>
      </c>
      <c r="J113" s="22">
        <f t="shared" si="29"/>
        <v>6699799.1652800003</v>
      </c>
      <c r="K113" s="22">
        <f t="shared" si="30"/>
        <v>7463368.8139240006</v>
      </c>
      <c r="L113" s="66">
        <v>12978740</v>
      </c>
      <c r="M113" s="66">
        <v>935283</v>
      </c>
      <c r="N113" s="66">
        <f t="shared" si="31"/>
        <v>12043457</v>
      </c>
      <c r="O113" s="66">
        <v>7222471</v>
      </c>
      <c r="P113" s="66">
        <v>399072</v>
      </c>
      <c r="Q113" s="66">
        <f t="shared" si="32"/>
        <v>6823399</v>
      </c>
    </row>
    <row r="114" spans="1:17" x14ac:dyDescent="0.4">
      <c r="A114" s="243">
        <v>124</v>
      </c>
      <c r="B114" s="107">
        <v>108</v>
      </c>
      <c r="C114" s="107" t="s">
        <v>539</v>
      </c>
      <c r="D114" s="151">
        <v>23839162.872104</v>
      </c>
      <c r="E114" s="151">
        <v>15952811.796218</v>
      </c>
      <c r="F114" s="277">
        <f t="shared" si="27"/>
        <v>7886351.0758859999</v>
      </c>
      <c r="G114" s="108">
        <f t="shared" si="28"/>
        <v>39791974.668321997</v>
      </c>
      <c r="H114" s="108">
        <v>6874679.7839310002</v>
      </c>
      <c r="I114" s="108">
        <v>4958425.5718949996</v>
      </c>
      <c r="J114" s="108">
        <f t="shared" si="29"/>
        <v>1916254.2120360006</v>
      </c>
      <c r="K114" s="108">
        <f t="shared" si="30"/>
        <v>11833105.355826</v>
      </c>
      <c r="L114" s="109">
        <v>26330150</v>
      </c>
      <c r="M114" s="109">
        <v>13033840</v>
      </c>
      <c r="N114" s="109">
        <f t="shared" si="31"/>
        <v>13296310</v>
      </c>
      <c r="O114" s="109">
        <v>10085112</v>
      </c>
      <c r="P114" s="109">
        <v>3512800</v>
      </c>
      <c r="Q114" s="109">
        <f t="shared" si="32"/>
        <v>6572312</v>
      </c>
    </row>
    <row r="115" spans="1:17" x14ac:dyDescent="0.4">
      <c r="A115" s="243">
        <v>27</v>
      </c>
      <c r="B115" s="157">
        <v>109</v>
      </c>
      <c r="C115" s="71" t="s">
        <v>515</v>
      </c>
      <c r="D115" s="158">
        <v>17034637.412450001</v>
      </c>
      <c r="E115" s="158">
        <v>12854203.063478</v>
      </c>
      <c r="F115" s="22">
        <f t="shared" si="27"/>
        <v>4180434.3489720002</v>
      </c>
      <c r="G115" s="22">
        <f t="shared" si="28"/>
        <v>29888840.475928001</v>
      </c>
      <c r="H115" s="22">
        <v>6446277.4433810003</v>
      </c>
      <c r="I115" s="22">
        <v>9109206.8527520001</v>
      </c>
      <c r="J115" s="22">
        <f t="shared" si="29"/>
        <v>-2662929.4093709998</v>
      </c>
      <c r="K115" s="22">
        <f t="shared" si="30"/>
        <v>15555484.296133</v>
      </c>
      <c r="L115" s="66">
        <v>13074346</v>
      </c>
      <c r="M115" s="66">
        <v>8837860</v>
      </c>
      <c r="N115" s="66">
        <f t="shared" si="31"/>
        <v>4236486</v>
      </c>
      <c r="O115" s="66">
        <v>2223100</v>
      </c>
      <c r="P115" s="66">
        <v>5744085</v>
      </c>
      <c r="Q115" s="66">
        <f t="shared" si="32"/>
        <v>-3520985</v>
      </c>
    </row>
    <row r="116" spans="1:17" x14ac:dyDescent="0.4">
      <c r="A116" s="243"/>
      <c r="B116" s="107">
        <v>110</v>
      </c>
      <c r="C116" s="107" t="s">
        <v>620</v>
      </c>
      <c r="D116" s="151">
        <v>5143698.5670429999</v>
      </c>
      <c r="E116" s="151">
        <v>991440.97626000002</v>
      </c>
      <c r="F116" s="277">
        <f t="shared" si="27"/>
        <v>4152257.590783</v>
      </c>
      <c r="G116" s="108">
        <f t="shared" si="28"/>
        <v>6135139.5433029998</v>
      </c>
      <c r="H116" s="108">
        <v>5143698.5670429999</v>
      </c>
      <c r="I116" s="108">
        <v>991440.97626000002</v>
      </c>
      <c r="J116" s="108">
        <f t="shared" si="29"/>
        <v>4152257.590783</v>
      </c>
      <c r="K116" s="108">
        <f t="shared" si="30"/>
        <v>6135139.5433029998</v>
      </c>
      <c r="L116" s="109">
        <v>0</v>
      </c>
      <c r="M116" s="109">
        <v>0</v>
      </c>
      <c r="N116" s="109">
        <v>0</v>
      </c>
      <c r="O116" s="109">
        <v>0</v>
      </c>
      <c r="P116" s="109">
        <v>0</v>
      </c>
      <c r="Q116" s="109">
        <v>0</v>
      </c>
    </row>
    <row r="117" spans="1:17" x14ac:dyDescent="0.4">
      <c r="A117" s="243">
        <v>155</v>
      </c>
      <c r="B117" s="157">
        <v>111</v>
      </c>
      <c r="C117" s="71" t="s">
        <v>551</v>
      </c>
      <c r="D117" s="158">
        <v>14499932.563979</v>
      </c>
      <c r="E117" s="158">
        <v>5711046.7053169999</v>
      </c>
      <c r="F117" s="22">
        <f t="shared" si="27"/>
        <v>8788885.8586619999</v>
      </c>
      <c r="G117" s="22">
        <f t="shared" si="28"/>
        <v>20210979.269295998</v>
      </c>
      <c r="H117" s="22">
        <v>4970945.5656270003</v>
      </c>
      <c r="I117" s="22">
        <v>1145856.59323</v>
      </c>
      <c r="J117" s="22">
        <f t="shared" si="29"/>
        <v>3825088.9723970005</v>
      </c>
      <c r="K117" s="22">
        <f t="shared" si="30"/>
        <v>6116802.1588570001</v>
      </c>
      <c r="L117" s="66">
        <v>12318275</v>
      </c>
      <c r="M117" s="66">
        <v>2342518</v>
      </c>
      <c r="N117" s="66">
        <f t="shared" ref="N117:N148" si="33">L117-M117</f>
        <v>9975757</v>
      </c>
      <c r="O117" s="66">
        <v>5125474</v>
      </c>
      <c r="P117" s="66">
        <v>808655</v>
      </c>
      <c r="Q117" s="66">
        <f t="shared" ref="Q117:Q148" si="34">O117-P117</f>
        <v>4316819</v>
      </c>
    </row>
    <row r="118" spans="1:17" x14ac:dyDescent="0.4">
      <c r="A118" s="243">
        <v>177</v>
      </c>
      <c r="B118" s="107">
        <v>112</v>
      </c>
      <c r="C118" s="107" t="s">
        <v>559</v>
      </c>
      <c r="D118" s="151">
        <v>6727539.8204070004</v>
      </c>
      <c r="E118" s="151">
        <v>3592727.9058909998</v>
      </c>
      <c r="F118" s="277">
        <f t="shared" si="27"/>
        <v>3134811.9145160005</v>
      </c>
      <c r="G118" s="108">
        <f t="shared" si="28"/>
        <v>10320267.726298001</v>
      </c>
      <c r="H118" s="108">
        <v>4660401.5027799997</v>
      </c>
      <c r="I118" s="108">
        <v>1929099.201839</v>
      </c>
      <c r="J118" s="108">
        <f t="shared" si="29"/>
        <v>2731302.3009409998</v>
      </c>
      <c r="K118" s="108">
        <f t="shared" si="30"/>
        <v>6589500.7046189997</v>
      </c>
      <c r="L118" s="109">
        <v>3460456</v>
      </c>
      <c r="M118" s="109">
        <v>224803</v>
      </c>
      <c r="N118" s="109">
        <f t="shared" si="33"/>
        <v>3235653</v>
      </c>
      <c r="O118" s="109">
        <v>2943611</v>
      </c>
      <c r="P118" s="109">
        <v>20082</v>
      </c>
      <c r="Q118" s="109">
        <f t="shared" si="34"/>
        <v>2923529</v>
      </c>
    </row>
    <row r="119" spans="1:17" x14ac:dyDescent="0.4">
      <c r="A119" s="243">
        <v>133</v>
      </c>
      <c r="B119" s="157">
        <v>113</v>
      </c>
      <c r="C119" s="71" t="s">
        <v>542</v>
      </c>
      <c r="D119" s="158">
        <v>6347164.4292959999</v>
      </c>
      <c r="E119" s="158">
        <v>2736084.3044960001</v>
      </c>
      <c r="F119" s="22">
        <f t="shared" si="27"/>
        <v>3611080.1247999999</v>
      </c>
      <c r="G119" s="22">
        <f t="shared" si="28"/>
        <v>9083248.7337919995</v>
      </c>
      <c r="H119" s="22">
        <v>3460348.8031080002</v>
      </c>
      <c r="I119" s="22">
        <v>1692389.112253</v>
      </c>
      <c r="J119" s="22">
        <f t="shared" si="29"/>
        <v>1767959.6908550002</v>
      </c>
      <c r="K119" s="22">
        <f t="shared" si="30"/>
        <v>5152737.9153610002</v>
      </c>
      <c r="L119" s="66">
        <v>4150448</v>
      </c>
      <c r="M119" s="66">
        <v>585249</v>
      </c>
      <c r="N119" s="66">
        <f t="shared" si="33"/>
        <v>3565199</v>
      </c>
      <c r="O119" s="66">
        <v>2531212</v>
      </c>
      <c r="P119" s="66">
        <v>459875</v>
      </c>
      <c r="Q119" s="66">
        <f t="shared" si="34"/>
        <v>2071337</v>
      </c>
    </row>
    <row r="120" spans="1:17" x14ac:dyDescent="0.4">
      <c r="A120" s="243">
        <v>147</v>
      </c>
      <c r="B120" s="107">
        <v>114</v>
      </c>
      <c r="C120" s="107" t="s">
        <v>547</v>
      </c>
      <c r="D120" s="151">
        <v>7817632.617443</v>
      </c>
      <c r="E120" s="151">
        <v>4469041.4793429999</v>
      </c>
      <c r="F120" s="277">
        <f t="shared" si="27"/>
        <v>3348591.1381000001</v>
      </c>
      <c r="G120" s="108">
        <f t="shared" si="28"/>
        <v>12286674.096786</v>
      </c>
      <c r="H120" s="108">
        <v>3268878.6414109999</v>
      </c>
      <c r="I120" s="108">
        <v>1093579.6742479999</v>
      </c>
      <c r="J120" s="108">
        <f t="shared" si="29"/>
        <v>2175298.9671630003</v>
      </c>
      <c r="K120" s="108">
        <f t="shared" si="30"/>
        <v>4362458.3156589996</v>
      </c>
      <c r="L120" s="109">
        <v>9100700</v>
      </c>
      <c r="M120" s="109">
        <v>3217468</v>
      </c>
      <c r="N120" s="109">
        <f t="shared" si="33"/>
        <v>5883232</v>
      </c>
      <c r="O120" s="109">
        <v>5650097</v>
      </c>
      <c r="P120" s="109">
        <v>0</v>
      </c>
      <c r="Q120" s="109">
        <f t="shared" si="34"/>
        <v>5650097</v>
      </c>
    </row>
    <row r="121" spans="1:17" x14ac:dyDescent="0.4">
      <c r="A121" s="243">
        <v>185</v>
      </c>
      <c r="B121" s="157">
        <v>115</v>
      </c>
      <c r="C121" s="71" t="s">
        <v>563</v>
      </c>
      <c r="D121" s="158">
        <v>7955107.9570399998</v>
      </c>
      <c r="E121" s="158">
        <v>5405685.0153120002</v>
      </c>
      <c r="F121" s="22">
        <f t="shared" si="27"/>
        <v>2549422.9417279996</v>
      </c>
      <c r="G121" s="22">
        <f t="shared" si="28"/>
        <v>13360792.972352</v>
      </c>
      <c r="H121" s="22">
        <v>2827179.9399029999</v>
      </c>
      <c r="I121" s="22">
        <v>3491927.1680000001</v>
      </c>
      <c r="J121" s="22">
        <f t="shared" si="29"/>
        <v>-664747.22809700016</v>
      </c>
      <c r="K121" s="22">
        <f t="shared" si="30"/>
        <v>6319107.107903</v>
      </c>
      <c r="L121" s="66">
        <v>4370972</v>
      </c>
      <c r="M121" s="66">
        <v>1708161</v>
      </c>
      <c r="N121" s="66">
        <f t="shared" si="33"/>
        <v>2662811</v>
      </c>
      <c r="O121" s="66">
        <v>839178</v>
      </c>
      <c r="P121" s="66">
        <v>1288497</v>
      </c>
      <c r="Q121" s="66">
        <f t="shared" si="34"/>
        <v>-449319</v>
      </c>
    </row>
    <row r="122" spans="1:17" x14ac:dyDescent="0.4">
      <c r="A122" s="243">
        <v>103</v>
      </c>
      <c r="B122" s="107">
        <v>116</v>
      </c>
      <c r="C122" s="107" t="s">
        <v>535</v>
      </c>
      <c r="D122" s="151">
        <v>4689180.0697010001</v>
      </c>
      <c r="E122" s="151">
        <v>2701006.7541939998</v>
      </c>
      <c r="F122" s="277">
        <f t="shared" si="27"/>
        <v>1988173.3155070003</v>
      </c>
      <c r="G122" s="108">
        <f t="shared" si="28"/>
        <v>7390186.8238949999</v>
      </c>
      <c r="H122" s="108">
        <v>2608840.1279779999</v>
      </c>
      <c r="I122" s="108">
        <v>1454104.3080430001</v>
      </c>
      <c r="J122" s="108">
        <f t="shared" si="29"/>
        <v>1154735.8199349998</v>
      </c>
      <c r="K122" s="108">
        <f t="shared" si="30"/>
        <v>4062944.4360210001</v>
      </c>
      <c r="L122" s="109">
        <v>2088519</v>
      </c>
      <c r="M122" s="109">
        <v>163561</v>
      </c>
      <c r="N122" s="109">
        <f t="shared" si="33"/>
        <v>1924958</v>
      </c>
      <c r="O122" s="109">
        <v>1256149</v>
      </c>
      <c r="P122" s="109">
        <v>97778</v>
      </c>
      <c r="Q122" s="109">
        <f t="shared" si="34"/>
        <v>1158371</v>
      </c>
    </row>
    <row r="123" spans="1:17" x14ac:dyDescent="0.4">
      <c r="A123" s="243">
        <v>22</v>
      </c>
      <c r="B123" s="157">
        <v>117</v>
      </c>
      <c r="C123" s="71" t="s">
        <v>516</v>
      </c>
      <c r="D123" s="158">
        <v>9410406.7506859992</v>
      </c>
      <c r="E123" s="158">
        <v>8403600.7537229992</v>
      </c>
      <c r="F123" s="22">
        <f t="shared" si="27"/>
        <v>1006805.9969629999</v>
      </c>
      <c r="G123" s="22">
        <f t="shared" si="28"/>
        <v>17814007.504409</v>
      </c>
      <c r="H123" s="22">
        <v>2585861.8214770001</v>
      </c>
      <c r="I123" s="22">
        <v>2115474.08684</v>
      </c>
      <c r="J123" s="22">
        <f t="shared" si="29"/>
        <v>470387.73463700013</v>
      </c>
      <c r="K123" s="22">
        <f t="shared" si="30"/>
        <v>4701335.9083169997</v>
      </c>
      <c r="L123" s="66">
        <v>3952547</v>
      </c>
      <c r="M123" s="66">
        <v>2997918</v>
      </c>
      <c r="N123" s="66">
        <f t="shared" si="33"/>
        <v>954629</v>
      </c>
      <c r="O123" s="66">
        <v>755079</v>
      </c>
      <c r="P123" s="66">
        <v>1073877</v>
      </c>
      <c r="Q123" s="66">
        <f t="shared" si="34"/>
        <v>-318798</v>
      </c>
    </row>
    <row r="124" spans="1:17" x14ac:dyDescent="0.4">
      <c r="A124" s="243">
        <v>237</v>
      </c>
      <c r="B124" s="107">
        <v>118</v>
      </c>
      <c r="C124" s="107" t="s">
        <v>569</v>
      </c>
      <c r="D124" s="151">
        <v>5770483.5726229995</v>
      </c>
      <c r="E124" s="151">
        <v>2841183.8147160001</v>
      </c>
      <c r="F124" s="277">
        <f t="shared" si="27"/>
        <v>2929299.7579069994</v>
      </c>
      <c r="G124" s="108">
        <f t="shared" si="28"/>
        <v>8611667.3873389997</v>
      </c>
      <c r="H124" s="108">
        <v>2528396.373137</v>
      </c>
      <c r="I124" s="108">
        <v>1089941.8969690001</v>
      </c>
      <c r="J124" s="108">
        <f t="shared" si="29"/>
        <v>1438454.4761679999</v>
      </c>
      <c r="K124" s="108">
        <f t="shared" si="30"/>
        <v>3618338.2701059999</v>
      </c>
      <c r="L124" s="109">
        <v>3622697</v>
      </c>
      <c r="M124" s="109">
        <v>497706</v>
      </c>
      <c r="N124" s="109">
        <f t="shared" si="33"/>
        <v>3124991</v>
      </c>
      <c r="O124" s="109">
        <v>1829345</v>
      </c>
      <c r="P124" s="109">
        <v>111873</v>
      </c>
      <c r="Q124" s="109">
        <f t="shared" si="34"/>
        <v>1717472</v>
      </c>
    </row>
    <row r="125" spans="1:17" x14ac:dyDescent="0.4">
      <c r="A125" s="243">
        <v>116</v>
      </c>
      <c r="B125" s="157">
        <v>119</v>
      </c>
      <c r="C125" s="71" t="s">
        <v>536</v>
      </c>
      <c r="D125" s="158">
        <v>7129366.0142900003</v>
      </c>
      <c r="E125" s="158">
        <v>1573182.1712199999</v>
      </c>
      <c r="F125" s="22">
        <f t="shared" si="27"/>
        <v>5556183.8430700004</v>
      </c>
      <c r="G125" s="22">
        <f t="shared" si="28"/>
        <v>8702548.1855100002</v>
      </c>
      <c r="H125" s="22">
        <v>2473158.9432620001</v>
      </c>
      <c r="I125" s="22">
        <v>7295.3835220000001</v>
      </c>
      <c r="J125" s="22">
        <f t="shared" si="29"/>
        <v>2465863.5597399999</v>
      </c>
      <c r="K125" s="22">
        <f t="shared" si="30"/>
        <v>2480454.3267840003</v>
      </c>
      <c r="L125" s="66">
        <v>8744121</v>
      </c>
      <c r="M125" s="66">
        <v>2562304</v>
      </c>
      <c r="N125" s="66">
        <f t="shared" si="33"/>
        <v>6181817</v>
      </c>
      <c r="O125" s="66">
        <v>3355086</v>
      </c>
      <c r="P125" s="66">
        <v>725498</v>
      </c>
      <c r="Q125" s="66">
        <f t="shared" si="34"/>
        <v>2629588</v>
      </c>
    </row>
    <row r="126" spans="1:17" x14ac:dyDescent="0.4">
      <c r="A126" s="243">
        <v>275</v>
      </c>
      <c r="B126" s="107">
        <v>120</v>
      </c>
      <c r="C126" s="107" t="s">
        <v>574</v>
      </c>
      <c r="D126" s="151">
        <v>7854437.5111560002</v>
      </c>
      <c r="E126" s="151">
        <v>5273599.1715660002</v>
      </c>
      <c r="F126" s="277">
        <f t="shared" si="27"/>
        <v>2580838.33959</v>
      </c>
      <c r="G126" s="108">
        <f t="shared" si="28"/>
        <v>13128036.682722</v>
      </c>
      <c r="H126" s="108">
        <v>2341839.3349339999</v>
      </c>
      <c r="I126" s="108">
        <v>2422752.9057809999</v>
      </c>
      <c r="J126" s="108">
        <f t="shared" si="29"/>
        <v>-80913.570846999995</v>
      </c>
      <c r="K126" s="108">
        <f t="shared" si="30"/>
        <v>4764592.2407149998</v>
      </c>
      <c r="L126" s="109">
        <v>8532118</v>
      </c>
      <c r="M126" s="109">
        <v>3219779</v>
      </c>
      <c r="N126" s="109">
        <f t="shared" si="33"/>
        <v>5312339</v>
      </c>
      <c r="O126" s="109">
        <v>993830</v>
      </c>
      <c r="P126" s="109">
        <v>1126811</v>
      </c>
      <c r="Q126" s="109">
        <f t="shared" si="34"/>
        <v>-132981</v>
      </c>
    </row>
    <row r="127" spans="1:17" x14ac:dyDescent="0.4">
      <c r="A127" s="243">
        <v>15</v>
      </c>
      <c r="B127" s="157">
        <v>121</v>
      </c>
      <c r="C127" s="71" t="s">
        <v>533</v>
      </c>
      <c r="D127" s="158">
        <v>5839595.8359000003</v>
      </c>
      <c r="E127" s="158">
        <v>1915189.141934</v>
      </c>
      <c r="F127" s="22">
        <f t="shared" si="27"/>
        <v>3924406.6939660003</v>
      </c>
      <c r="G127" s="22">
        <f t="shared" si="28"/>
        <v>7754784.9778340003</v>
      </c>
      <c r="H127" s="22">
        <v>2259402.8052440002</v>
      </c>
      <c r="I127" s="22">
        <v>857618.01390799996</v>
      </c>
      <c r="J127" s="22">
        <f t="shared" si="29"/>
        <v>1401784.7913360002</v>
      </c>
      <c r="K127" s="22">
        <f t="shared" si="30"/>
        <v>3117020.8191520004</v>
      </c>
      <c r="L127" s="66">
        <v>5749166</v>
      </c>
      <c r="M127" s="66">
        <v>1628058</v>
      </c>
      <c r="N127" s="66">
        <f t="shared" si="33"/>
        <v>4121108</v>
      </c>
      <c r="O127" s="66">
        <v>1996022</v>
      </c>
      <c r="P127" s="66">
        <v>886683</v>
      </c>
      <c r="Q127" s="66">
        <f t="shared" si="34"/>
        <v>1109339</v>
      </c>
    </row>
    <row r="128" spans="1:17" x14ac:dyDescent="0.4">
      <c r="A128" s="243">
        <v>160</v>
      </c>
      <c r="B128" s="107">
        <v>122</v>
      </c>
      <c r="C128" s="107" t="s">
        <v>553</v>
      </c>
      <c r="D128" s="151">
        <v>14034804.843225</v>
      </c>
      <c r="E128" s="151">
        <v>14255444.750525</v>
      </c>
      <c r="F128" s="277">
        <f t="shared" si="27"/>
        <v>-220639.90729999915</v>
      </c>
      <c r="G128" s="108">
        <f t="shared" si="28"/>
        <v>28290249.59375</v>
      </c>
      <c r="H128" s="108">
        <v>2188706.8166470001</v>
      </c>
      <c r="I128" s="108">
        <v>5572416.7946809996</v>
      </c>
      <c r="J128" s="108">
        <f t="shared" si="29"/>
        <v>-3383709.9780339994</v>
      </c>
      <c r="K128" s="108">
        <f t="shared" si="30"/>
        <v>7761123.6113280002</v>
      </c>
      <c r="L128" s="109">
        <v>21939074</v>
      </c>
      <c r="M128" s="109">
        <v>13235701</v>
      </c>
      <c r="N128" s="109">
        <f t="shared" si="33"/>
        <v>8703373</v>
      </c>
      <c r="O128" s="109">
        <v>2904636</v>
      </c>
      <c r="P128" s="109">
        <v>6984597</v>
      </c>
      <c r="Q128" s="109">
        <f t="shared" si="34"/>
        <v>-4079961</v>
      </c>
    </row>
    <row r="129" spans="1:17" x14ac:dyDescent="0.4">
      <c r="A129" s="243">
        <v>36</v>
      </c>
      <c r="B129" s="157">
        <v>123</v>
      </c>
      <c r="C129" s="71" t="s">
        <v>511</v>
      </c>
      <c r="D129" s="158">
        <v>4302079.0880319998</v>
      </c>
      <c r="E129" s="158">
        <v>1652935.3043480001</v>
      </c>
      <c r="F129" s="22">
        <f t="shared" si="27"/>
        <v>2649143.7836839994</v>
      </c>
      <c r="G129" s="22">
        <f t="shared" si="28"/>
        <v>5955014.3923800001</v>
      </c>
      <c r="H129" s="22">
        <v>2167075.0058380002</v>
      </c>
      <c r="I129" s="22">
        <v>401805.13834</v>
      </c>
      <c r="J129" s="22">
        <f t="shared" si="29"/>
        <v>1765269.8674980002</v>
      </c>
      <c r="K129" s="22">
        <f t="shared" si="30"/>
        <v>2568880.1441780003</v>
      </c>
      <c r="L129" s="66">
        <v>4540609</v>
      </c>
      <c r="M129" s="66">
        <v>1980168</v>
      </c>
      <c r="N129" s="66">
        <f t="shared" si="33"/>
        <v>2560441</v>
      </c>
      <c r="O129" s="66">
        <v>2158456</v>
      </c>
      <c r="P129" s="66">
        <v>779037</v>
      </c>
      <c r="Q129" s="66">
        <f t="shared" si="34"/>
        <v>1379419</v>
      </c>
    </row>
    <row r="130" spans="1:17" x14ac:dyDescent="0.4">
      <c r="A130" s="243">
        <v>44</v>
      </c>
      <c r="B130" s="107">
        <v>124</v>
      </c>
      <c r="C130" s="107" t="s">
        <v>510</v>
      </c>
      <c r="D130" s="151">
        <v>3836680.2513830001</v>
      </c>
      <c r="E130" s="151">
        <v>2528364.4747040002</v>
      </c>
      <c r="F130" s="277">
        <f t="shared" si="27"/>
        <v>1308315.7766789999</v>
      </c>
      <c r="G130" s="108">
        <f t="shared" si="28"/>
        <v>6365044.7260870002</v>
      </c>
      <c r="H130" s="108">
        <v>1748439.520309</v>
      </c>
      <c r="I130" s="108">
        <v>1132791.854301</v>
      </c>
      <c r="J130" s="108">
        <f t="shared" si="29"/>
        <v>615647.66600800003</v>
      </c>
      <c r="K130" s="108">
        <f t="shared" si="30"/>
        <v>2881231.3746100003</v>
      </c>
      <c r="L130" s="109">
        <v>3167393</v>
      </c>
      <c r="M130" s="109">
        <v>326915</v>
      </c>
      <c r="N130" s="109">
        <f t="shared" si="33"/>
        <v>2840478</v>
      </c>
      <c r="O130" s="109">
        <v>611874</v>
      </c>
      <c r="P130" s="109">
        <v>167674</v>
      </c>
      <c r="Q130" s="109">
        <f t="shared" si="34"/>
        <v>444200</v>
      </c>
    </row>
    <row r="131" spans="1:17" x14ac:dyDescent="0.4">
      <c r="A131" s="243">
        <v>25</v>
      </c>
      <c r="B131" s="157">
        <v>125</v>
      </c>
      <c r="C131" s="71" t="s">
        <v>513</v>
      </c>
      <c r="D131" s="158">
        <v>7446430.020668</v>
      </c>
      <c r="E131" s="158">
        <v>1728617.5776470001</v>
      </c>
      <c r="F131" s="22">
        <f t="shared" si="27"/>
        <v>5717812.4430209994</v>
      </c>
      <c r="G131" s="22">
        <f t="shared" si="28"/>
        <v>9175047.5983150005</v>
      </c>
      <c r="H131" s="22">
        <v>1732136.781095</v>
      </c>
      <c r="I131" s="22">
        <v>344939.32337200001</v>
      </c>
      <c r="J131" s="22">
        <f t="shared" si="29"/>
        <v>1387197.4577230001</v>
      </c>
      <c r="K131" s="22">
        <f t="shared" si="30"/>
        <v>2077076.1044669999</v>
      </c>
      <c r="L131" s="66">
        <v>12207009</v>
      </c>
      <c r="M131" s="66">
        <v>5198585</v>
      </c>
      <c r="N131" s="66">
        <f t="shared" si="33"/>
        <v>7008424</v>
      </c>
      <c r="O131" s="66">
        <v>2827181</v>
      </c>
      <c r="P131" s="66">
        <v>1939014</v>
      </c>
      <c r="Q131" s="66">
        <f t="shared" si="34"/>
        <v>888167</v>
      </c>
    </row>
    <row r="132" spans="1:17" x14ac:dyDescent="0.4">
      <c r="A132" s="243">
        <v>156</v>
      </c>
      <c r="B132" s="107">
        <v>126</v>
      </c>
      <c r="C132" s="107" t="s">
        <v>552</v>
      </c>
      <c r="D132" s="151">
        <v>3937796.3066679998</v>
      </c>
      <c r="E132" s="151">
        <v>1568010.742693</v>
      </c>
      <c r="F132" s="277">
        <f t="shared" si="27"/>
        <v>2369785.5639749998</v>
      </c>
      <c r="G132" s="108">
        <f t="shared" si="28"/>
        <v>5505807.0493609998</v>
      </c>
      <c r="H132" s="108">
        <v>1676907.204527</v>
      </c>
      <c r="I132" s="108">
        <v>470401.29583999998</v>
      </c>
      <c r="J132" s="108">
        <f t="shared" si="29"/>
        <v>1206505.9086869999</v>
      </c>
      <c r="K132" s="108">
        <f t="shared" si="30"/>
        <v>2147308.5003669998</v>
      </c>
      <c r="L132" s="109">
        <v>2939026</v>
      </c>
      <c r="M132" s="109">
        <v>504786</v>
      </c>
      <c r="N132" s="109">
        <f t="shared" si="33"/>
        <v>2434240</v>
      </c>
      <c r="O132" s="109">
        <v>1085936</v>
      </c>
      <c r="P132" s="109">
        <v>273773</v>
      </c>
      <c r="Q132" s="109">
        <f t="shared" si="34"/>
        <v>812163</v>
      </c>
    </row>
    <row r="133" spans="1:17" x14ac:dyDescent="0.4">
      <c r="A133" s="243">
        <v>244</v>
      </c>
      <c r="B133" s="157">
        <v>127</v>
      </c>
      <c r="C133" s="71" t="s">
        <v>626</v>
      </c>
      <c r="D133" s="158">
        <v>4742692.492575</v>
      </c>
      <c r="E133" s="158">
        <v>4484548.246944</v>
      </c>
      <c r="F133" s="22">
        <f t="shared" si="27"/>
        <v>258144.24563100003</v>
      </c>
      <c r="G133" s="22">
        <f t="shared" si="28"/>
        <v>9227240.7395190001</v>
      </c>
      <c r="H133" s="22">
        <v>1663522.0702140001</v>
      </c>
      <c r="I133" s="22">
        <v>1712529.744773</v>
      </c>
      <c r="J133" s="22">
        <f t="shared" si="29"/>
        <v>-49007.674558999948</v>
      </c>
      <c r="K133" s="22">
        <f t="shared" si="30"/>
        <v>3376051.8149870001</v>
      </c>
      <c r="L133" s="66">
        <v>1291562</v>
      </c>
      <c r="M133" s="66">
        <v>752602</v>
      </c>
      <c r="N133" s="66">
        <f t="shared" si="33"/>
        <v>538960</v>
      </c>
      <c r="O133" s="66">
        <v>62408</v>
      </c>
      <c r="P133" s="66">
        <v>64523</v>
      </c>
      <c r="Q133" s="66">
        <f t="shared" si="34"/>
        <v>-2115</v>
      </c>
    </row>
    <row r="134" spans="1:17" x14ac:dyDescent="0.4">
      <c r="A134" s="243">
        <v>51</v>
      </c>
      <c r="B134" s="107">
        <v>128</v>
      </c>
      <c r="C134" s="107" t="s">
        <v>522</v>
      </c>
      <c r="D134" s="151">
        <v>7364901.812744</v>
      </c>
      <c r="E134" s="151">
        <v>630378.05773300002</v>
      </c>
      <c r="F134" s="277">
        <f t="shared" si="27"/>
        <v>6734523.7550109997</v>
      </c>
      <c r="G134" s="108">
        <f t="shared" si="28"/>
        <v>7995279.8704770003</v>
      </c>
      <c r="H134" s="108">
        <v>1660546.2079719999</v>
      </c>
      <c r="I134" s="108">
        <v>99851.026887</v>
      </c>
      <c r="J134" s="108">
        <f t="shared" si="29"/>
        <v>1560695.1810849998</v>
      </c>
      <c r="K134" s="108">
        <f t="shared" si="30"/>
        <v>1760397.234859</v>
      </c>
      <c r="L134" s="109">
        <v>9803862</v>
      </c>
      <c r="M134" s="109">
        <v>2818093</v>
      </c>
      <c r="N134" s="109">
        <f t="shared" si="33"/>
        <v>6985769</v>
      </c>
      <c r="O134" s="109">
        <v>2201926</v>
      </c>
      <c r="P134" s="109">
        <v>1081199</v>
      </c>
      <c r="Q134" s="109">
        <f t="shared" si="34"/>
        <v>1120727</v>
      </c>
    </row>
    <row r="135" spans="1:17" x14ac:dyDescent="0.4">
      <c r="A135" s="243">
        <v>148</v>
      </c>
      <c r="B135" s="157">
        <v>129</v>
      </c>
      <c r="C135" s="71" t="s">
        <v>548</v>
      </c>
      <c r="D135" s="158">
        <v>5390640.4019750003</v>
      </c>
      <c r="E135" s="158">
        <v>5099665.4259710005</v>
      </c>
      <c r="F135" s="22">
        <f t="shared" si="27"/>
        <v>290974.97600399982</v>
      </c>
      <c r="G135" s="22">
        <f t="shared" si="28"/>
        <v>10490305.827946</v>
      </c>
      <c r="H135" s="22">
        <v>1371514.74278</v>
      </c>
      <c r="I135" s="22">
        <v>1295116.462699</v>
      </c>
      <c r="J135" s="22">
        <f t="shared" si="29"/>
        <v>76398.280080999946</v>
      </c>
      <c r="K135" s="22">
        <f t="shared" si="30"/>
        <v>2666631.2054789998</v>
      </c>
      <c r="L135" s="66">
        <v>1983699</v>
      </c>
      <c r="M135" s="66">
        <v>1292237</v>
      </c>
      <c r="N135" s="66">
        <f t="shared" si="33"/>
        <v>691462</v>
      </c>
      <c r="O135" s="66">
        <v>378001</v>
      </c>
      <c r="P135" s="66">
        <v>348028</v>
      </c>
      <c r="Q135" s="66">
        <f t="shared" si="34"/>
        <v>29973</v>
      </c>
    </row>
    <row r="136" spans="1:17" x14ac:dyDescent="0.4">
      <c r="A136" s="243">
        <v>9</v>
      </c>
      <c r="B136" s="107">
        <v>130</v>
      </c>
      <c r="C136" s="107" t="s">
        <v>530</v>
      </c>
      <c r="D136" s="151">
        <v>9873053.3911119998</v>
      </c>
      <c r="E136" s="151">
        <v>7803352.4724270003</v>
      </c>
      <c r="F136" s="277">
        <f t="shared" si="27"/>
        <v>2069700.9186849995</v>
      </c>
      <c r="G136" s="108">
        <f t="shared" si="28"/>
        <v>17676405.863538999</v>
      </c>
      <c r="H136" s="108">
        <v>1306345.2832229999</v>
      </c>
      <c r="I136" s="108">
        <v>3597190.9062709999</v>
      </c>
      <c r="J136" s="108">
        <f t="shared" si="29"/>
        <v>-2290845.623048</v>
      </c>
      <c r="K136" s="108">
        <f t="shared" si="30"/>
        <v>4903536.1894939998</v>
      </c>
      <c r="L136" s="109">
        <v>21828090</v>
      </c>
      <c r="M136" s="109">
        <v>15482174</v>
      </c>
      <c r="N136" s="109">
        <f t="shared" si="33"/>
        <v>6345916</v>
      </c>
      <c r="O136" s="109">
        <v>2931069</v>
      </c>
      <c r="P136" s="109">
        <v>6573701</v>
      </c>
      <c r="Q136" s="109">
        <f t="shared" si="34"/>
        <v>-3642632</v>
      </c>
    </row>
    <row r="137" spans="1:17" x14ac:dyDescent="0.4">
      <c r="A137" s="243">
        <v>141</v>
      </c>
      <c r="B137" s="157">
        <v>131</v>
      </c>
      <c r="C137" s="71" t="s">
        <v>544</v>
      </c>
      <c r="D137" s="158">
        <v>5060618.7487890003</v>
      </c>
      <c r="E137" s="158">
        <v>1338821.520216</v>
      </c>
      <c r="F137" s="22">
        <f t="shared" si="27"/>
        <v>3721797.2285730001</v>
      </c>
      <c r="G137" s="22">
        <f t="shared" si="28"/>
        <v>6399440.2690050006</v>
      </c>
      <c r="H137" s="22">
        <v>1245678.042931</v>
      </c>
      <c r="I137" s="22">
        <v>549893.93978999997</v>
      </c>
      <c r="J137" s="22">
        <f t="shared" si="29"/>
        <v>695784.10314100003</v>
      </c>
      <c r="K137" s="22">
        <f t="shared" si="30"/>
        <v>1795571.982721</v>
      </c>
      <c r="L137" s="66">
        <v>6455633</v>
      </c>
      <c r="M137" s="66">
        <v>2194438</v>
      </c>
      <c r="N137" s="66">
        <f t="shared" si="33"/>
        <v>4261195</v>
      </c>
      <c r="O137" s="66">
        <v>2042565</v>
      </c>
      <c r="P137" s="66">
        <v>1030347</v>
      </c>
      <c r="Q137" s="66">
        <f t="shared" si="34"/>
        <v>1012218</v>
      </c>
    </row>
    <row r="138" spans="1:17" x14ac:dyDescent="0.4">
      <c r="A138" s="243">
        <v>184</v>
      </c>
      <c r="B138" s="107">
        <v>132</v>
      </c>
      <c r="C138" s="107" t="s">
        <v>562</v>
      </c>
      <c r="D138" s="151">
        <v>3327491.6553489999</v>
      </c>
      <c r="E138" s="151">
        <v>1512119.22135</v>
      </c>
      <c r="F138" s="277">
        <f t="shared" si="27"/>
        <v>1815372.4339989999</v>
      </c>
      <c r="G138" s="108">
        <f t="shared" si="28"/>
        <v>4839610.8766989997</v>
      </c>
      <c r="H138" s="108">
        <v>1235881.5554510001</v>
      </c>
      <c r="I138" s="108">
        <v>645020.03611900005</v>
      </c>
      <c r="J138" s="108">
        <f t="shared" si="29"/>
        <v>590861.51933200005</v>
      </c>
      <c r="K138" s="108">
        <f t="shared" si="30"/>
        <v>1880901.5915700002</v>
      </c>
      <c r="L138" s="109">
        <v>3285350</v>
      </c>
      <c r="M138" s="109">
        <v>1487170</v>
      </c>
      <c r="N138" s="109">
        <f t="shared" si="33"/>
        <v>1798180</v>
      </c>
      <c r="O138" s="109">
        <v>2156480</v>
      </c>
      <c r="P138" s="109">
        <v>1451884</v>
      </c>
      <c r="Q138" s="109">
        <f t="shared" si="34"/>
        <v>704596</v>
      </c>
    </row>
    <row r="139" spans="1:17" x14ac:dyDescent="0.4">
      <c r="A139" s="243">
        <v>167</v>
      </c>
      <c r="B139" s="157">
        <v>133</v>
      </c>
      <c r="C139" s="71" t="s">
        <v>554</v>
      </c>
      <c r="D139" s="158">
        <v>3621278.1311360002</v>
      </c>
      <c r="E139" s="158">
        <v>2981638.6620530002</v>
      </c>
      <c r="F139" s="22">
        <f t="shared" si="27"/>
        <v>639639.46908299997</v>
      </c>
      <c r="G139" s="22">
        <f t="shared" si="28"/>
        <v>6602916.7931890003</v>
      </c>
      <c r="H139" s="22">
        <v>1168384.922855</v>
      </c>
      <c r="I139" s="22">
        <v>732916.43488700001</v>
      </c>
      <c r="J139" s="22">
        <f t="shared" si="29"/>
        <v>435468.487968</v>
      </c>
      <c r="K139" s="22">
        <f t="shared" si="30"/>
        <v>1901301.3577419999</v>
      </c>
      <c r="L139" s="66">
        <v>1193968</v>
      </c>
      <c r="M139" s="66">
        <v>617248</v>
      </c>
      <c r="N139" s="66">
        <f t="shared" si="33"/>
        <v>576720</v>
      </c>
      <c r="O139" s="66">
        <v>459101</v>
      </c>
      <c r="P139" s="66">
        <v>46925</v>
      </c>
      <c r="Q139" s="66">
        <f t="shared" si="34"/>
        <v>412176</v>
      </c>
    </row>
    <row r="140" spans="1:17" x14ac:dyDescent="0.4">
      <c r="A140" s="243">
        <v>264</v>
      </c>
      <c r="B140" s="107">
        <v>134</v>
      </c>
      <c r="C140" s="107" t="s">
        <v>573</v>
      </c>
      <c r="D140" s="151">
        <v>2972345.6349709998</v>
      </c>
      <c r="E140" s="151">
        <v>1835676.2839560001</v>
      </c>
      <c r="F140" s="277">
        <f t="shared" si="27"/>
        <v>1136669.3510149997</v>
      </c>
      <c r="G140" s="108">
        <f t="shared" si="28"/>
        <v>4808021.9189269999</v>
      </c>
      <c r="H140" s="108">
        <v>1101786.747613</v>
      </c>
      <c r="I140" s="108">
        <v>777250.42796500004</v>
      </c>
      <c r="J140" s="108">
        <f t="shared" si="29"/>
        <v>324536.31964799995</v>
      </c>
      <c r="K140" s="108">
        <f t="shared" si="30"/>
        <v>1879037.175578</v>
      </c>
      <c r="L140" s="109">
        <v>1157214</v>
      </c>
      <c r="M140" s="109">
        <v>82899</v>
      </c>
      <c r="N140" s="109">
        <f t="shared" si="33"/>
        <v>1074315</v>
      </c>
      <c r="O140" s="109">
        <v>236901</v>
      </c>
      <c r="P140" s="109">
        <v>0</v>
      </c>
      <c r="Q140" s="109">
        <f t="shared" si="34"/>
        <v>236901</v>
      </c>
    </row>
    <row r="141" spans="1:17" x14ac:dyDescent="0.4">
      <c r="A141" s="243">
        <v>296</v>
      </c>
      <c r="B141" s="157">
        <v>135</v>
      </c>
      <c r="C141" s="71" t="s">
        <v>627</v>
      </c>
      <c r="D141" s="158">
        <v>1458486.554303</v>
      </c>
      <c r="E141" s="158">
        <v>51175.974979999999</v>
      </c>
      <c r="F141" s="22">
        <f t="shared" ref="F141:F172" si="35">D141-E141</f>
        <v>1407310.579323</v>
      </c>
      <c r="G141" s="22">
        <f t="shared" ref="G141:G175" si="36">D141+E141</f>
        <v>1509662.5292829999</v>
      </c>
      <c r="H141" s="22">
        <v>1087932.549173</v>
      </c>
      <c r="I141" s="22">
        <v>4000</v>
      </c>
      <c r="J141" s="22">
        <f t="shared" ref="J141:J172" si="37">H141-I141</f>
        <v>1083932.549173</v>
      </c>
      <c r="K141" s="22">
        <f t="shared" ref="K141:K175" si="38">H141+I141</f>
        <v>1091932.549173</v>
      </c>
      <c r="L141" s="66">
        <v>1628321</v>
      </c>
      <c r="M141" s="66">
        <v>113369</v>
      </c>
      <c r="N141" s="66">
        <f t="shared" si="33"/>
        <v>1514952</v>
      </c>
      <c r="O141" s="66">
        <v>1305361</v>
      </c>
      <c r="P141" s="66">
        <v>111408</v>
      </c>
      <c r="Q141" s="66">
        <f t="shared" si="34"/>
        <v>1193953</v>
      </c>
    </row>
    <row r="142" spans="1:17" x14ac:dyDescent="0.4">
      <c r="A142" s="243">
        <v>18</v>
      </c>
      <c r="B142" s="107">
        <v>136</v>
      </c>
      <c r="C142" s="107" t="s">
        <v>528</v>
      </c>
      <c r="D142" s="151">
        <v>1878820.6038879999</v>
      </c>
      <c r="E142" s="151">
        <v>340021.31620399997</v>
      </c>
      <c r="F142" s="277">
        <f t="shared" si="35"/>
        <v>1538799.2876839999</v>
      </c>
      <c r="G142" s="108">
        <f t="shared" si="36"/>
        <v>2218841.9200919997</v>
      </c>
      <c r="H142" s="108">
        <v>960730.13378699997</v>
      </c>
      <c r="I142" s="108">
        <v>22143</v>
      </c>
      <c r="J142" s="108">
        <f t="shared" si="37"/>
        <v>938587.13378699997</v>
      </c>
      <c r="K142" s="108">
        <f t="shared" si="38"/>
        <v>982873.13378699997</v>
      </c>
      <c r="L142" s="109">
        <v>2272491</v>
      </c>
      <c r="M142" s="109">
        <v>360250</v>
      </c>
      <c r="N142" s="109">
        <f t="shared" si="33"/>
        <v>1912241</v>
      </c>
      <c r="O142" s="109">
        <v>1499156</v>
      </c>
      <c r="P142" s="109">
        <v>182029</v>
      </c>
      <c r="Q142" s="109">
        <f t="shared" si="34"/>
        <v>1317127</v>
      </c>
    </row>
    <row r="143" spans="1:17" x14ac:dyDescent="0.4">
      <c r="A143" s="243">
        <v>169</v>
      </c>
      <c r="B143" s="157">
        <v>137</v>
      </c>
      <c r="C143" s="71" t="s">
        <v>556</v>
      </c>
      <c r="D143" s="158">
        <v>3824483.836989</v>
      </c>
      <c r="E143" s="158">
        <v>3622953.3012780002</v>
      </c>
      <c r="F143" s="22">
        <f t="shared" si="35"/>
        <v>201530.53571099974</v>
      </c>
      <c r="G143" s="22">
        <f t="shared" si="36"/>
        <v>7447437.1382670002</v>
      </c>
      <c r="H143" s="22">
        <v>935423.58755499998</v>
      </c>
      <c r="I143" s="22">
        <v>934916.02316400001</v>
      </c>
      <c r="J143" s="22">
        <f t="shared" si="37"/>
        <v>507.56439099996351</v>
      </c>
      <c r="K143" s="22">
        <f t="shared" si="38"/>
        <v>1870339.610719</v>
      </c>
      <c r="L143" s="66">
        <v>611978</v>
      </c>
      <c r="M143" s="66">
        <v>334591</v>
      </c>
      <c r="N143" s="66">
        <f t="shared" si="33"/>
        <v>277387</v>
      </c>
      <c r="O143" s="66">
        <v>112152</v>
      </c>
      <c r="P143" s="66">
        <v>95686</v>
      </c>
      <c r="Q143" s="66">
        <f t="shared" si="34"/>
        <v>16466</v>
      </c>
    </row>
    <row r="144" spans="1:17" x14ac:dyDescent="0.4">
      <c r="A144" s="243">
        <v>239</v>
      </c>
      <c r="B144" s="107">
        <v>138</v>
      </c>
      <c r="C144" s="107" t="s">
        <v>568</v>
      </c>
      <c r="D144" s="151">
        <v>1953321.6661779999</v>
      </c>
      <c r="E144" s="151">
        <v>1855054.817726</v>
      </c>
      <c r="F144" s="277">
        <f t="shared" si="35"/>
        <v>98266.848451999947</v>
      </c>
      <c r="G144" s="108">
        <f t="shared" si="36"/>
        <v>3808376.4839039999</v>
      </c>
      <c r="H144" s="108">
        <v>897497.54090100003</v>
      </c>
      <c r="I144" s="108">
        <v>902571.63035500003</v>
      </c>
      <c r="J144" s="108">
        <f t="shared" si="37"/>
        <v>-5074.0894540000008</v>
      </c>
      <c r="K144" s="108">
        <f t="shared" si="38"/>
        <v>1800069.1712560002</v>
      </c>
      <c r="L144" s="109">
        <v>387580</v>
      </c>
      <c r="M144" s="109">
        <v>204855</v>
      </c>
      <c r="N144" s="109">
        <f t="shared" si="33"/>
        <v>182725</v>
      </c>
      <c r="O144" s="109">
        <v>122052</v>
      </c>
      <c r="P144" s="109">
        <v>43188</v>
      </c>
      <c r="Q144" s="109">
        <f t="shared" si="34"/>
        <v>78864</v>
      </c>
    </row>
    <row r="145" spans="1:17" x14ac:dyDescent="0.4">
      <c r="A145" s="243">
        <v>144</v>
      </c>
      <c r="B145" s="157">
        <v>139</v>
      </c>
      <c r="C145" s="71" t="s">
        <v>545</v>
      </c>
      <c r="D145" s="158">
        <v>5002524.0072069997</v>
      </c>
      <c r="E145" s="158">
        <v>3519915.6472</v>
      </c>
      <c r="F145" s="22">
        <f t="shared" si="35"/>
        <v>1482608.3600069997</v>
      </c>
      <c r="G145" s="22">
        <f t="shared" si="36"/>
        <v>8522439.6544070002</v>
      </c>
      <c r="H145" s="22">
        <v>893436.15342400002</v>
      </c>
      <c r="I145" s="22">
        <v>1325901.67533</v>
      </c>
      <c r="J145" s="22">
        <f t="shared" si="37"/>
        <v>-432465.52190599998</v>
      </c>
      <c r="K145" s="22">
        <f t="shared" si="38"/>
        <v>2219337.8287539999</v>
      </c>
      <c r="L145" s="66">
        <v>7968018</v>
      </c>
      <c r="M145" s="66">
        <v>4278618</v>
      </c>
      <c r="N145" s="66">
        <f t="shared" si="33"/>
        <v>3689400</v>
      </c>
      <c r="O145" s="66">
        <v>468363</v>
      </c>
      <c r="P145" s="66">
        <v>713885</v>
      </c>
      <c r="Q145" s="66">
        <f t="shared" si="34"/>
        <v>-245522</v>
      </c>
    </row>
    <row r="146" spans="1:17" x14ac:dyDescent="0.4">
      <c r="A146" s="243">
        <v>211</v>
      </c>
      <c r="B146" s="107">
        <v>140</v>
      </c>
      <c r="C146" s="107" t="s">
        <v>566</v>
      </c>
      <c r="D146" s="151">
        <v>9157192.7833329998</v>
      </c>
      <c r="E146" s="151">
        <v>4583390.6025909996</v>
      </c>
      <c r="F146" s="277">
        <f t="shared" si="35"/>
        <v>4573802.1807420002</v>
      </c>
      <c r="G146" s="108">
        <f t="shared" si="36"/>
        <v>13740583.385924</v>
      </c>
      <c r="H146" s="108">
        <v>871699.41612199997</v>
      </c>
      <c r="I146" s="108">
        <v>2142090.2741370001</v>
      </c>
      <c r="J146" s="108">
        <f t="shared" si="37"/>
        <v>-1270390.8580150001</v>
      </c>
      <c r="K146" s="108">
        <f t="shared" si="38"/>
        <v>3013789.6902590003</v>
      </c>
      <c r="L146" s="109">
        <v>18880748</v>
      </c>
      <c r="M146" s="109">
        <v>8134390</v>
      </c>
      <c r="N146" s="109">
        <f t="shared" si="33"/>
        <v>10746358</v>
      </c>
      <c r="O146" s="109">
        <v>0</v>
      </c>
      <c r="P146" s="109">
        <v>1020503</v>
      </c>
      <c r="Q146" s="109">
        <f t="shared" si="34"/>
        <v>-1020503</v>
      </c>
    </row>
    <row r="147" spans="1:17" x14ac:dyDescent="0.4">
      <c r="A147" s="243">
        <v>122</v>
      </c>
      <c r="B147" s="157">
        <v>141</v>
      </c>
      <c r="C147" s="71" t="s">
        <v>538</v>
      </c>
      <c r="D147" s="158">
        <v>2155512.7791030002</v>
      </c>
      <c r="E147" s="158">
        <v>485581.43124800001</v>
      </c>
      <c r="F147" s="22">
        <f t="shared" si="35"/>
        <v>1669931.3478550003</v>
      </c>
      <c r="G147" s="22">
        <f t="shared" si="36"/>
        <v>2641094.2103510001</v>
      </c>
      <c r="H147" s="22">
        <v>826940.44525500003</v>
      </c>
      <c r="I147" s="22">
        <v>116931.57166099999</v>
      </c>
      <c r="J147" s="22">
        <f t="shared" si="37"/>
        <v>710008.873594</v>
      </c>
      <c r="K147" s="22">
        <f t="shared" si="38"/>
        <v>943872.01691600005</v>
      </c>
      <c r="L147" s="66">
        <v>2766696</v>
      </c>
      <c r="M147" s="66">
        <v>1051641</v>
      </c>
      <c r="N147" s="66">
        <f t="shared" si="33"/>
        <v>1715055</v>
      </c>
      <c r="O147" s="66">
        <v>1217363</v>
      </c>
      <c r="P147" s="66">
        <v>537139</v>
      </c>
      <c r="Q147" s="66">
        <f t="shared" si="34"/>
        <v>680224</v>
      </c>
    </row>
    <row r="148" spans="1:17" x14ac:dyDescent="0.4">
      <c r="A148" s="243">
        <v>60</v>
      </c>
      <c r="B148" s="107">
        <v>142</v>
      </c>
      <c r="C148" s="107" t="s">
        <v>518</v>
      </c>
      <c r="D148" s="151">
        <v>2405905.8773159999</v>
      </c>
      <c r="E148" s="151">
        <v>1424039.51661</v>
      </c>
      <c r="F148" s="277">
        <f t="shared" si="35"/>
        <v>981866.36070599989</v>
      </c>
      <c r="G148" s="108">
        <f t="shared" si="36"/>
        <v>3829945.3939260002</v>
      </c>
      <c r="H148" s="108">
        <v>813633.45922099997</v>
      </c>
      <c r="I148" s="108">
        <v>373758.30935300002</v>
      </c>
      <c r="J148" s="108">
        <f t="shared" si="37"/>
        <v>439875.14986799995</v>
      </c>
      <c r="K148" s="108">
        <f t="shared" si="38"/>
        <v>1187391.7685739999</v>
      </c>
      <c r="L148" s="109">
        <v>1351783</v>
      </c>
      <c r="M148" s="109">
        <v>537402</v>
      </c>
      <c r="N148" s="109">
        <f t="shared" si="33"/>
        <v>814381</v>
      </c>
      <c r="O148" s="109">
        <v>599923</v>
      </c>
      <c r="P148" s="109">
        <v>278679</v>
      </c>
      <c r="Q148" s="109">
        <f t="shared" si="34"/>
        <v>321244</v>
      </c>
    </row>
    <row r="149" spans="1:17" x14ac:dyDescent="0.4">
      <c r="A149" s="243">
        <v>240</v>
      </c>
      <c r="B149" s="157">
        <v>143</v>
      </c>
      <c r="C149" s="71" t="s">
        <v>570</v>
      </c>
      <c r="D149" s="158">
        <v>1584978.517764</v>
      </c>
      <c r="E149" s="158">
        <v>1512533.55917</v>
      </c>
      <c r="F149" s="22">
        <f t="shared" si="35"/>
        <v>72444.958593999967</v>
      </c>
      <c r="G149" s="22">
        <f t="shared" si="36"/>
        <v>3097512.076934</v>
      </c>
      <c r="H149" s="22">
        <v>731969.22437199997</v>
      </c>
      <c r="I149" s="22">
        <v>992669.08779699996</v>
      </c>
      <c r="J149" s="22">
        <f t="shared" si="37"/>
        <v>-260699.86342499999</v>
      </c>
      <c r="K149" s="22">
        <f t="shared" si="38"/>
        <v>1724638.312169</v>
      </c>
      <c r="L149" s="66">
        <v>483278</v>
      </c>
      <c r="M149" s="66">
        <v>339758</v>
      </c>
      <c r="N149" s="66">
        <f t="shared" ref="N149:N173" si="39">L149-M149</f>
        <v>143520</v>
      </c>
      <c r="O149" s="66">
        <v>90534</v>
      </c>
      <c r="P149" s="66">
        <v>243926</v>
      </c>
      <c r="Q149" s="66">
        <f t="shared" ref="Q149:Q173" si="40">O149-P149</f>
        <v>-153392</v>
      </c>
    </row>
    <row r="150" spans="1:17" x14ac:dyDescent="0.4">
      <c r="A150" s="243">
        <v>170</v>
      </c>
      <c r="B150" s="107">
        <v>144</v>
      </c>
      <c r="C150" s="107" t="s">
        <v>557</v>
      </c>
      <c r="D150" s="151">
        <v>1137230.4022049999</v>
      </c>
      <c r="E150" s="151">
        <v>133690.576076</v>
      </c>
      <c r="F150" s="277">
        <f t="shared" si="35"/>
        <v>1003539.8261289999</v>
      </c>
      <c r="G150" s="108">
        <f t="shared" si="36"/>
        <v>1270920.9782809999</v>
      </c>
      <c r="H150" s="108">
        <v>726050.22958499996</v>
      </c>
      <c r="I150" s="108">
        <v>5262.9553500000002</v>
      </c>
      <c r="J150" s="108">
        <f t="shared" si="37"/>
        <v>720787.27423500002</v>
      </c>
      <c r="K150" s="108">
        <f t="shared" si="38"/>
        <v>731313.18493499991</v>
      </c>
      <c r="L150" s="109">
        <v>1517498</v>
      </c>
      <c r="M150" s="109">
        <v>469127</v>
      </c>
      <c r="N150" s="109">
        <f t="shared" si="39"/>
        <v>1048371</v>
      </c>
      <c r="O150" s="109">
        <v>874249</v>
      </c>
      <c r="P150" s="109">
        <v>154741</v>
      </c>
      <c r="Q150" s="109">
        <f t="shared" si="40"/>
        <v>719508</v>
      </c>
    </row>
    <row r="151" spans="1:17" x14ac:dyDescent="0.4">
      <c r="A151" s="243">
        <v>20</v>
      </c>
      <c r="B151" s="157">
        <v>145</v>
      </c>
      <c r="C151" s="71" t="s">
        <v>512</v>
      </c>
      <c r="D151" s="158">
        <v>4476327.9391320003</v>
      </c>
      <c r="E151" s="158">
        <v>5415476.6130419997</v>
      </c>
      <c r="F151" s="22">
        <f t="shared" si="35"/>
        <v>-939148.67390999943</v>
      </c>
      <c r="G151" s="22">
        <f t="shared" si="36"/>
        <v>9891804.5521740001</v>
      </c>
      <c r="H151" s="22">
        <v>669598.74491400004</v>
      </c>
      <c r="I151" s="22">
        <v>2034894.5726620001</v>
      </c>
      <c r="J151" s="22">
        <f t="shared" si="37"/>
        <v>-1365295.8277480002</v>
      </c>
      <c r="K151" s="22">
        <f t="shared" si="38"/>
        <v>2704493.317576</v>
      </c>
      <c r="L151" s="66">
        <v>9509266</v>
      </c>
      <c r="M151" s="66">
        <v>5749229</v>
      </c>
      <c r="N151" s="66">
        <f t="shared" si="39"/>
        <v>3760037</v>
      </c>
      <c r="O151" s="66">
        <v>2157903</v>
      </c>
      <c r="P151" s="66">
        <v>2573064</v>
      </c>
      <c r="Q151" s="66">
        <f t="shared" si="40"/>
        <v>-415161</v>
      </c>
    </row>
    <row r="152" spans="1:17" x14ac:dyDescent="0.4">
      <c r="A152" s="243">
        <v>26</v>
      </c>
      <c r="B152" s="107">
        <v>146</v>
      </c>
      <c r="C152" s="107" t="s">
        <v>509</v>
      </c>
      <c r="D152" s="151">
        <v>1388999.09742</v>
      </c>
      <c r="E152" s="151">
        <v>868511.74089100002</v>
      </c>
      <c r="F152" s="277">
        <f t="shared" si="35"/>
        <v>520487.35652899998</v>
      </c>
      <c r="G152" s="108">
        <f t="shared" si="36"/>
        <v>2257510.8383109998</v>
      </c>
      <c r="H152" s="108">
        <v>621580.81957000005</v>
      </c>
      <c r="I152" s="108">
        <v>200782.43447599999</v>
      </c>
      <c r="J152" s="108">
        <f t="shared" si="37"/>
        <v>420798.38509400003</v>
      </c>
      <c r="K152" s="108">
        <f t="shared" si="38"/>
        <v>822363.25404600007</v>
      </c>
      <c r="L152" s="109">
        <v>919109</v>
      </c>
      <c r="M152" s="109">
        <v>272807</v>
      </c>
      <c r="N152" s="109">
        <f t="shared" si="39"/>
        <v>646302</v>
      </c>
      <c r="O152" s="109">
        <v>699426</v>
      </c>
      <c r="P152" s="109">
        <v>202936</v>
      </c>
      <c r="Q152" s="109">
        <f t="shared" si="40"/>
        <v>496490</v>
      </c>
    </row>
    <row r="153" spans="1:17" x14ac:dyDescent="0.4">
      <c r="A153" s="243">
        <v>12</v>
      </c>
      <c r="B153" s="157">
        <v>147</v>
      </c>
      <c r="C153" s="71" t="s">
        <v>534</v>
      </c>
      <c r="D153" s="158">
        <v>1420098.3267000001</v>
      </c>
      <c r="E153" s="158">
        <v>1896557.192634</v>
      </c>
      <c r="F153" s="22">
        <f t="shared" si="35"/>
        <v>-476458.86593399988</v>
      </c>
      <c r="G153" s="22">
        <f t="shared" si="36"/>
        <v>3316655.5193340001</v>
      </c>
      <c r="H153" s="22">
        <v>590940.641558</v>
      </c>
      <c r="I153" s="22">
        <v>990287.75167400006</v>
      </c>
      <c r="J153" s="22">
        <f t="shared" si="37"/>
        <v>-399347.11011600005</v>
      </c>
      <c r="K153" s="22">
        <f t="shared" si="38"/>
        <v>1581228.3932320001</v>
      </c>
      <c r="L153" s="66">
        <v>1064806</v>
      </c>
      <c r="M153" s="66">
        <v>1150606</v>
      </c>
      <c r="N153" s="66">
        <f t="shared" si="39"/>
        <v>-85800</v>
      </c>
      <c r="O153" s="66">
        <v>947860</v>
      </c>
      <c r="P153" s="66">
        <v>1131448</v>
      </c>
      <c r="Q153" s="66">
        <f t="shared" si="40"/>
        <v>-183588</v>
      </c>
    </row>
    <row r="154" spans="1:17" x14ac:dyDescent="0.4">
      <c r="A154" s="243">
        <v>33</v>
      </c>
      <c r="B154" s="107">
        <v>148</v>
      </c>
      <c r="C154" s="107" t="s">
        <v>520</v>
      </c>
      <c r="D154" s="151">
        <v>2451375.2127370001</v>
      </c>
      <c r="E154" s="151">
        <v>2432966.3333350001</v>
      </c>
      <c r="F154" s="277">
        <f t="shared" si="35"/>
        <v>18408.879401999991</v>
      </c>
      <c r="G154" s="108">
        <f t="shared" si="36"/>
        <v>4884341.5460720006</v>
      </c>
      <c r="H154" s="108">
        <v>538830.34920499998</v>
      </c>
      <c r="I154" s="108">
        <v>271923.91852900002</v>
      </c>
      <c r="J154" s="108">
        <f t="shared" si="37"/>
        <v>266906.43067599996</v>
      </c>
      <c r="K154" s="108">
        <f t="shared" si="38"/>
        <v>810754.26773399999</v>
      </c>
      <c r="L154" s="109">
        <v>510318</v>
      </c>
      <c r="M154" s="109">
        <v>407805</v>
      </c>
      <c r="N154" s="109">
        <f t="shared" si="39"/>
        <v>102513</v>
      </c>
      <c r="O154" s="109">
        <v>332689</v>
      </c>
      <c r="P154" s="109">
        <v>313</v>
      </c>
      <c r="Q154" s="109">
        <f t="shared" si="40"/>
        <v>332376</v>
      </c>
    </row>
    <row r="155" spans="1:17" x14ac:dyDescent="0.4">
      <c r="A155" s="243">
        <v>181</v>
      </c>
      <c r="B155" s="157">
        <v>149</v>
      </c>
      <c r="C155" s="71" t="s">
        <v>560</v>
      </c>
      <c r="D155" s="158">
        <v>1512950.9536909999</v>
      </c>
      <c r="E155" s="158">
        <v>532230.60829500004</v>
      </c>
      <c r="F155" s="22">
        <f t="shared" si="35"/>
        <v>980720.34539599984</v>
      </c>
      <c r="G155" s="22">
        <f t="shared" si="36"/>
        <v>2045181.5619859998</v>
      </c>
      <c r="H155" s="22">
        <v>519265.07568200002</v>
      </c>
      <c r="I155" s="22">
        <v>56180.461152000003</v>
      </c>
      <c r="J155" s="22">
        <f t="shared" si="37"/>
        <v>463084.61453000002</v>
      </c>
      <c r="K155" s="22">
        <f t="shared" si="38"/>
        <v>575445.53683400003</v>
      </c>
      <c r="L155" s="66">
        <v>1755734</v>
      </c>
      <c r="M155" s="66">
        <v>460135</v>
      </c>
      <c r="N155" s="66">
        <f t="shared" si="39"/>
        <v>1295599</v>
      </c>
      <c r="O155" s="66">
        <v>853501</v>
      </c>
      <c r="P155" s="66">
        <v>135038</v>
      </c>
      <c r="Q155" s="66">
        <f t="shared" si="40"/>
        <v>718463</v>
      </c>
    </row>
    <row r="156" spans="1:17" x14ac:dyDescent="0.4">
      <c r="A156" s="243">
        <v>38</v>
      </c>
      <c r="B156" s="107">
        <v>150</v>
      </c>
      <c r="C156" s="107" t="s">
        <v>527</v>
      </c>
      <c r="D156" s="151">
        <v>1190928.1402120001</v>
      </c>
      <c r="E156" s="151">
        <v>210865.55156200001</v>
      </c>
      <c r="F156" s="277">
        <f t="shared" si="35"/>
        <v>980062.58865000005</v>
      </c>
      <c r="G156" s="108">
        <f t="shared" si="36"/>
        <v>1401793.6917740002</v>
      </c>
      <c r="H156" s="108">
        <v>477173.14641300001</v>
      </c>
      <c r="I156" s="108">
        <v>7610.0163899999998</v>
      </c>
      <c r="J156" s="108">
        <f t="shared" si="37"/>
        <v>469563.13002300001</v>
      </c>
      <c r="K156" s="108">
        <f t="shared" si="38"/>
        <v>484783.16280300001</v>
      </c>
      <c r="L156" s="109">
        <v>1766917</v>
      </c>
      <c r="M156" s="109">
        <v>495077</v>
      </c>
      <c r="N156" s="109">
        <f t="shared" si="39"/>
        <v>1271840</v>
      </c>
      <c r="O156" s="109">
        <v>753331</v>
      </c>
      <c r="P156" s="109">
        <v>266589</v>
      </c>
      <c r="Q156" s="109">
        <f t="shared" si="40"/>
        <v>486742</v>
      </c>
    </row>
    <row r="157" spans="1:17" x14ac:dyDescent="0.4">
      <c r="A157" s="243">
        <v>209</v>
      </c>
      <c r="B157" s="157">
        <v>151</v>
      </c>
      <c r="C157" s="71" t="s">
        <v>565</v>
      </c>
      <c r="D157" s="158">
        <v>777517.52297199995</v>
      </c>
      <c r="E157" s="158">
        <v>231412.926282</v>
      </c>
      <c r="F157" s="22">
        <f t="shared" si="35"/>
        <v>546104.59668999992</v>
      </c>
      <c r="G157" s="22">
        <f t="shared" si="36"/>
        <v>1008930.449254</v>
      </c>
      <c r="H157" s="22">
        <v>470813.09227700002</v>
      </c>
      <c r="I157" s="22">
        <v>3.9809999999999998E-2</v>
      </c>
      <c r="J157" s="22">
        <f t="shared" si="37"/>
        <v>470813.05246700003</v>
      </c>
      <c r="K157" s="22">
        <f t="shared" si="38"/>
        <v>470813.13208700001</v>
      </c>
      <c r="L157" s="66">
        <v>1219014</v>
      </c>
      <c r="M157" s="66">
        <v>415838</v>
      </c>
      <c r="N157" s="66">
        <f t="shared" si="39"/>
        <v>803176</v>
      </c>
      <c r="O157" s="66">
        <v>691575</v>
      </c>
      <c r="P157" s="66">
        <v>92637</v>
      </c>
      <c r="Q157" s="66">
        <f t="shared" si="40"/>
        <v>598938</v>
      </c>
    </row>
    <row r="158" spans="1:17" x14ac:dyDescent="0.4">
      <c r="A158" s="243">
        <v>4</v>
      </c>
      <c r="B158" s="107">
        <v>152</v>
      </c>
      <c r="C158" s="107" t="s">
        <v>529</v>
      </c>
      <c r="D158" s="151">
        <v>2889513.5996349999</v>
      </c>
      <c r="E158" s="151">
        <v>2082599.2853250001</v>
      </c>
      <c r="F158" s="277">
        <f t="shared" si="35"/>
        <v>806914.31430999981</v>
      </c>
      <c r="G158" s="108">
        <f t="shared" si="36"/>
        <v>4972112.8849599995</v>
      </c>
      <c r="H158" s="108">
        <v>446747.94323500001</v>
      </c>
      <c r="I158" s="108">
        <v>363814.20628599997</v>
      </c>
      <c r="J158" s="108">
        <f t="shared" si="37"/>
        <v>82933.736949000042</v>
      </c>
      <c r="K158" s="108">
        <f t="shared" si="38"/>
        <v>810562.14952099998</v>
      </c>
      <c r="L158" s="109">
        <v>1658959</v>
      </c>
      <c r="M158" s="109">
        <v>876235</v>
      </c>
      <c r="N158" s="109">
        <f t="shared" si="39"/>
        <v>782724</v>
      </c>
      <c r="O158" s="109">
        <v>326332</v>
      </c>
      <c r="P158" s="109">
        <v>209831</v>
      </c>
      <c r="Q158" s="109">
        <f t="shared" si="40"/>
        <v>116501</v>
      </c>
    </row>
    <row r="159" spans="1:17" x14ac:dyDescent="0.4">
      <c r="A159" s="243">
        <v>149</v>
      </c>
      <c r="B159" s="157">
        <v>153</v>
      </c>
      <c r="C159" s="71" t="s">
        <v>549</v>
      </c>
      <c r="D159" s="158">
        <v>3487447.1011509998</v>
      </c>
      <c r="E159" s="158">
        <v>1622954.6059409999</v>
      </c>
      <c r="F159" s="22">
        <f t="shared" si="35"/>
        <v>1864492.4952099998</v>
      </c>
      <c r="G159" s="22">
        <f t="shared" si="36"/>
        <v>5110401.7070920002</v>
      </c>
      <c r="H159" s="22">
        <v>427895.426638</v>
      </c>
      <c r="I159" s="22">
        <v>523842.10100000002</v>
      </c>
      <c r="J159" s="22">
        <f t="shared" si="37"/>
        <v>-95946.67436200002</v>
      </c>
      <c r="K159" s="22">
        <f t="shared" si="38"/>
        <v>951737.52763799997</v>
      </c>
      <c r="L159" s="66">
        <v>5132141</v>
      </c>
      <c r="M159" s="66">
        <v>2678382</v>
      </c>
      <c r="N159" s="66">
        <f t="shared" si="39"/>
        <v>2453759</v>
      </c>
      <c r="O159" s="66">
        <v>897789</v>
      </c>
      <c r="P159" s="66">
        <v>397502</v>
      </c>
      <c r="Q159" s="66">
        <f t="shared" si="40"/>
        <v>500287</v>
      </c>
    </row>
    <row r="160" spans="1:17" x14ac:dyDescent="0.4">
      <c r="A160" s="243">
        <v>140</v>
      </c>
      <c r="B160" s="107">
        <v>154</v>
      </c>
      <c r="C160" s="107" t="s">
        <v>543</v>
      </c>
      <c r="D160" s="151">
        <v>1724466.931385</v>
      </c>
      <c r="E160" s="151">
        <v>1672696.351003</v>
      </c>
      <c r="F160" s="277">
        <f t="shared" si="35"/>
        <v>51770.580381999956</v>
      </c>
      <c r="G160" s="108">
        <f t="shared" si="36"/>
        <v>3397163.2823879998</v>
      </c>
      <c r="H160" s="108">
        <v>421249.63650299999</v>
      </c>
      <c r="I160" s="108">
        <v>417801.92837699997</v>
      </c>
      <c r="J160" s="108">
        <f t="shared" si="37"/>
        <v>3447.7081260000123</v>
      </c>
      <c r="K160" s="108">
        <f t="shared" si="38"/>
        <v>839051.56487999996</v>
      </c>
      <c r="L160" s="109">
        <v>92945</v>
      </c>
      <c r="M160" s="109">
        <v>67896</v>
      </c>
      <c r="N160" s="109">
        <f t="shared" si="39"/>
        <v>25049</v>
      </c>
      <c r="O160" s="109">
        <v>11832</v>
      </c>
      <c r="P160" s="109">
        <v>9491</v>
      </c>
      <c r="Q160" s="109">
        <f t="shared" si="40"/>
        <v>2341</v>
      </c>
    </row>
    <row r="161" spans="1:17" x14ac:dyDescent="0.4">
      <c r="A161" s="243">
        <v>194</v>
      </c>
      <c r="B161" s="157">
        <v>155</v>
      </c>
      <c r="C161" s="71" t="s">
        <v>564</v>
      </c>
      <c r="D161" s="158">
        <v>909481.66077900003</v>
      </c>
      <c r="E161" s="158">
        <v>913121.59510899999</v>
      </c>
      <c r="F161" s="22">
        <f t="shared" si="35"/>
        <v>-3639.93432999996</v>
      </c>
      <c r="G161" s="22">
        <f t="shared" si="36"/>
        <v>1822603.2558880001</v>
      </c>
      <c r="H161" s="22">
        <v>399333.20794499997</v>
      </c>
      <c r="I161" s="22">
        <v>414508.82812100003</v>
      </c>
      <c r="J161" s="22">
        <f t="shared" si="37"/>
        <v>-15175.620176000055</v>
      </c>
      <c r="K161" s="22">
        <f t="shared" si="38"/>
        <v>813842.036066</v>
      </c>
      <c r="L161" s="66">
        <v>33621</v>
      </c>
      <c r="M161" s="66">
        <v>8068</v>
      </c>
      <c r="N161" s="66">
        <f t="shared" si="39"/>
        <v>25553</v>
      </c>
      <c r="O161" s="66">
        <v>0</v>
      </c>
      <c r="P161" s="66">
        <v>644</v>
      </c>
      <c r="Q161" s="66">
        <f t="shared" si="40"/>
        <v>-644</v>
      </c>
    </row>
    <row r="162" spans="1:17" x14ac:dyDescent="0.4">
      <c r="A162" s="243">
        <v>182</v>
      </c>
      <c r="B162" s="107">
        <v>156</v>
      </c>
      <c r="C162" s="107" t="s">
        <v>561</v>
      </c>
      <c r="D162" s="151">
        <v>644828.83719500003</v>
      </c>
      <c r="E162" s="151">
        <v>501782.37702700001</v>
      </c>
      <c r="F162" s="277">
        <f t="shared" si="35"/>
        <v>143046.46016800002</v>
      </c>
      <c r="G162" s="108">
        <f t="shared" si="36"/>
        <v>1146611.214222</v>
      </c>
      <c r="H162" s="108">
        <v>398930.78625499998</v>
      </c>
      <c r="I162" s="108">
        <v>329481.367684</v>
      </c>
      <c r="J162" s="108">
        <f t="shared" si="37"/>
        <v>69449.418570999987</v>
      </c>
      <c r="K162" s="108">
        <f t="shared" si="38"/>
        <v>728412.15393899998</v>
      </c>
      <c r="L162" s="109">
        <v>0</v>
      </c>
      <c r="M162" s="109">
        <v>0</v>
      </c>
      <c r="N162" s="109">
        <f t="shared" si="39"/>
        <v>0</v>
      </c>
      <c r="O162" s="109">
        <v>0</v>
      </c>
      <c r="P162" s="109">
        <v>0</v>
      </c>
      <c r="Q162" s="109">
        <f t="shared" si="40"/>
        <v>0</v>
      </c>
    </row>
    <row r="163" spans="1:17" x14ac:dyDescent="0.4">
      <c r="A163" s="243">
        <v>226</v>
      </c>
      <c r="B163" s="157">
        <v>157</v>
      </c>
      <c r="C163" s="71" t="s">
        <v>567</v>
      </c>
      <c r="D163" s="158">
        <v>2798768.2851089998</v>
      </c>
      <c r="E163" s="158">
        <v>2396868.5721470001</v>
      </c>
      <c r="F163" s="22">
        <f t="shared" si="35"/>
        <v>401899.7129619997</v>
      </c>
      <c r="G163" s="22">
        <f t="shared" si="36"/>
        <v>5195636.8572559999</v>
      </c>
      <c r="H163" s="22">
        <v>379787.86318099999</v>
      </c>
      <c r="I163" s="22">
        <v>507850.39154099999</v>
      </c>
      <c r="J163" s="22">
        <f t="shared" si="37"/>
        <v>-128062.52836</v>
      </c>
      <c r="K163" s="22">
        <f t="shared" si="38"/>
        <v>887638.25472199998</v>
      </c>
      <c r="L163" s="66">
        <v>1799268</v>
      </c>
      <c r="M163" s="66">
        <v>644267</v>
      </c>
      <c r="N163" s="66">
        <f t="shared" si="39"/>
        <v>1155001</v>
      </c>
      <c r="O163" s="66">
        <v>238440</v>
      </c>
      <c r="P163" s="66">
        <v>101607</v>
      </c>
      <c r="Q163" s="66">
        <f t="shared" si="40"/>
        <v>136833</v>
      </c>
    </row>
    <row r="164" spans="1:17" x14ac:dyDescent="0.4">
      <c r="A164" s="243">
        <v>49</v>
      </c>
      <c r="B164" s="107">
        <v>158</v>
      </c>
      <c r="C164" s="107" t="s">
        <v>521</v>
      </c>
      <c r="D164" s="151">
        <v>1182560.575285</v>
      </c>
      <c r="E164" s="151">
        <v>1113864.7972560001</v>
      </c>
      <c r="F164" s="277">
        <f t="shared" si="35"/>
        <v>68695.778028999921</v>
      </c>
      <c r="G164" s="108">
        <f t="shared" si="36"/>
        <v>2296425.3725410001</v>
      </c>
      <c r="H164" s="108">
        <v>355684.244603</v>
      </c>
      <c r="I164" s="108">
        <v>89458.732560000004</v>
      </c>
      <c r="J164" s="108">
        <f t="shared" si="37"/>
        <v>266225.51204299997</v>
      </c>
      <c r="K164" s="108">
        <f t="shared" si="38"/>
        <v>445142.97716300003</v>
      </c>
      <c r="L164" s="109">
        <v>656879</v>
      </c>
      <c r="M164" s="109">
        <v>555868</v>
      </c>
      <c r="N164" s="109">
        <f t="shared" si="39"/>
        <v>101011</v>
      </c>
      <c r="O164" s="109">
        <v>232568</v>
      </c>
      <c r="P164" s="109">
        <v>4512</v>
      </c>
      <c r="Q164" s="109">
        <f t="shared" si="40"/>
        <v>228056</v>
      </c>
    </row>
    <row r="165" spans="1:17" x14ac:dyDescent="0.4">
      <c r="A165" s="243">
        <v>129</v>
      </c>
      <c r="B165" s="157">
        <v>159</v>
      </c>
      <c r="C165" s="71" t="s">
        <v>541</v>
      </c>
      <c r="D165" s="158">
        <v>703138.21746499999</v>
      </c>
      <c r="E165" s="158">
        <v>568212.01092899998</v>
      </c>
      <c r="F165" s="22">
        <f t="shared" si="35"/>
        <v>134926.20653600001</v>
      </c>
      <c r="G165" s="22">
        <f t="shared" si="36"/>
        <v>1271350.2283939999</v>
      </c>
      <c r="H165" s="22">
        <v>353115.66357999999</v>
      </c>
      <c r="I165" s="22">
        <v>323291.20204200002</v>
      </c>
      <c r="J165" s="22">
        <f t="shared" si="37"/>
        <v>29824.461537999974</v>
      </c>
      <c r="K165" s="22">
        <f t="shared" si="38"/>
        <v>676406.86562200007</v>
      </c>
      <c r="L165" s="66">
        <v>743780</v>
      </c>
      <c r="M165" s="66">
        <v>463561</v>
      </c>
      <c r="N165" s="66">
        <f t="shared" si="39"/>
        <v>280219</v>
      </c>
      <c r="O165" s="66">
        <v>229013</v>
      </c>
      <c r="P165" s="66">
        <v>65993</v>
      </c>
      <c r="Q165" s="66">
        <f t="shared" si="40"/>
        <v>163020</v>
      </c>
    </row>
    <row r="166" spans="1:17" x14ac:dyDescent="0.4">
      <c r="A166" s="243">
        <v>46</v>
      </c>
      <c r="B166" s="107">
        <v>160</v>
      </c>
      <c r="C166" s="107" t="s">
        <v>525</v>
      </c>
      <c r="D166" s="151">
        <v>940471.85972900002</v>
      </c>
      <c r="E166" s="151">
        <v>200995.02315699999</v>
      </c>
      <c r="F166" s="277">
        <f t="shared" si="35"/>
        <v>739476.83657200006</v>
      </c>
      <c r="G166" s="108">
        <f t="shared" si="36"/>
        <v>1141466.882886</v>
      </c>
      <c r="H166" s="108">
        <v>330447.376062</v>
      </c>
      <c r="I166" s="108">
        <v>0</v>
      </c>
      <c r="J166" s="108">
        <f t="shared" si="37"/>
        <v>330447.376062</v>
      </c>
      <c r="K166" s="108">
        <f t="shared" si="38"/>
        <v>330447.376062</v>
      </c>
      <c r="L166" s="109">
        <v>1038216</v>
      </c>
      <c r="M166" s="109">
        <v>286536</v>
      </c>
      <c r="N166" s="109">
        <f t="shared" si="39"/>
        <v>751680</v>
      </c>
      <c r="O166" s="109">
        <v>474876</v>
      </c>
      <c r="P166" s="109">
        <v>147683</v>
      </c>
      <c r="Q166" s="109">
        <f t="shared" si="40"/>
        <v>327193</v>
      </c>
    </row>
    <row r="167" spans="1:17" x14ac:dyDescent="0.4">
      <c r="A167" s="243">
        <v>245</v>
      </c>
      <c r="B167" s="157">
        <v>161</v>
      </c>
      <c r="C167" s="71" t="s">
        <v>572</v>
      </c>
      <c r="D167" s="158">
        <v>3402833.1620669998</v>
      </c>
      <c r="E167" s="158">
        <v>5245886.3946890002</v>
      </c>
      <c r="F167" s="22">
        <f t="shared" si="35"/>
        <v>-1843053.2326220004</v>
      </c>
      <c r="G167" s="22">
        <f t="shared" si="36"/>
        <v>8648719.556756001</v>
      </c>
      <c r="H167" s="22">
        <v>292734.78943399998</v>
      </c>
      <c r="I167" s="22">
        <v>617585.90579999995</v>
      </c>
      <c r="J167" s="22">
        <f t="shared" si="37"/>
        <v>-324851.11636599997</v>
      </c>
      <c r="K167" s="22">
        <f t="shared" si="38"/>
        <v>910320.69523399998</v>
      </c>
      <c r="L167" s="66">
        <v>2817411</v>
      </c>
      <c r="M167" s="66">
        <v>3715238</v>
      </c>
      <c r="N167" s="66">
        <f t="shared" si="39"/>
        <v>-897827</v>
      </c>
      <c r="O167" s="66">
        <v>873316</v>
      </c>
      <c r="P167" s="66">
        <v>1007961</v>
      </c>
      <c r="Q167" s="66">
        <f t="shared" si="40"/>
        <v>-134645</v>
      </c>
    </row>
    <row r="168" spans="1:17" x14ac:dyDescent="0.4">
      <c r="A168" s="243">
        <v>64</v>
      </c>
      <c r="B168" s="107">
        <v>162</v>
      </c>
      <c r="C168" s="107" t="s">
        <v>532</v>
      </c>
      <c r="D168" s="151">
        <v>632236.46764799999</v>
      </c>
      <c r="E168" s="151">
        <v>662125.93117700005</v>
      </c>
      <c r="F168" s="277">
        <f t="shared" si="35"/>
        <v>-29889.463529000059</v>
      </c>
      <c r="G168" s="108">
        <f t="shared" si="36"/>
        <v>1294362.398825</v>
      </c>
      <c r="H168" s="108">
        <v>197308.443925</v>
      </c>
      <c r="I168" s="108">
        <v>120247.867717</v>
      </c>
      <c r="J168" s="108">
        <f t="shared" si="37"/>
        <v>77060.576207999999</v>
      </c>
      <c r="K168" s="108">
        <f t="shared" si="38"/>
        <v>317556.31164199999</v>
      </c>
      <c r="L168" s="109">
        <v>280294</v>
      </c>
      <c r="M168" s="109">
        <v>288647</v>
      </c>
      <c r="N168" s="109">
        <f t="shared" si="39"/>
        <v>-8353</v>
      </c>
      <c r="O168" s="109">
        <v>98538</v>
      </c>
      <c r="P168" s="109">
        <v>6237</v>
      </c>
      <c r="Q168" s="109">
        <f t="shared" si="40"/>
        <v>92301</v>
      </c>
    </row>
    <row r="169" spans="1:17" x14ac:dyDescent="0.4">
      <c r="A169" s="243">
        <v>19</v>
      </c>
      <c r="B169" s="157">
        <v>163</v>
      </c>
      <c r="C169" s="71" t="s">
        <v>514</v>
      </c>
      <c r="D169" s="158">
        <v>579090.99958900001</v>
      </c>
      <c r="E169" s="158">
        <v>524212.25487599999</v>
      </c>
      <c r="F169" s="22">
        <f t="shared" si="35"/>
        <v>54878.744713000022</v>
      </c>
      <c r="G169" s="22">
        <f t="shared" si="36"/>
        <v>1103303.254465</v>
      </c>
      <c r="H169" s="22">
        <v>195833.29877600001</v>
      </c>
      <c r="I169" s="22">
        <v>221291.779863</v>
      </c>
      <c r="J169" s="22">
        <f t="shared" si="37"/>
        <v>-25458.481086999993</v>
      </c>
      <c r="K169" s="22">
        <f t="shared" si="38"/>
        <v>417125.07863900001</v>
      </c>
      <c r="L169" s="66">
        <v>416391</v>
      </c>
      <c r="M169" s="66">
        <v>328096</v>
      </c>
      <c r="N169" s="66">
        <f t="shared" si="39"/>
        <v>88295</v>
      </c>
      <c r="O169" s="66">
        <v>140928</v>
      </c>
      <c r="P169" s="66">
        <v>168150</v>
      </c>
      <c r="Q169" s="66">
        <f t="shared" si="40"/>
        <v>-27222</v>
      </c>
    </row>
    <row r="170" spans="1:17" x14ac:dyDescent="0.4">
      <c r="A170" s="243">
        <v>119</v>
      </c>
      <c r="B170" s="107">
        <v>164</v>
      </c>
      <c r="C170" s="107" t="s">
        <v>537</v>
      </c>
      <c r="D170" s="151">
        <v>676988.14535899996</v>
      </c>
      <c r="E170" s="151">
        <v>582828.744878</v>
      </c>
      <c r="F170" s="277">
        <f t="shared" si="35"/>
        <v>94159.400480999961</v>
      </c>
      <c r="G170" s="108">
        <f t="shared" si="36"/>
        <v>1259816.8902369998</v>
      </c>
      <c r="H170" s="108">
        <v>125260.812492</v>
      </c>
      <c r="I170" s="108">
        <v>132803.95839799999</v>
      </c>
      <c r="J170" s="108">
        <f t="shared" si="37"/>
        <v>-7543.1459059999906</v>
      </c>
      <c r="K170" s="108">
        <f t="shared" si="38"/>
        <v>258064.77088999999</v>
      </c>
      <c r="L170" s="109">
        <v>680711</v>
      </c>
      <c r="M170" s="109">
        <v>419483</v>
      </c>
      <c r="N170" s="109">
        <f t="shared" si="39"/>
        <v>261228</v>
      </c>
      <c r="O170" s="109">
        <v>191774</v>
      </c>
      <c r="P170" s="109">
        <v>125176</v>
      </c>
      <c r="Q170" s="109">
        <f t="shared" si="40"/>
        <v>66598</v>
      </c>
    </row>
    <row r="171" spans="1:17" x14ac:dyDescent="0.4">
      <c r="A171" s="243">
        <v>43</v>
      </c>
      <c r="B171" s="157">
        <v>165</v>
      </c>
      <c r="C171" s="71" t="s">
        <v>523</v>
      </c>
      <c r="D171" s="158">
        <v>1056007.7852960001</v>
      </c>
      <c r="E171" s="158">
        <v>2348454.6809049998</v>
      </c>
      <c r="F171" s="22">
        <f t="shared" si="35"/>
        <v>-1292446.8956089998</v>
      </c>
      <c r="G171" s="22">
        <f t="shared" si="36"/>
        <v>3404462.4662009999</v>
      </c>
      <c r="H171" s="22">
        <v>122008.32361399999</v>
      </c>
      <c r="I171" s="22">
        <v>313864.38237900002</v>
      </c>
      <c r="J171" s="22">
        <f t="shared" si="37"/>
        <v>-191856.05876500002</v>
      </c>
      <c r="K171" s="22">
        <f t="shared" si="38"/>
        <v>435872.70599300001</v>
      </c>
      <c r="L171" s="66">
        <v>836927</v>
      </c>
      <c r="M171" s="66">
        <v>2050131</v>
      </c>
      <c r="N171" s="66">
        <f t="shared" si="39"/>
        <v>-1213204</v>
      </c>
      <c r="O171" s="66">
        <v>261439</v>
      </c>
      <c r="P171" s="66">
        <v>343237</v>
      </c>
      <c r="Q171" s="66">
        <f t="shared" si="40"/>
        <v>-81798</v>
      </c>
    </row>
    <row r="172" spans="1:17" x14ac:dyDescent="0.4">
      <c r="A172" s="243">
        <v>45</v>
      </c>
      <c r="B172" s="107">
        <v>166</v>
      </c>
      <c r="C172" s="107" t="s">
        <v>519</v>
      </c>
      <c r="D172" s="151">
        <v>719174.14232300001</v>
      </c>
      <c r="E172" s="151">
        <v>778595.34401700005</v>
      </c>
      <c r="F172" s="277">
        <f t="shared" si="35"/>
        <v>-59421.201694000047</v>
      </c>
      <c r="G172" s="108">
        <f t="shared" si="36"/>
        <v>1497769.4863400001</v>
      </c>
      <c r="H172" s="108">
        <v>117049.494745</v>
      </c>
      <c r="I172" s="108">
        <v>176123.930486</v>
      </c>
      <c r="J172" s="108">
        <f t="shared" si="37"/>
        <v>-59074.435740999994</v>
      </c>
      <c r="K172" s="108">
        <f t="shared" si="38"/>
        <v>293173.425231</v>
      </c>
      <c r="L172" s="109">
        <v>500696</v>
      </c>
      <c r="M172" s="109">
        <v>331637</v>
      </c>
      <c r="N172" s="109">
        <f t="shared" si="39"/>
        <v>169059</v>
      </c>
      <c r="O172" s="109">
        <v>291883</v>
      </c>
      <c r="P172" s="109">
        <v>99143</v>
      </c>
      <c r="Q172" s="109">
        <f t="shared" si="40"/>
        <v>192740</v>
      </c>
    </row>
    <row r="173" spans="1:17" x14ac:dyDescent="0.4">
      <c r="A173" s="243">
        <v>152</v>
      </c>
      <c r="B173" s="157">
        <v>167</v>
      </c>
      <c r="C173" s="71" t="s">
        <v>550</v>
      </c>
      <c r="D173" s="158">
        <v>684301.857755</v>
      </c>
      <c r="E173" s="158">
        <v>309556.80619899998</v>
      </c>
      <c r="F173" s="22">
        <f t="shared" ref="F173:F176" si="41">D173-E173</f>
        <v>374745.05155600002</v>
      </c>
      <c r="G173" s="22">
        <f t="shared" si="36"/>
        <v>993858.66395399999</v>
      </c>
      <c r="H173" s="22">
        <v>77799.770023999998</v>
      </c>
      <c r="I173" s="22">
        <v>189861.40268</v>
      </c>
      <c r="J173" s="22">
        <f t="shared" ref="J173:J175" si="42">H173-I173</f>
        <v>-112061.632656</v>
      </c>
      <c r="K173" s="22">
        <f t="shared" si="38"/>
        <v>267661.17270400003</v>
      </c>
      <c r="L173" s="66">
        <v>810596</v>
      </c>
      <c r="M173" s="66">
        <v>428428</v>
      </c>
      <c r="N173" s="66">
        <f t="shared" si="39"/>
        <v>382168</v>
      </c>
      <c r="O173" s="66">
        <v>71829</v>
      </c>
      <c r="P173" s="66">
        <v>198673</v>
      </c>
      <c r="Q173" s="66">
        <f t="shared" si="40"/>
        <v>-126844</v>
      </c>
    </row>
    <row r="174" spans="1:17" x14ac:dyDescent="0.4">
      <c r="A174" s="243">
        <v>142</v>
      </c>
      <c r="B174" s="107">
        <v>168</v>
      </c>
      <c r="C174" s="107" t="s">
        <v>546</v>
      </c>
      <c r="D174" s="151">
        <v>679229.89908600005</v>
      </c>
      <c r="E174" s="151">
        <v>903892.90782800002</v>
      </c>
      <c r="F174" s="277">
        <f t="shared" si="41"/>
        <v>-224663.00874199998</v>
      </c>
      <c r="G174" s="108">
        <f t="shared" si="36"/>
        <v>1583122.8069140001</v>
      </c>
      <c r="H174" s="108">
        <v>63944.377251999998</v>
      </c>
      <c r="I174" s="108">
        <v>85839.896330000003</v>
      </c>
      <c r="J174" s="108">
        <f t="shared" si="42"/>
        <v>-21895.519078000005</v>
      </c>
      <c r="K174" s="108">
        <f t="shared" si="38"/>
        <v>149784.27358199999</v>
      </c>
      <c r="L174" s="109">
        <v>9579</v>
      </c>
      <c r="M174" s="109">
        <v>34681</v>
      </c>
      <c r="N174" s="109">
        <v>0</v>
      </c>
      <c r="O174" s="109">
        <v>0</v>
      </c>
      <c r="P174" s="109">
        <v>24396</v>
      </c>
      <c r="Q174" s="109">
        <v>0</v>
      </c>
    </row>
    <row r="175" spans="1:17" x14ac:dyDescent="0.4">
      <c r="A175" s="243">
        <v>61</v>
      </c>
      <c r="B175" s="157">
        <v>169</v>
      </c>
      <c r="C175" s="71" t="s">
        <v>526</v>
      </c>
      <c r="D175" s="158">
        <v>250570.178549</v>
      </c>
      <c r="E175" s="158">
        <v>247129.286299</v>
      </c>
      <c r="F175" s="22">
        <f t="shared" si="41"/>
        <v>3440.8922500000044</v>
      </c>
      <c r="G175" s="22">
        <f t="shared" si="36"/>
        <v>497699.46484799997</v>
      </c>
      <c r="H175" s="22">
        <v>45736.327913000001</v>
      </c>
      <c r="I175" s="22">
        <v>27555.391652999999</v>
      </c>
      <c r="J175" s="22">
        <f t="shared" si="42"/>
        <v>18180.936260000002</v>
      </c>
      <c r="K175" s="22">
        <f t="shared" si="38"/>
        <v>73291.719566</v>
      </c>
      <c r="L175" s="66">
        <v>8635</v>
      </c>
      <c r="M175" s="66">
        <v>39994</v>
      </c>
      <c r="N175" s="66">
        <f>L175-M175</f>
        <v>-31359</v>
      </c>
      <c r="O175" s="66">
        <v>0</v>
      </c>
      <c r="P175" s="66">
        <v>4314</v>
      </c>
      <c r="Q175" s="66">
        <f>O175-P175</f>
        <v>-4314</v>
      </c>
    </row>
    <row r="176" spans="1:17" x14ac:dyDescent="0.4">
      <c r="A176" s="243">
        <v>54</v>
      </c>
      <c r="B176" s="107">
        <v>170</v>
      </c>
      <c r="C176" s="107" t="s">
        <v>524</v>
      </c>
      <c r="D176" s="151">
        <v>0</v>
      </c>
      <c r="E176" s="151">
        <v>0</v>
      </c>
      <c r="F176" s="277">
        <f t="shared" si="41"/>
        <v>0</v>
      </c>
      <c r="G176" s="108">
        <v>0</v>
      </c>
      <c r="H176" s="108">
        <v>0</v>
      </c>
      <c r="I176" s="108">
        <v>0</v>
      </c>
      <c r="J176" s="108">
        <v>0</v>
      </c>
      <c r="K176" s="108">
        <v>0</v>
      </c>
      <c r="L176" s="109">
        <v>0</v>
      </c>
      <c r="M176" s="109">
        <v>0</v>
      </c>
      <c r="N176" s="109">
        <v>0</v>
      </c>
      <c r="O176" s="109">
        <v>0</v>
      </c>
      <c r="P176" s="109">
        <v>0</v>
      </c>
      <c r="Q176" s="109">
        <v>0</v>
      </c>
    </row>
    <row r="177" spans="1:17" s="118" customFormat="1" x14ac:dyDescent="0.35">
      <c r="A177" s="245"/>
      <c r="B177" s="422" t="s">
        <v>197</v>
      </c>
      <c r="C177" s="422"/>
      <c r="D177" s="117">
        <f>SUM(D109:D176)</f>
        <v>363979661.28267586</v>
      </c>
      <c r="E177" s="117">
        <f>SUM(E109:E176)</f>
        <v>217850734.33423495</v>
      </c>
      <c r="F177" s="117">
        <f t="shared" ref="F177:Q177" si="43">SUM(F109:F176)</f>
        <v>146128926.94844094</v>
      </c>
      <c r="G177" s="117">
        <f t="shared" si="43"/>
        <v>581830395.61691105</v>
      </c>
      <c r="H177" s="117">
        <f t="shared" si="43"/>
        <v>133479702.84022707</v>
      </c>
      <c r="I177" s="117">
        <f t="shared" si="43"/>
        <v>83486821.891840994</v>
      </c>
      <c r="J177" s="117">
        <f t="shared" si="43"/>
        <v>49992880.948386006</v>
      </c>
      <c r="K177" s="117">
        <f t="shared" si="43"/>
        <v>216966524.732068</v>
      </c>
      <c r="L177" s="117">
        <f t="shared" si="43"/>
        <v>336715429</v>
      </c>
      <c r="M177" s="117">
        <f t="shared" si="43"/>
        <v>139661546</v>
      </c>
      <c r="N177" s="117">
        <f t="shared" si="43"/>
        <v>197078985</v>
      </c>
      <c r="O177" s="117">
        <f t="shared" si="43"/>
        <v>111788205</v>
      </c>
      <c r="P177" s="117">
        <f t="shared" si="43"/>
        <v>53358520</v>
      </c>
      <c r="Q177" s="117">
        <f t="shared" si="43"/>
        <v>58454081</v>
      </c>
    </row>
    <row r="178" spans="1:17" s="118" customFormat="1" x14ac:dyDescent="0.35">
      <c r="A178" s="245"/>
      <c r="B178" s="422" t="s">
        <v>164</v>
      </c>
      <c r="C178" s="422"/>
      <c r="D178" s="117">
        <f t="shared" ref="D178:Q178" si="44">D177+D108+D86</f>
        <v>568560001.6193639</v>
      </c>
      <c r="E178" s="117">
        <f t="shared" si="44"/>
        <v>732806624.51586676</v>
      </c>
      <c r="F178" s="117">
        <f t="shared" si="44"/>
        <v>-164289962.55680501</v>
      </c>
      <c r="G178" s="117">
        <f t="shared" si="44"/>
        <v>1301366626.1352305</v>
      </c>
      <c r="H178" s="117">
        <f t="shared" si="44"/>
        <v>169033374.12026909</v>
      </c>
      <c r="I178" s="117">
        <f t="shared" si="44"/>
        <v>252367032.37746394</v>
      </c>
      <c r="J178" s="117">
        <f t="shared" si="44"/>
        <v>-83333658.257194996</v>
      </c>
      <c r="K178" s="117">
        <f t="shared" si="44"/>
        <v>421400406.49773294</v>
      </c>
      <c r="L178" s="117">
        <f t="shared" si="44"/>
        <v>2920556726.6044111</v>
      </c>
      <c r="M178" s="117">
        <f t="shared" si="44"/>
        <v>2015132628.4505129</v>
      </c>
      <c r="N178" s="117">
        <f t="shared" si="44"/>
        <v>897380357.153898</v>
      </c>
      <c r="O178" s="117">
        <f t="shared" si="44"/>
        <v>500774705.177885</v>
      </c>
      <c r="P178" s="117">
        <f t="shared" si="44"/>
        <v>339462547.54873401</v>
      </c>
      <c r="Q178" s="117">
        <f t="shared" si="44"/>
        <v>161336553.62915102</v>
      </c>
    </row>
    <row r="180" spans="1:17" x14ac:dyDescent="0.4">
      <c r="H180" s="24"/>
      <c r="O180" s="178"/>
      <c r="P180" s="178"/>
      <c r="Q180" s="178"/>
    </row>
    <row r="181" spans="1:17" x14ac:dyDescent="0.4">
      <c r="H181" s="25"/>
    </row>
  </sheetData>
  <sheetProtection algorithmName="SHA-512" hashValue="Ywvmon3p/TCBbIXpLC9bJfYtm5B+DdTzS3GUtFcZ/twM53JU4WZh4Pflj6eNUntUaGszpAAcBjQsY5tnhzW5mA==" saltValue="mpTSA8vB8Obl2CDiKHHRhg==" spinCount="100000" sheet="1" objects="1" scenarios="1"/>
  <sortState ref="A109:Q176">
    <sortCondition descending="1" ref="H109:H176"/>
  </sortState>
  <mergeCells count="13">
    <mergeCell ref="B1:J1"/>
    <mergeCell ref="D2:K2"/>
    <mergeCell ref="L2:Q2"/>
    <mergeCell ref="D3:F3"/>
    <mergeCell ref="H3:I3"/>
    <mergeCell ref="L3:M3"/>
    <mergeCell ref="A2:A4"/>
    <mergeCell ref="B178:C178"/>
    <mergeCell ref="B177:C177"/>
    <mergeCell ref="B86:C86"/>
    <mergeCell ref="B108:C108"/>
    <mergeCell ref="B2:B4"/>
    <mergeCell ref="C2:C4"/>
  </mergeCells>
  <printOptions horizontalCentered="1" verticalCentered="1"/>
  <pageMargins left="0.25" right="0.25" top="0.75" bottom="0.75" header="0.3" footer="0.3"/>
  <pageSetup paperSize="9" scale="72" fitToHeight="0" orientation="landscape" r:id="rId1"/>
  <rowBreaks count="5" manualBreakCount="5">
    <brk id="41" min="1" max="16" man="1"/>
    <brk id="71" min="1" max="16" man="1"/>
    <brk id="86" min="1" max="16" man="1"/>
    <brk id="121" min="1" max="16" man="1"/>
    <brk id="151" min="1"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82"/>
  <sheetViews>
    <sheetView rightToLeft="1" view="pageBreakPreview" zoomScaleNormal="110" zoomScaleSheetLayoutView="100" workbookViewId="0">
      <pane xSplit="4" ySplit="3" topLeftCell="E4" activePane="bottomRight" state="frozen"/>
      <selection activeCell="C1" sqref="C1"/>
      <selection pane="topRight" activeCell="D1" sqref="D1"/>
      <selection pane="bottomLeft" activeCell="C4" sqref="C4"/>
      <selection pane="bottomRight" activeCell="F4" sqref="F4"/>
    </sheetView>
  </sheetViews>
  <sheetFormatPr defaultColWidth="9.140625" defaultRowHeight="18" x14ac:dyDescent="0.45"/>
  <cols>
    <col min="1" max="1" width="31.42578125" style="2" hidden="1" customWidth="1"/>
    <col min="2" max="2" width="9.140625" style="2" hidden="1" customWidth="1"/>
    <col min="3" max="3" width="3.7109375" style="2" hidden="1" customWidth="1"/>
    <col min="4" max="4" width="4.140625" style="4" customWidth="1"/>
    <col min="5" max="5" width="28.42578125" style="3" bestFit="1" customWidth="1"/>
    <col min="6" max="6" width="12.28515625" style="9" customWidth="1"/>
    <col min="7" max="7" width="9.85546875" style="162" customWidth="1"/>
    <col min="8" max="8" width="10.5703125" style="162" customWidth="1"/>
    <col min="9" max="9" width="13.7109375" style="163" bestFit="1" customWidth="1"/>
    <col min="10" max="10" width="14.140625" style="163" bestFit="1" customWidth="1"/>
    <col min="11" max="11" width="10" style="164" customWidth="1"/>
    <col min="12" max="12" width="11.28515625" style="164" customWidth="1"/>
    <col min="13" max="13" width="10.85546875" style="164" customWidth="1"/>
    <col min="14" max="14" width="15.42578125" style="231" hidden="1" customWidth="1"/>
    <col min="15" max="15" width="8.85546875" style="227" hidden="1" customWidth="1"/>
    <col min="16" max="16" width="11.5703125" style="227" hidden="1" customWidth="1"/>
    <col min="17" max="17" width="11.42578125" style="227" hidden="1" customWidth="1"/>
    <col min="18" max="18" width="13.42578125" style="227" hidden="1" customWidth="1"/>
    <col min="19" max="19" width="14.42578125" style="227" hidden="1" customWidth="1"/>
    <col min="20" max="20" width="11.42578125" style="227" hidden="1" customWidth="1"/>
    <col min="21" max="21" width="9.140625" style="2" hidden="1" customWidth="1"/>
    <col min="22" max="24" width="9.140625" style="2" customWidth="1"/>
    <col min="25" max="16384" width="9.140625" style="2"/>
  </cols>
  <sheetData>
    <row r="1" spans="1:20" ht="27" customHeight="1" x14ac:dyDescent="0.45">
      <c r="C1" s="133"/>
      <c r="D1" s="429" t="s">
        <v>242</v>
      </c>
      <c r="E1" s="429"/>
      <c r="F1" s="429"/>
      <c r="G1" s="429"/>
      <c r="H1" s="429"/>
      <c r="I1" s="429"/>
      <c r="J1" s="165" t="s">
        <v>623</v>
      </c>
      <c r="K1" s="165" t="s">
        <v>313</v>
      </c>
      <c r="L1" s="135"/>
      <c r="M1" s="136"/>
      <c r="N1" s="134"/>
      <c r="O1" s="221"/>
      <c r="P1" s="221"/>
      <c r="Q1" s="221"/>
      <c r="R1" s="222"/>
      <c r="S1" s="222"/>
      <c r="T1" s="221"/>
    </row>
    <row r="2" spans="1:20" ht="21" customHeight="1" x14ac:dyDescent="0.45">
      <c r="C2" s="434" t="s">
        <v>162</v>
      </c>
      <c r="D2" s="436" t="s">
        <v>48</v>
      </c>
      <c r="E2" s="426" t="s">
        <v>58</v>
      </c>
      <c r="F2" s="430" t="s">
        <v>254</v>
      </c>
      <c r="G2" s="431"/>
      <c r="H2" s="199" t="s">
        <v>623</v>
      </c>
      <c r="I2" s="432" t="s">
        <v>255</v>
      </c>
      <c r="J2" s="433"/>
      <c r="K2" s="200" t="s">
        <v>623</v>
      </c>
      <c r="L2" s="131"/>
      <c r="M2" s="132"/>
      <c r="N2" s="26"/>
      <c r="O2" s="221" t="s">
        <v>171</v>
      </c>
      <c r="P2" s="221"/>
      <c r="Q2" s="221"/>
      <c r="R2" s="222" t="s">
        <v>172</v>
      </c>
      <c r="S2" s="222"/>
      <c r="T2" s="221"/>
    </row>
    <row r="3" spans="1:20" ht="71.25" customHeight="1" x14ac:dyDescent="0.45">
      <c r="C3" s="434"/>
      <c r="D3" s="436"/>
      <c r="E3" s="426"/>
      <c r="F3" s="348" t="s">
        <v>578</v>
      </c>
      <c r="G3" s="349" t="s">
        <v>68</v>
      </c>
      <c r="H3" s="349" t="s">
        <v>69</v>
      </c>
      <c r="I3" s="276" t="s">
        <v>280</v>
      </c>
      <c r="J3" s="276" t="s">
        <v>281</v>
      </c>
      <c r="K3" s="350" t="s">
        <v>67</v>
      </c>
      <c r="L3" s="350" t="s">
        <v>68</v>
      </c>
      <c r="M3" s="350" t="s">
        <v>69</v>
      </c>
      <c r="N3" s="229" t="s">
        <v>50</v>
      </c>
      <c r="O3" s="223" t="s">
        <v>67</v>
      </c>
      <c r="P3" s="224" t="s">
        <v>68</v>
      </c>
      <c r="Q3" s="224" t="s">
        <v>69</v>
      </c>
      <c r="R3" s="224" t="s">
        <v>67</v>
      </c>
      <c r="S3" s="224" t="s">
        <v>68</v>
      </c>
      <c r="T3" s="224" t="s">
        <v>69</v>
      </c>
    </row>
    <row r="4" spans="1:20" x14ac:dyDescent="0.45">
      <c r="A4" s="2" t="s">
        <v>484</v>
      </c>
      <c r="B4" s="2">
        <v>11621</v>
      </c>
      <c r="C4" s="371">
        <v>271</v>
      </c>
      <c r="D4" s="112">
        <v>1</v>
      </c>
      <c r="E4" s="112" t="s">
        <v>484</v>
      </c>
      <c r="F4" s="341">
        <v>1.3735016801081754</v>
      </c>
      <c r="G4" s="341">
        <v>2.6379260900216916</v>
      </c>
      <c r="H4" s="341">
        <v>1.3698403549211089</v>
      </c>
      <c r="I4" s="342">
        <v>518321.19086500001</v>
      </c>
      <c r="J4" s="342">
        <v>297656.01977800002</v>
      </c>
      <c r="K4" s="341">
        <v>0.19106871695579086</v>
      </c>
      <c r="L4" s="341">
        <v>0.19333431229229775</v>
      </c>
      <c r="M4" s="341">
        <v>9.5864857936746928E-2</v>
      </c>
      <c r="N4" s="230">
        <v>2198488.1582559999</v>
      </c>
      <c r="O4" s="225">
        <f t="shared" ref="O4:O35" si="0">$N4/$N$85*F4</f>
        <v>1.3364037006884293E-3</v>
      </c>
      <c r="P4" s="225">
        <f t="shared" ref="P4:P35" si="1">$N4/$N$85*G4</f>
        <v>2.5666762843492815E-3</v>
      </c>
      <c r="Q4" s="225">
        <f t="shared" ref="Q4:Q35" si="2">$N4/$N$85*H4</f>
        <v>1.3328412670924003E-3</v>
      </c>
      <c r="R4" s="225">
        <f t="shared" ref="R4:R35" si="3">$N4/$N$85*K4</f>
        <v>1.8590799277755398E-4</v>
      </c>
      <c r="S4" s="225">
        <f t="shared" ref="S4:S35" si="4">$N4/$N$85*L4</f>
        <v>1.8811239488045623E-4</v>
      </c>
      <c r="T4" s="225">
        <f t="shared" ref="T4:T35" si="5">$N4/$N$85*M4</f>
        <v>9.327556912966354E-5</v>
      </c>
    </row>
    <row r="5" spans="1:20" x14ac:dyDescent="0.45">
      <c r="A5" s="2" t="s">
        <v>439</v>
      </c>
      <c r="B5" s="2">
        <v>11148</v>
      </c>
      <c r="C5" s="392">
        <v>131</v>
      </c>
      <c r="D5" s="159">
        <v>2</v>
      </c>
      <c r="E5" s="159" t="s">
        <v>439</v>
      </c>
      <c r="F5" s="343">
        <v>1.2019567022083306</v>
      </c>
      <c r="G5" s="343">
        <v>5.2243621215140896</v>
      </c>
      <c r="H5" s="343">
        <v>0.93905337811890865</v>
      </c>
      <c r="I5" s="344">
        <v>131357.42548199999</v>
      </c>
      <c r="J5" s="344">
        <v>190350.841353</v>
      </c>
      <c r="K5" s="343">
        <v>1.473519624026212E-2</v>
      </c>
      <c r="L5" s="343">
        <v>0.33784508438470867</v>
      </c>
      <c r="M5" s="343">
        <v>0.12341002285188583</v>
      </c>
      <c r="N5" s="230">
        <v>947561.44970400003</v>
      </c>
      <c r="O5" s="225">
        <f t="shared" si="0"/>
        <v>5.0405804543247391E-4</v>
      </c>
      <c r="P5" s="225">
        <f t="shared" si="1"/>
        <v>2.1909123305054049E-3</v>
      </c>
      <c r="Q5" s="225">
        <f t="shared" si="2"/>
        <v>3.9380570819375256E-4</v>
      </c>
      <c r="R5" s="225">
        <f t="shared" si="3"/>
        <v>6.1794191107585338E-6</v>
      </c>
      <c r="S5" s="225">
        <f t="shared" si="4"/>
        <v>1.4168025568728776E-4</v>
      </c>
      <c r="T5" s="225">
        <f t="shared" si="5"/>
        <v>5.1753790125059439E-5</v>
      </c>
    </row>
    <row r="6" spans="1:20" x14ac:dyDescent="0.45">
      <c r="A6" s="2" t="s">
        <v>459</v>
      </c>
      <c r="B6" s="2">
        <v>11380</v>
      </c>
      <c r="C6" s="392">
        <v>212</v>
      </c>
      <c r="D6" s="112">
        <v>3</v>
      </c>
      <c r="E6" s="112" t="s">
        <v>459</v>
      </c>
      <c r="F6" s="341">
        <v>1.1598709200037112</v>
      </c>
      <c r="G6" s="341">
        <v>0.19819225087247269</v>
      </c>
      <c r="H6" s="341">
        <v>0.23999600339711247</v>
      </c>
      <c r="I6" s="342">
        <v>43750.091311999997</v>
      </c>
      <c r="J6" s="342">
        <v>36570.256957999998</v>
      </c>
      <c r="K6" s="341">
        <v>2.2109635803078641E-2</v>
      </c>
      <c r="L6" s="341">
        <v>7.1501288725608694E-5</v>
      </c>
      <c r="M6" s="341">
        <v>1.8386045672299378E-4</v>
      </c>
      <c r="N6" s="230">
        <v>292611.32055499998</v>
      </c>
      <c r="O6" s="225">
        <f t="shared" si="0"/>
        <v>1.5020525538260844E-4</v>
      </c>
      <c r="P6" s="225">
        <f t="shared" si="1"/>
        <v>2.5666233322806738E-5</v>
      </c>
      <c r="Q6" s="225">
        <f t="shared" si="2"/>
        <v>3.1079890321720711E-5</v>
      </c>
      <c r="R6" s="225">
        <f t="shared" si="3"/>
        <v>2.8632354126157969E-6</v>
      </c>
      <c r="S6" s="225">
        <f t="shared" si="4"/>
        <v>9.2595384089647766E-9</v>
      </c>
      <c r="T6" s="225">
        <f t="shared" si="5"/>
        <v>2.381024162305228E-8</v>
      </c>
    </row>
    <row r="7" spans="1:20" x14ac:dyDescent="0.45">
      <c r="A7" s="2" t="s">
        <v>486</v>
      </c>
      <c r="B7" s="2">
        <v>11661</v>
      </c>
      <c r="C7" s="392">
        <v>277</v>
      </c>
      <c r="D7" s="159">
        <v>4</v>
      </c>
      <c r="E7" s="159" t="s">
        <v>624</v>
      </c>
      <c r="F7" s="343">
        <v>1.1431480234128564</v>
      </c>
      <c r="G7" s="343">
        <v>2.6938492468794686</v>
      </c>
      <c r="H7" s="343">
        <v>0.53926225366346636</v>
      </c>
      <c r="I7" s="344">
        <v>156990.673843</v>
      </c>
      <c r="J7" s="344">
        <v>107593.05824100001</v>
      </c>
      <c r="K7" s="343">
        <v>0.19959527793602758</v>
      </c>
      <c r="L7" s="343">
        <v>8.778547257186467E-2</v>
      </c>
      <c r="M7" s="343">
        <v>9.1010185205995617E-2</v>
      </c>
      <c r="N7" s="230">
        <v>995362.83655600005</v>
      </c>
      <c r="O7" s="225">
        <f t="shared" si="0"/>
        <v>5.0357972376836467E-4</v>
      </c>
      <c r="P7" s="225">
        <f t="shared" si="1"/>
        <v>1.1866948390175762E-3</v>
      </c>
      <c r="Q7" s="225">
        <f t="shared" si="2"/>
        <v>2.3755588180768584E-4</v>
      </c>
      <c r="R7" s="225">
        <f t="shared" si="3"/>
        <v>8.7925739160547923E-5</v>
      </c>
      <c r="S7" s="225">
        <f t="shared" si="4"/>
        <v>3.8671268395002318E-5</v>
      </c>
      <c r="T7" s="225">
        <f t="shared" si="5"/>
        <v>4.0091819246045981E-5</v>
      </c>
    </row>
    <row r="8" spans="1:20" x14ac:dyDescent="0.45">
      <c r="A8" s="2" t="s">
        <v>462</v>
      </c>
      <c r="B8" s="2">
        <v>11411</v>
      </c>
      <c r="C8" s="392">
        <v>220</v>
      </c>
      <c r="D8" s="112">
        <v>5</v>
      </c>
      <c r="E8" s="112" t="s">
        <v>462</v>
      </c>
      <c r="F8" s="341">
        <v>1.0968707764450512</v>
      </c>
      <c r="G8" s="341">
        <v>1.496225633250247</v>
      </c>
      <c r="H8" s="341">
        <v>0.73500620748405598</v>
      </c>
      <c r="I8" s="342">
        <v>246019.891944</v>
      </c>
      <c r="J8" s="342">
        <v>81966.829519000006</v>
      </c>
      <c r="K8" s="341">
        <v>0.18865528337398707</v>
      </c>
      <c r="L8" s="341">
        <v>3.0160034982555994E-2</v>
      </c>
      <c r="M8" s="341">
        <v>3.3303599503914844E-2</v>
      </c>
      <c r="N8" s="230">
        <v>992040</v>
      </c>
      <c r="O8" s="225">
        <f t="shared" si="0"/>
        <v>4.815806110334671E-4</v>
      </c>
      <c r="P8" s="225">
        <f t="shared" si="1"/>
        <v>6.5691717764593672E-4</v>
      </c>
      <c r="Q8" s="225">
        <f t="shared" si="2"/>
        <v>3.2270413809433387E-4</v>
      </c>
      <c r="R8" s="225">
        <f t="shared" si="3"/>
        <v>8.2829015589593421E-5</v>
      </c>
      <c r="S8" s="225">
        <f t="shared" si="4"/>
        <v>1.3241749518356028E-5</v>
      </c>
      <c r="T8" s="225">
        <f t="shared" si="5"/>
        <v>1.4621930078846111E-5</v>
      </c>
    </row>
    <row r="9" spans="1:20" x14ac:dyDescent="0.45">
      <c r="A9" s="2" t="s">
        <v>480</v>
      </c>
      <c r="B9" s="2">
        <v>11551</v>
      </c>
      <c r="C9" s="392">
        <v>262</v>
      </c>
      <c r="D9" s="159">
        <v>6</v>
      </c>
      <c r="E9" s="159" t="s">
        <v>480</v>
      </c>
      <c r="F9" s="343">
        <v>0.99298360229619675</v>
      </c>
      <c r="G9" s="343">
        <v>5.9611718490755399</v>
      </c>
      <c r="H9" s="343">
        <v>4.5016477610095382</v>
      </c>
      <c r="I9" s="344">
        <v>310245.44269</v>
      </c>
      <c r="J9" s="344">
        <v>295824.83086500003</v>
      </c>
      <c r="K9" s="343">
        <v>9.0045697115970491E-2</v>
      </c>
      <c r="L9" s="343">
        <v>0.38239878467504879</v>
      </c>
      <c r="M9" s="343">
        <v>0.34605966290377033</v>
      </c>
      <c r="N9" s="230">
        <v>4774370.5509390002</v>
      </c>
      <c r="O9" s="225">
        <f t="shared" si="0"/>
        <v>2.0981790354871739E-3</v>
      </c>
      <c r="P9" s="225">
        <f t="shared" si="1"/>
        <v>1.2595984235533953E-2</v>
      </c>
      <c r="Q9" s="225">
        <f t="shared" si="2"/>
        <v>9.5120029529758184E-3</v>
      </c>
      <c r="R9" s="225">
        <f t="shared" si="3"/>
        <v>1.9026698274540157E-4</v>
      </c>
      <c r="S9" s="225">
        <f t="shared" si="4"/>
        <v>8.0801043576712698E-4</v>
      </c>
      <c r="T9" s="225">
        <f t="shared" si="5"/>
        <v>7.3122570005527921E-4</v>
      </c>
    </row>
    <row r="10" spans="1:20" x14ac:dyDescent="0.45">
      <c r="A10" s="2" t="s">
        <v>464</v>
      </c>
      <c r="B10" s="2">
        <v>11420</v>
      </c>
      <c r="C10" s="392">
        <v>223</v>
      </c>
      <c r="D10" s="112">
        <v>7</v>
      </c>
      <c r="E10" s="112" t="s">
        <v>464</v>
      </c>
      <c r="F10" s="341">
        <v>0.81302284265869085</v>
      </c>
      <c r="G10" s="341">
        <v>3.4734174984026263</v>
      </c>
      <c r="H10" s="341">
        <v>2.7308590565580451</v>
      </c>
      <c r="I10" s="342">
        <v>52175.454986999997</v>
      </c>
      <c r="J10" s="342">
        <v>21590.107736999998</v>
      </c>
      <c r="K10" s="341">
        <v>0.1435736800616855</v>
      </c>
      <c r="L10" s="341">
        <v>0.23026274237352365</v>
      </c>
      <c r="M10" s="341">
        <v>0.2105307480157477</v>
      </c>
      <c r="N10" s="230">
        <v>202397.88527999999</v>
      </c>
      <c r="O10" s="225">
        <f t="shared" si="0"/>
        <v>7.2827107639403967E-5</v>
      </c>
      <c r="P10" s="225">
        <f t="shared" si="1"/>
        <v>3.1113387811534119E-4</v>
      </c>
      <c r="Q10" s="225">
        <f t="shared" si="2"/>
        <v>2.4461867001132279E-4</v>
      </c>
      <c r="R10" s="225">
        <f t="shared" si="3"/>
        <v>1.2860715964443323E-5</v>
      </c>
      <c r="S10" s="225">
        <f t="shared" si="4"/>
        <v>2.0625951257830498E-5</v>
      </c>
      <c r="T10" s="225">
        <f t="shared" si="5"/>
        <v>1.8858443628727969E-5</v>
      </c>
    </row>
    <row r="11" spans="1:20" x14ac:dyDescent="0.45">
      <c r="A11" s="2" t="s">
        <v>442</v>
      </c>
      <c r="B11" s="2">
        <v>11168</v>
      </c>
      <c r="C11" s="392">
        <v>139</v>
      </c>
      <c r="D11" s="159">
        <v>8</v>
      </c>
      <c r="E11" s="159" t="s">
        <v>442</v>
      </c>
      <c r="F11" s="343">
        <v>0.77164694676424639</v>
      </c>
      <c r="G11" s="343">
        <v>4.7989709830972602</v>
      </c>
      <c r="H11" s="343">
        <v>0.86947190634619642</v>
      </c>
      <c r="I11" s="344">
        <v>325731.05764299998</v>
      </c>
      <c r="J11" s="344">
        <v>494148.93021199998</v>
      </c>
      <c r="K11" s="343">
        <v>4.0523504513405931E-2</v>
      </c>
      <c r="L11" s="343">
        <v>0.34693497526273365</v>
      </c>
      <c r="M11" s="343">
        <v>0.11425606017516474</v>
      </c>
      <c r="N11" s="230">
        <v>3660910.1428189999</v>
      </c>
      <c r="O11" s="225">
        <f t="shared" si="0"/>
        <v>1.2502361588058312E-3</v>
      </c>
      <c r="P11" s="225">
        <f t="shared" si="1"/>
        <v>7.7753784593943788E-3</v>
      </c>
      <c r="Q11" s="225">
        <f t="shared" si="2"/>
        <v>1.4087339047192085E-3</v>
      </c>
      <c r="R11" s="225">
        <f t="shared" si="3"/>
        <v>6.5656905449624291E-5</v>
      </c>
      <c r="S11" s="225">
        <f t="shared" si="4"/>
        <v>5.6211024050147084E-4</v>
      </c>
      <c r="T11" s="225">
        <f t="shared" si="5"/>
        <v>1.851197084271345E-4</v>
      </c>
    </row>
    <row r="12" spans="1:20" x14ac:dyDescent="0.45">
      <c r="A12" s="2" t="s">
        <v>468</v>
      </c>
      <c r="B12" s="2">
        <v>11442</v>
      </c>
      <c r="C12" s="392">
        <v>230</v>
      </c>
      <c r="D12" s="112">
        <v>9</v>
      </c>
      <c r="E12" s="112" t="s">
        <v>468</v>
      </c>
      <c r="F12" s="341">
        <v>0.73158481946888487</v>
      </c>
      <c r="G12" s="341">
        <v>3.877680705453316</v>
      </c>
      <c r="H12" s="341">
        <v>2.1648594556237755</v>
      </c>
      <c r="I12" s="342">
        <v>359888.95617700001</v>
      </c>
      <c r="J12" s="342">
        <v>271967.64077200001</v>
      </c>
      <c r="K12" s="341">
        <v>7.9785644951921697E-2</v>
      </c>
      <c r="L12" s="341">
        <v>0.48152871600627917</v>
      </c>
      <c r="M12" s="341">
        <v>0.28661513075500811</v>
      </c>
      <c r="N12" s="230">
        <v>2407712.7128969999</v>
      </c>
      <c r="O12" s="225">
        <f t="shared" si="0"/>
        <v>7.7956744573128912E-4</v>
      </c>
      <c r="P12" s="225">
        <f t="shared" si="1"/>
        <v>4.1320070653001195E-3</v>
      </c>
      <c r="Q12" s="225">
        <f t="shared" si="2"/>
        <v>2.3068466038060451E-3</v>
      </c>
      <c r="R12" s="225">
        <f t="shared" si="3"/>
        <v>8.5018564882671785E-5</v>
      </c>
      <c r="S12" s="225">
        <f t="shared" si="4"/>
        <v>5.1311085357922444E-4</v>
      </c>
      <c r="T12" s="225">
        <f t="shared" si="5"/>
        <v>3.0541342499811682E-4</v>
      </c>
    </row>
    <row r="13" spans="1:20" x14ac:dyDescent="0.45">
      <c r="A13" s="2" t="s">
        <v>475</v>
      </c>
      <c r="B13" s="2">
        <v>11499</v>
      </c>
      <c r="C13" s="392">
        <v>249</v>
      </c>
      <c r="D13" s="159">
        <v>10</v>
      </c>
      <c r="E13" s="159" t="s">
        <v>475</v>
      </c>
      <c r="F13" s="343">
        <v>0.61992941872741214</v>
      </c>
      <c r="G13" s="343">
        <v>2.6267693511642434</v>
      </c>
      <c r="H13" s="343">
        <v>8.7935678136177031E-2</v>
      </c>
      <c r="I13" s="344">
        <v>199528.96943900001</v>
      </c>
      <c r="J13" s="344">
        <v>111624.39833900001</v>
      </c>
      <c r="K13" s="343">
        <v>8.624905530092386E-2</v>
      </c>
      <c r="L13" s="343">
        <v>3.9015119603205015E-2</v>
      </c>
      <c r="M13" s="343">
        <v>0</v>
      </c>
      <c r="N13" s="230">
        <v>1133139.3319999999</v>
      </c>
      <c r="O13" s="225">
        <f t="shared" si="0"/>
        <v>3.1089225616987958E-4</v>
      </c>
      <c r="P13" s="225">
        <f t="shared" si="1"/>
        <v>1.3173148835197099E-3</v>
      </c>
      <c r="Q13" s="225">
        <f t="shared" si="2"/>
        <v>4.4099409622638657E-5</v>
      </c>
      <c r="R13" s="225">
        <f t="shared" si="3"/>
        <v>4.3253574657045488E-5</v>
      </c>
      <c r="S13" s="225">
        <f t="shared" si="4"/>
        <v>1.9565934752826337E-5</v>
      </c>
      <c r="T13" s="225">
        <f t="shared" si="5"/>
        <v>0</v>
      </c>
    </row>
    <row r="14" spans="1:20" x14ac:dyDescent="0.45">
      <c r="A14" s="2" t="s">
        <v>466</v>
      </c>
      <c r="B14" s="2">
        <v>11421</v>
      </c>
      <c r="C14" s="392">
        <v>225</v>
      </c>
      <c r="D14" s="112">
        <v>11</v>
      </c>
      <c r="E14" s="112" t="s">
        <v>466</v>
      </c>
      <c r="F14" s="341">
        <v>0.57626326700330488</v>
      </c>
      <c r="G14" s="341">
        <v>1.7357029085719589</v>
      </c>
      <c r="H14" s="341">
        <v>1.0579140727518546</v>
      </c>
      <c r="I14" s="342">
        <v>120873.78127000001</v>
      </c>
      <c r="J14" s="342">
        <v>157733.12662299999</v>
      </c>
      <c r="K14" s="341">
        <v>0.11148940121276277</v>
      </c>
      <c r="L14" s="341">
        <v>9.6722825985495892E-2</v>
      </c>
      <c r="M14" s="341">
        <v>0.12031761104504166</v>
      </c>
      <c r="N14" s="230">
        <v>1935944.4223209999</v>
      </c>
      <c r="O14" s="225">
        <f t="shared" si="0"/>
        <v>4.9373983345274441E-4</v>
      </c>
      <c r="P14" s="225">
        <f t="shared" si="1"/>
        <v>1.4871426205218252E-3</v>
      </c>
      <c r="Q14" s="225">
        <f t="shared" si="2"/>
        <v>9.0641612609470678E-4</v>
      </c>
      <c r="R14" s="225">
        <f t="shared" si="3"/>
        <v>9.552362876223378E-5</v>
      </c>
      <c r="S14" s="225">
        <f t="shared" si="4"/>
        <v>8.2871692033224196E-5</v>
      </c>
      <c r="T14" s="225">
        <f t="shared" si="5"/>
        <v>1.0308760013063658E-4</v>
      </c>
    </row>
    <row r="15" spans="1:20" x14ac:dyDescent="0.45">
      <c r="A15" s="2" t="s">
        <v>440</v>
      </c>
      <c r="B15" s="2">
        <v>11158</v>
      </c>
      <c r="C15" s="392">
        <v>136</v>
      </c>
      <c r="D15" s="159">
        <v>12</v>
      </c>
      <c r="E15" s="159" t="s">
        <v>440</v>
      </c>
      <c r="F15" s="343">
        <v>0.5488388142632934</v>
      </c>
      <c r="G15" s="343">
        <v>1.41046312693709</v>
      </c>
      <c r="H15" s="343">
        <v>1.5161312372316254</v>
      </c>
      <c r="I15" s="344">
        <v>2524701.7961329999</v>
      </c>
      <c r="J15" s="344">
        <v>1115532.4593460001</v>
      </c>
      <c r="K15" s="343">
        <v>0.1703407756107338</v>
      </c>
      <c r="L15" s="343">
        <v>0.34754447742178934</v>
      </c>
      <c r="M15" s="343">
        <v>0.47685695884290807</v>
      </c>
      <c r="N15" s="230">
        <v>8830584.5041509997</v>
      </c>
      <c r="O15" s="225">
        <f t="shared" si="0"/>
        <v>2.1449571078334261E-3</v>
      </c>
      <c r="P15" s="225">
        <f t="shared" si="1"/>
        <v>5.512334096708601E-3</v>
      </c>
      <c r="Q15" s="225">
        <f t="shared" si="2"/>
        <v>5.9253033662961165E-3</v>
      </c>
      <c r="R15" s="225">
        <f t="shared" si="3"/>
        <v>6.6572124256653281E-4</v>
      </c>
      <c r="S15" s="225">
        <f t="shared" si="4"/>
        <v>1.3582639889176986E-3</v>
      </c>
      <c r="T15" s="225">
        <f t="shared" si="5"/>
        <v>1.8636395544708018E-3</v>
      </c>
    </row>
    <row r="16" spans="1:20" x14ac:dyDescent="0.45">
      <c r="A16" s="2" t="s">
        <v>416</v>
      </c>
      <c r="B16" s="2">
        <v>10720</v>
      </c>
      <c r="C16" s="392">
        <v>53</v>
      </c>
      <c r="D16" s="112">
        <v>13</v>
      </c>
      <c r="E16" s="112" t="s">
        <v>416</v>
      </c>
      <c r="F16" s="341">
        <v>0.54003550821225932</v>
      </c>
      <c r="G16" s="341">
        <v>2.5833550667519112</v>
      </c>
      <c r="H16" s="341">
        <v>0.99026069253057492</v>
      </c>
      <c r="I16" s="342">
        <v>1125474.5349679999</v>
      </c>
      <c r="J16" s="342">
        <v>470849.48990099999</v>
      </c>
      <c r="K16" s="341">
        <v>0.12476884711798239</v>
      </c>
      <c r="L16" s="341">
        <v>0.1107257731081478</v>
      </c>
      <c r="M16" s="341">
        <v>9.5758082022662214E-2</v>
      </c>
      <c r="N16" s="230">
        <v>4164530.5942310002</v>
      </c>
      <c r="O16" s="225">
        <f t="shared" si="0"/>
        <v>9.9534288682270617E-4</v>
      </c>
      <c r="P16" s="225">
        <f t="shared" si="1"/>
        <v>4.7613981872063503E-3</v>
      </c>
      <c r="Q16" s="225">
        <f t="shared" si="2"/>
        <v>1.8251557933168872E-3</v>
      </c>
      <c r="R16" s="225">
        <f t="shared" si="3"/>
        <v>2.2996225727279739E-4</v>
      </c>
      <c r="S16" s="225">
        <f t="shared" si="4"/>
        <v>2.0407937806901028E-4</v>
      </c>
      <c r="T16" s="225">
        <f t="shared" si="5"/>
        <v>1.7649233124052269E-4</v>
      </c>
    </row>
    <row r="17" spans="1:20" x14ac:dyDescent="0.45">
      <c r="A17" s="2" t="s">
        <v>418</v>
      </c>
      <c r="B17" s="2">
        <v>10766</v>
      </c>
      <c r="C17" s="392">
        <v>56</v>
      </c>
      <c r="D17" s="159">
        <v>14</v>
      </c>
      <c r="E17" s="159" t="s">
        <v>418</v>
      </c>
      <c r="F17" s="343">
        <v>0.48856400597113187</v>
      </c>
      <c r="G17" s="343">
        <v>4.8835467396443004</v>
      </c>
      <c r="H17" s="343">
        <v>1.6459327953230392</v>
      </c>
      <c r="I17" s="344">
        <v>1087790.0740700001</v>
      </c>
      <c r="J17" s="344">
        <v>1123397.5384</v>
      </c>
      <c r="K17" s="343">
        <v>4.4052728455967693E-2</v>
      </c>
      <c r="L17" s="343">
        <v>0.47443665244497774</v>
      </c>
      <c r="M17" s="343">
        <v>0.1765714337556229</v>
      </c>
      <c r="N17" s="230">
        <v>19617205.026004001</v>
      </c>
      <c r="O17" s="225">
        <f t="shared" si="0"/>
        <v>4.2417292394988735E-3</v>
      </c>
      <c r="P17" s="225">
        <f t="shared" si="1"/>
        <v>4.2399118119300437E-2</v>
      </c>
      <c r="Q17" s="225">
        <f t="shared" si="2"/>
        <v>1.4290044249768938E-2</v>
      </c>
      <c r="R17" s="225">
        <f t="shared" si="3"/>
        <v>3.8246727979879746E-4</v>
      </c>
      <c r="S17" s="225">
        <f t="shared" si="4"/>
        <v>4.1190750779228234E-3</v>
      </c>
      <c r="T17" s="225">
        <f t="shared" si="5"/>
        <v>1.5329991654475645E-3</v>
      </c>
    </row>
    <row r="18" spans="1:20" x14ac:dyDescent="0.45">
      <c r="A18" s="2" t="s">
        <v>425</v>
      </c>
      <c r="B18" s="2">
        <v>10895</v>
      </c>
      <c r="C18" s="392">
        <v>102</v>
      </c>
      <c r="D18" s="112">
        <v>15</v>
      </c>
      <c r="E18" s="112" t="s">
        <v>425</v>
      </c>
      <c r="F18" s="341">
        <v>0.4880104085972114</v>
      </c>
      <c r="G18" s="341">
        <v>2.7716438405777963</v>
      </c>
      <c r="H18" s="341">
        <v>0.56250660007364806</v>
      </c>
      <c r="I18" s="342">
        <v>212872.30788800001</v>
      </c>
      <c r="J18" s="342">
        <v>715060.94069900003</v>
      </c>
      <c r="K18" s="341">
        <v>0.11387373311776661</v>
      </c>
      <c r="L18" s="341">
        <v>0.50692248487467761</v>
      </c>
      <c r="M18" s="341">
        <v>4.7122689759369563E-2</v>
      </c>
      <c r="N18" s="230">
        <v>3174161</v>
      </c>
      <c r="O18" s="225">
        <f t="shared" si="0"/>
        <v>6.8555512237363479E-4</v>
      </c>
      <c r="P18" s="225">
        <f t="shared" si="1"/>
        <v>3.8935944783746153E-3</v>
      </c>
      <c r="Q18" s="225">
        <f t="shared" si="2"/>
        <v>7.9020708217671109E-4</v>
      </c>
      <c r="R18" s="225">
        <f t="shared" si="3"/>
        <v>1.5996937702024907E-4</v>
      </c>
      <c r="S18" s="225">
        <f t="shared" si="4"/>
        <v>7.1212273351128777E-4</v>
      </c>
      <c r="T18" s="225">
        <f t="shared" si="5"/>
        <v>6.6197771144719847E-5</v>
      </c>
    </row>
    <row r="19" spans="1:20" x14ac:dyDescent="0.45">
      <c r="A19" s="2" t="s">
        <v>456</v>
      </c>
      <c r="B19" s="2">
        <v>11379</v>
      </c>
      <c r="C19" s="392">
        <v>208</v>
      </c>
      <c r="D19" s="159">
        <v>16</v>
      </c>
      <c r="E19" s="159" t="s">
        <v>456</v>
      </c>
      <c r="F19" s="343">
        <v>0.47434768540304023</v>
      </c>
      <c r="G19" s="343">
        <v>9.8307380378734958E-5</v>
      </c>
      <c r="H19" s="343">
        <v>0.46602493426005853</v>
      </c>
      <c r="I19" s="344">
        <v>12177688.125082999</v>
      </c>
      <c r="J19" s="344">
        <v>12135655.844851</v>
      </c>
      <c r="K19" s="343">
        <v>9.4182791927013301E-2</v>
      </c>
      <c r="L19" s="343">
        <v>7.8307668735938527E-7</v>
      </c>
      <c r="M19" s="343">
        <v>4.1394216770504463E-2</v>
      </c>
      <c r="N19" s="230">
        <v>31558208.122916002</v>
      </c>
      <c r="O19" s="225">
        <f t="shared" si="0"/>
        <v>6.6251156768511133E-3</v>
      </c>
      <c r="P19" s="225">
        <f t="shared" si="1"/>
        <v>1.3730387792320156E-6</v>
      </c>
      <c r="Q19" s="225">
        <f t="shared" si="2"/>
        <v>6.5088735389242716E-3</v>
      </c>
      <c r="R19" s="225">
        <f t="shared" si="3"/>
        <v>1.3154315083356853E-3</v>
      </c>
      <c r="S19" s="225">
        <f t="shared" si="4"/>
        <v>1.0937069574173684E-8</v>
      </c>
      <c r="T19" s="225">
        <f t="shared" si="5"/>
        <v>5.7814443476039506E-4</v>
      </c>
    </row>
    <row r="20" spans="1:20" x14ac:dyDescent="0.45">
      <c r="A20" s="2" t="s">
        <v>488</v>
      </c>
      <c r="B20" s="2">
        <v>11665</v>
      </c>
      <c r="C20" s="392">
        <v>280</v>
      </c>
      <c r="D20" s="112">
        <v>17</v>
      </c>
      <c r="E20" s="112" t="s">
        <v>488</v>
      </c>
      <c r="F20" s="341">
        <v>0.45087619111335631</v>
      </c>
      <c r="G20" s="341">
        <v>4.0301092147890856</v>
      </c>
      <c r="H20" s="341">
        <v>1.4772782305200227</v>
      </c>
      <c r="I20" s="342">
        <v>55802.149872000002</v>
      </c>
      <c r="J20" s="342">
        <v>122512.761694</v>
      </c>
      <c r="K20" s="341">
        <v>3.0506575766281411E-2</v>
      </c>
      <c r="L20" s="341">
        <v>0.40078760690371484</v>
      </c>
      <c r="M20" s="341">
        <v>0.19761950012154428</v>
      </c>
      <c r="N20" s="230">
        <v>1259830.4222909999</v>
      </c>
      <c r="O20" s="225">
        <f t="shared" si="0"/>
        <v>2.5139332259993004E-4</v>
      </c>
      <c r="P20" s="225">
        <f t="shared" si="1"/>
        <v>2.2470526630484814E-3</v>
      </c>
      <c r="Q20" s="225">
        <f t="shared" si="2"/>
        <v>8.2368040294592644E-4</v>
      </c>
      <c r="R20" s="225">
        <f t="shared" si="3"/>
        <v>1.7009435393105208E-5</v>
      </c>
      <c r="S20" s="225">
        <f t="shared" si="4"/>
        <v>2.2346562125536652E-4</v>
      </c>
      <c r="T20" s="225">
        <f t="shared" si="5"/>
        <v>1.1018595287414947E-4</v>
      </c>
    </row>
    <row r="21" spans="1:20" x14ac:dyDescent="0.45">
      <c r="A21" s="2" t="s">
        <v>485</v>
      </c>
      <c r="B21" s="2">
        <v>11626</v>
      </c>
      <c r="C21" s="392">
        <v>272</v>
      </c>
      <c r="D21" s="159">
        <v>18</v>
      </c>
      <c r="E21" s="159" t="s">
        <v>485</v>
      </c>
      <c r="F21" s="343">
        <v>0.44362121966884915</v>
      </c>
      <c r="G21" s="343">
        <v>1.9549377693570034</v>
      </c>
      <c r="H21" s="343">
        <v>0.22605958574891102</v>
      </c>
      <c r="I21" s="344">
        <v>584667.699715</v>
      </c>
      <c r="J21" s="344">
        <v>1773445.5009550001</v>
      </c>
      <c r="K21" s="343">
        <v>0.12095884777763295</v>
      </c>
      <c r="L21" s="343">
        <v>0</v>
      </c>
      <c r="M21" s="343">
        <v>7.6864868079274548E-2</v>
      </c>
      <c r="N21" s="230">
        <v>9273147.9494599998</v>
      </c>
      <c r="O21" s="225">
        <f t="shared" si="0"/>
        <v>1.8206390112833941E-3</v>
      </c>
      <c r="P21" s="225">
        <f t="shared" si="1"/>
        <v>8.0231418374882256E-3</v>
      </c>
      <c r="Q21" s="225">
        <f t="shared" si="2"/>
        <v>9.2775747065539083E-4</v>
      </c>
      <c r="R21" s="225">
        <f t="shared" si="3"/>
        <v>4.9641988989669627E-4</v>
      </c>
      <c r="S21" s="225">
        <f t="shared" si="4"/>
        <v>0</v>
      </c>
      <c r="T21" s="225">
        <f t="shared" si="5"/>
        <v>3.1545645523165596E-4</v>
      </c>
    </row>
    <row r="22" spans="1:20" x14ac:dyDescent="0.45">
      <c r="A22" s="2" t="s">
        <v>474</v>
      </c>
      <c r="B22" s="2">
        <v>11500</v>
      </c>
      <c r="C22" s="392">
        <v>247</v>
      </c>
      <c r="D22" s="112">
        <v>19</v>
      </c>
      <c r="E22" s="112" t="s">
        <v>474</v>
      </c>
      <c r="F22" s="341">
        <v>0.40722938452838719</v>
      </c>
      <c r="G22" s="341">
        <v>1.6712351325870636</v>
      </c>
      <c r="H22" s="341">
        <v>0.44886241218843104</v>
      </c>
      <c r="I22" s="342">
        <v>1083332.4407009999</v>
      </c>
      <c r="J22" s="342">
        <v>875656.297181</v>
      </c>
      <c r="K22" s="341">
        <v>5.5748275253533992E-2</v>
      </c>
      <c r="L22" s="341">
        <v>3.3985134936982575E-2</v>
      </c>
      <c r="M22" s="341">
        <v>4.532100146592051E-2</v>
      </c>
      <c r="N22" s="230">
        <v>4874361</v>
      </c>
      <c r="O22" s="225">
        <f t="shared" si="0"/>
        <v>8.7849873835026918E-4</v>
      </c>
      <c r="P22" s="225">
        <f t="shared" si="1"/>
        <v>3.6052849112661127E-3</v>
      </c>
      <c r="Q22" s="225">
        <f t="shared" si="2"/>
        <v>9.6831190916407824E-4</v>
      </c>
      <c r="R22" s="225">
        <f t="shared" si="3"/>
        <v>1.2026339781975926E-4</v>
      </c>
      <c r="S22" s="225">
        <f t="shared" si="4"/>
        <v>7.3314695105754704E-5</v>
      </c>
      <c r="T22" s="225">
        <f t="shared" si="5"/>
        <v>9.7769080820852403E-5</v>
      </c>
    </row>
    <row r="23" spans="1:20" x14ac:dyDescent="0.45">
      <c r="A23" s="2" t="s">
        <v>421</v>
      </c>
      <c r="B23" s="2">
        <v>10784</v>
      </c>
      <c r="C23" s="392">
        <v>42</v>
      </c>
      <c r="D23" s="159">
        <v>20</v>
      </c>
      <c r="E23" s="159" t="s">
        <v>421</v>
      </c>
      <c r="F23" s="343">
        <v>0.39798897916569742</v>
      </c>
      <c r="G23" s="343">
        <v>1.9806567599539329</v>
      </c>
      <c r="H23" s="343">
        <v>1.0605357910578739</v>
      </c>
      <c r="I23" s="344">
        <v>2172953.5743109998</v>
      </c>
      <c r="J23" s="344">
        <v>1938662.7552660001</v>
      </c>
      <c r="K23" s="343">
        <v>1.9037501007358945E-2</v>
      </c>
      <c r="L23" s="343">
        <v>0.22332721782630466</v>
      </c>
      <c r="M23" s="343">
        <v>0.13396805160955502</v>
      </c>
      <c r="N23" s="230">
        <v>14411173.757864</v>
      </c>
      <c r="O23" s="225">
        <f t="shared" si="0"/>
        <v>2.538368937038845E-3</v>
      </c>
      <c r="P23" s="225">
        <f t="shared" si="1"/>
        <v>1.2632605065955552E-2</v>
      </c>
      <c r="Q23" s="225">
        <f t="shared" si="2"/>
        <v>6.7640845590310542E-3</v>
      </c>
      <c r="R23" s="225">
        <f t="shared" si="3"/>
        <v>1.214209531561087E-4</v>
      </c>
      <c r="S23" s="225">
        <f t="shared" si="4"/>
        <v>1.4243783174950272E-3</v>
      </c>
      <c r="T23" s="225">
        <f t="shared" si="5"/>
        <v>8.5444662682413548E-4</v>
      </c>
    </row>
    <row r="24" spans="1:20" x14ac:dyDescent="0.45">
      <c r="A24" s="2" t="s">
        <v>482</v>
      </c>
      <c r="B24" s="2">
        <v>11569</v>
      </c>
      <c r="C24" s="392">
        <v>263</v>
      </c>
      <c r="D24" s="112">
        <v>21</v>
      </c>
      <c r="E24" s="112" t="s">
        <v>482</v>
      </c>
      <c r="F24" s="341">
        <v>0.38037990995513349</v>
      </c>
      <c r="G24" s="341">
        <v>2.205731732173795</v>
      </c>
      <c r="H24" s="341">
        <v>0.86433839765481213</v>
      </c>
      <c r="I24" s="342">
        <v>947980.18645599997</v>
      </c>
      <c r="J24" s="342">
        <v>847533.40126099996</v>
      </c>
      <c r="K24" s="341">
        <v>0.10763273929868801</v>
      </c>
      <c r="L24" s="341">
        <v>0.3215803404302387</v>
      </c>
      <c r="M24" s="341">
        <v>0.64218450221755863</v>
      </c>
      <c r="N24" s="230">
        <v>4976797.8034899998</v>
      </c>
      <c r="O24" s="225">
        <f t="shared" si="0"/>
        <v>8.3782229265085516E-4</v>
      </c>
      <c r="P24" s="225">
        <f t="shared" si="1"/>
        <v>4.8583302336881228E-3</v>
      </c>
      <c r="Q24" s="225">
        <f t="shared" si="2"/>
        <v>1.9037860806968945E-3</v>
      </c>
      <c r="R24" s="225">
        <f t="shared" si="3"/>
        <v>2.3707116502066352E-4</v>
      </c>
      <c r="S24" s="225">
        <f t="shared" si="4"/>
        <v>7.0831074680701323E-4</v>
      </c>
      <c r="T24" s="225">
        <f t="shared" si="5"/>
        <v>1.4144713689432902E-3</v>
      </c>
    </row>
    <row r="25" spans="1:20" x14ac:dyDescent="0.45">
      <c r="A25" s="2" t="s">
        <v>424</v>
      </c>
      <c r="B25" s="2">
        <v>10883</v>
      </c>
      <c r="C25" s="392">
        <v>16</v>
      </c>
      <c r="D25" s="159">
        <v>22</v>
      </c>
      <c r="E25" s="159" t="s">
        <v>424</v>
      </c>
      <c r="F25" s="343">
        <v>0.36249473897467083</v>
      </c>
      <c r="G25" s="343">
        <v>2.4328586775127921</v>
      </c>
      <c r="H25" s="343">
        <v>1.2955288680674</v>
      </c>
      <c r="I25" s="344">
        <v>7143715.036634</v>
      </c>
      <c r="J25" s="344">
        <v>7383896.4965639999</v>
      </c>
      <c r="K25" s="343">
        <v>9.4163747493931915E-2</v>
      </c>
      <c r="L25" s="343">
        <v>0.2207336970945471</v>
      </c>
      <c r="M25" s="343">
        <v>0.18716811117191848</v>
      </c>
      <c r="N25" s="230">
        <v>35063038.359491996</v>
      </c>
      <c r="O25" s="225">
        <f t="shared" si="0"/>
        <v>5.6251693089125546E-3</v>
      </c>
      <c r="P25" s="225">
        <f t="shared" si="1"/>
        <v>3.7752939544379964E-2</v>
      </c>
      <c r="Q25" s="225">
        <f t="shared" si="2"/>
        <v>2.0103931020009028E-2</v>
      </c>
      <c r="R25" s="225">
        <f t="shared" si="3"/>
        <v>1.4612267861136294E-3</v>
      </c>
      <c r="S25" s="225">
        <f t="shared" si="4"/>
        <v>3.4253308664592991E-3</v>
      </c>
      <c r="T25" s="225">
        <f t="shared" si="5"/>
        <v>2.9044623310932422E-3</v>
      </c>
    </row>
    <row r="26" spans="1:20" x14ac:dyDescent="0.45">
      <c r="A26" s="2" t="s">
        <v>449</v>
      </c>
      <c r="B26" s="2">
        <v>11310</v>
      </c>
      <c r="C26" s="392">
        <v>183</v>
      </c>
      <c r="D26" s="112">
        <v>23</v>
      </c>
      <c r="E26" s="112" t="s">
        <v>449</v>
      </c>
      <c r="F26" s="341">
        <v>0.33655817080381828</v>
      </c>
      <c r="G26" s="341">
        <v>1.126490522754054</v>
      </c>
      <c r="H26" s="341">
        <v>0.73070194883513628</v>
      </c>
      <c r="I26" s="342">
        <v>15359841.607088</v>
      </c>
      <c r="J26" s="342">
        <v>8616285.5237249993</v>
      </c>
      <c r="K26" s="341">
        <v>9.6301568975280874E-2</v>
      </c>
      <c r="L26" s="341">
        <v>8.1674121313139267E-2</v>
      </c>
      <c r="M26" s="341">
        <v>5.6704195260724032E-2</v>
      </c>
      <c r="N26" s="230">
        <v>58991922</v>
      </c>
      <c r="O26" s="225">
        <f t="shared" si="0"/>
        <v>8.7869272051975568E-3</v>
      </c>
      <c r="P26" s="225">
        <f t="shared" si="1"/>
        <v>2.9410637088809956E-2</v>
      </c>
      <c r="Q26" s="225">
        <f t="shared" si="2"/>
        <v>1.9077310819035059E-2</v>
      </c>
      <c r="R26" s="225">
        <f t="shared" si="3"/>
        <v>2.5142603856893328E-3</v>
      </c>
      <c r="S26" s="225">
        <f t="shared" si="4"/>
        <v>2.1323640927005151E-3</v>
      </c>
      <c r="T26" s="225">
        <f t="shared" si="5"/>
        <v>1.4804443309020907E-3</v>
      </c>
    </row>
    <row r="27" spans="1:20" x14ac:dyDescent="0.45">
      <c r="A27" s="2" t="s">
        <v>469</v>
      </c>
      <c r="B27" s="2">
        <v>11416</v>
      </c>
      <c r="C27" s="392">
        <v>231</v>
      </c>
      <c r="D27" s="159">
        <v>24</v>
      </c>
      <c r="E27" s="159" t="s">
        <v>469</v>
      </c>
      <c r="F27" s="343">
        <v>0.32233115280507035</v>
      </c>
      <c r="G27" s="343">
        <v>2.3012738202099103</v>
      </c>
      <c r="H27" s="343">
        <v>9.8967182891934319E-2</v>
      </c>
      <c r="I27" s="344">
        <v>8962201.312686</v>
      </c>
      <c r="J27" s="344">
        <v>9594675.1019020006</v>
      </c>
      <c r="K27" s="343">
        <v>6.2720282982700368E-2</v>
      </c>
      <c r="L27" s="343">
        <v>9.8846079097939757E-2</v>
      </c>
      <c r="M27" s="343">
        <v>0</v>
      </c>
      <c r="N27" s="230">
        <v>50088532.884415001</v>
      </c>
      <c r="O27" s="225">
        <f t="shared" si="0"/>
        <v>7.1453735249543552E-3</v>
      </c>
      <c r="P27" s="225">
        <f t="shared" si="1"/>
        <v>5.1014184901149277E-2</v>
      </c>
      <c r="Q27" s="225">
        <f t="shared" si="2"/>
        <v>2.1938850226586575E-3</v>
      </c>
      <c r="R27" s="225">
        <f t="shared" si="3"/>
        <v>1.3903708828704399E-3</v>
      </c>
      <c r="S27" s="225">
        <f t="shared" si="4"/>
        <v>2.19120041760001E-3</v>
      </c>
      <c r="T27" s="225">
        <f t="shared" si="5"/>
        <v>0</v>
      </c>
    </row>
    <row r="28" spans="1:20" x14ac:dyDescent="0.45">
      <c r="A28" s="2" t="s">
        <v>453</v>
      </c>
      <c r="B28" s="2">
        <v>11323</v>
      </c>
      <c r="C28" s="392">
        <v>197</v>
      </c>
      <c r="D28" s="112">
        <v>25</v>
      </c>
      <c r="E28" s="112" t="s">
        <v>453</v>
      </c>
      <c r="F28" s="341">
        <v>0.3156930780555684</v>
      </c>
      <c r="G28" s="341">
        <v>8.0476159724464544</v>
      </c>
      <c r="H28" s="341">
        <v>1.6752940633793072</v>
      </c>
      <c r="I28" s="342">
        <v>211986.33258300001</v>
      </c>
      <c r="J28" s="342">
        <v>207216.71633</v>
      </c>
      <c r="K28" s="341">
        <v>3.7756920375140578E-2</v>
      </c>
      <c r="L28" s="341">
        <v>0.29471782197367791</v>
      </c>
      <c r="M28" s="341">
        <v>0.19332379154279195</v>
      </c>
      <c r="N28" s="230">
        <v>2240615.0633129999</v>
      </c>
      <c r="O28" s="225">
        <f t="shared" si="0"/>
        <v>3.1305212403925394E-4</v>
      </c>
      <c r="P28" s="225">
        <f t="shared" si="1"/>
        <v>7.9802930401379809E-3</v>
      </c>
      <c r="Q28" s="225">
        <f t="shared" si="2"/>
        <v>1.6612792658030025E-3</v>
      </c>
      <c r="R28" s="225">
        <f t="shared" si="3"/>
        <v>3.7441062038548096E-5</v>
      </c>
      <c r="S28" s="225">
        <f t="shared" si="4"/>
        <v>2.9225233802827497E-4</v>
      </c>
      <c r="T28" s="225">
        <f t="shared" si="5"/>
        <v>1.9170652692974204E-4</v>
      </c>
    </row>
    <row r="29" spans="1:20" x14ac:dyDescent="0.45">
      <c r="A29" s="2" t="s">
        <v>487</v>
      </c>
      <c r="B29" s="2">
        <v>11660</v>
      </c>
      <c r="C29" s="392">
        <v>279</v>
      </c>
      <c r="D29" s="159">
        <v>26</v>
      </c>
      <c r="E29" s="159" t="s">
        <v>487</v>
      </c>
      <c r="F29" s="343">
        <v>0.30411454285993289</v>
      </c>
      <c r="G29" s="343">
        <v>5.769926941012729</v>
      </c>
      <c r="H29" s="343">
        <v>0</v>
      </c>
      <c r="I29" s="344">
        <v>317259.18908799998</v>
      </c>
      <c r="J29" s="344">
        <v>384237.29642899998</v>
      </c>
      <c r="K29" s="343">
        <v>6.3343517748210218E-2</v>
      </c>
      <c r="L29" s="343">
        <v>0.70706722108807118</v>
      </c>
      <c r="M29" s="343">
        <v>0</v>
      </c>
      <c r="N29" s="230">
        <v>4137898.6548549999</v>
      </c>
      <c r="O29" s="225">
        <f t="shared" si="0"/>
        <v>5.5693098721007169E-4</v>
      </c>
      <c r="P29" s="225">
        <f t="shared" si="1"/>
        <v>1.0566581516189572E-2</v>
      </c>
      <c r="Q29" s="225">
        <f t="shared" si="2"/>
        <v>0</v>
      </c>
      <c r="R29" s="225">
        <f t="shared" si="3"/>
        <v>1.160022389626974E-4</v>
      </c>
      <c r="S29" s="225">
        <f t="shared" si="4"/>
        <v>1.294866209820915E-3</v>
      </c>
      <c r="T29" s="225">
        <f t="shared" si="5"/>
        <v>0</v>
      </c>
    </row>
    <row r="30" spans="1:20" x14ac:dyDescent="0.45">
      <c r="A30" s="2" t="s">
        <v>479</v>
      </c>
      <c r="B30" s="2">
        <v>11518</v>
      </c>
      <c r="C30" s="392">
        <v>259</v>
      </c>
      <c r="D30" s="112">
        <v>27</v>
      </c>
      <c r="E30" s="112" t="s">
        <v>479</v>
      </c>
      <c r="F30" s="341">
        <v>0.30327966671733159</v>
      </c>
      <c r="G30" s="341">
        <v>1.7560519014057689</v>
      </c>
      <c r="H30" s="341">
        <v>0.15554654350293734</v>
      </c>
      <c r="I30" s="342">
        <v>4230.7039320000003</v>
      </c>
      <c r="J30" s="342">
        <v>2025.3140410000001</v>
      </c>
      <c r="K30" s="341">
        <v>2.4020842267169447E-2</v>
      </c>
      <c r="L30" s="341">
        <v>0</v>
      </c>
      <c r="M30" s="341">
        <v>0</v>
      </c>
      <c r="N30" s="230">
        <v>1868293.0255</v>
      </c>
      <c r="O30" s="225">
        <f t="shared" si="0"/>
        <v>2.5076829698262383E-4</v>
      </c>
      <c r="P30" s="225">
        <f t="shared" si="1"/>
        <v>1.452000226375406E-3</v>
      </c>
      <c r="Q30" s="225">
        <f t="shared" si="2"/>
        <v>1.2861443115512404E-4</v>
      </c>
      <c r="R30" s="225">
        <f t="shared" si="3"/>
        <v>1.986175259497565E-5</v>
      </c>
      <c r="S30" s="225">
        <f t="shared" si="4"/>
        <v>0</v>
      </c>
      <c r="T30" s="225">
        <f t="shared" si="5"/>
        <v>0</v>
      </c>
    </row>
    <row r="31" spans="1:20" x14ac:dyDescent="0.45">
      <c r="A31" s="2" t="s">
        <v>451</v>
      </c>
      <c r="B31" s="2">
        <v>11338</v>
      </c>
      <c r="C31" s="392">
        <v>195</v>
      </c>
      <c r="D31" s="159">
        <v>28</v>
      </c>
      <c r="E31" s="159" t="s">
        <v>451</v>
      </c>
      <c r="F31" s="343">
        <v>0.30137953582080229</v>
      </c>
      <c r="G31" s="343">
        <v>1.1623555769386875</v>
      </c>
      <c r="H31" s="343">
        <v>0.54994228823471247</v>
      </c>
      <c r="I31" s="344">
        <v>7641037.5900980001</v>
      </c>
      <c r="J31" s="344">
        <v>4322504.6838290002</v>
      </c>
      <c r="K31" s="343">
        <v>0.10762943742492469</v>
      </c>
      <c r="L31" s="343">
        <v>6.2385843239608545E-2</v>
      </c>
      <c r="M31" s="343">
        <v>7.2980944749388779E-2</v>
      </c>
      <c r="N31" s="230">
        <v>35418405.786793999</v>
      </c>
      <c r="O31" s="225">
        <f t="shared" si="0"/>
        <v>4.7241873552445034E-3</v>
      </c>
      <c r="P31" s="225">
        <f t="shared" si="1"/>
        <v>1.8220167152081253E-2</v>
      </c>
      <c r="Q31" s="225">
        <f t="shared" si="2"/>
        <v>8.6204605668296717E-3</v>
      </c>
      <c r="R31" s="225">
        <f t="shared" si="3"/>
        <v>1.687113977231804E-3</v>
      </c>
      <c r="S31" s="225">
        <f t="shared" si="4"/>
        <v>9.7791116100883466E-4</v>
      </c>
      <c r="T31" s="225">
        <f t="shared" si="5"/>
        <v>1.1439915965756244E-3</v>
      </c>
    </row>
    <row r="32" spans="1:20" x14ac:dyDescent="0.45">
      <c r="A32" s="2" t="s">
        <v>463</v>
      </c>
      <c r="B32" s="2">
        <v>11409</v>
      </c>
      <c r="C32" s="392">
        <v>219</v>
      </c>
      <c r="D32" s="112">
        <v>29</v>
      </c>
      <c r="E32" s="112" t="s">
        <v>463</v>
      </c>
      <c r="F32" s="341">
        <v>0.29019355114227818</v>
      </c>
      <c r="G32" s="341">
        <v>4.2199735884654359</v>
      </c>
      <c r="H32" s="341">
        <v>2.14419155884752</v>
      </c>
      <c r="I32" s="342">
        <v>1205412.6244369999</v>
      </c>
      <c r="J32" s="342">
        <v>1439812.2397410001</v>
      </c>
      <c r="K32" s="341">
        <v>2.4749267753487847E-2</v>
      </c>
      <c r="L32" s="341">
        <v>3.1705809373575977E-2</v>
      </c>
      <c r="M32" s="341">
        <v>3.9128939665930611E-2</v>
      </c>
      <c r="N32" s="230">
        <v>13330089.032823</v>
      </c>
      <c r="O32" s="225">
        <f t="shared" si="0"/>
        <v>1.7120054821851347E-3</v>
      </c>
      <c r="P32" s="225">
        <f t="shared" si="1"/>
        <v>2.4895859641578196E-2</v>
      </c>
      <c r="Q32" s="225">
        <f t="shared" si="2"/>
        <v>1.2649721846514309E-2</v>
      </c>
      <c r="R32" s="225">
        <f t="shared" si="3"/>
        <v>1.4600904088755943E-4</v>
      </c>
      <c r="S32" s="225">
        <f t="shared" si="4"/>
        <v>1.8704936498766596E-4</v>
      </c>
      <c r="T32" s="225">
        <f t="shared" si="5"/>
        <v>2.3084234283111531E-4</v>
      </c>
    </row>
    <row r="33" spans="1:20" x14ac:dyDescent="0.45">
      <c r="A33" s="2" t="s">
        <v>415</v>
      </c>
      <c r="B33" s="2">
        <v>10639</v>
      </c>
      <c r="C33" s="392">
        <v>11</v>
      </c>
      <c r="D33" s="159">
        <v>30</v>
      </c>
      <c r="E33" s="159" t="s">
        <v>415</v>
      </c>
      <c r="F33" s="343">
        <v>0.28754331673073608</v>
      </c>
      <c r="G33" s="343">
        <v>1.6193151523320946</v>
      </c>
      <c r="H33" s="343">
        <v>1.2045693508938415</v>
      </c>
      <c r="I33" s="344">
        <v>4899807.7621950004</v>
      </c>
      <c r="J33" s="344">
        <v>3614872.356964</v>
      </c>
      <c r="K33" s="343">
        <v>5.1233177002568832E-2</v>
      </c>
      <c r="L33" s="343">
        <v>0.12675448731257913</v>
      </c>
      <c r="M33" s="343">
        <v>0.17097635942467951</v>
      </c>
      <c r="N33" s="230">
        <v>29827632.485633999</v>
      </c>
      <c r="O33" s="225">
        <f t="shared" si="0"/>
        <v>3.7958269520977071E-3</v>
      </c>
      <c r="P33" s="225">
        <f t="shared" si="1"/>
        <v>2.1376397020968711E-2</v>
      </c>
      <c r="Q33" s="225">
        <f t="shared" si="2"/>
        <v>1.5901384388896624E-2</v>
      </c>
      <c r="R33" s="225">
        <f t="shared" si="3"/>
        <v>6.7632340170177801E-4</v>
      </c>
      <c r="S33" s="225">
        <f t="shared" si="4"/>
        <v>1.6732717168000341E-3</v>
      </c>
      <c r="T33" s="225">
        <f t="shared" si="5"/>
        <v>2.2570396719861262E-3</v>
      </c>
    </row>
    <row r="34" spans="1:20" x14ac:dyDescent="0.45">
      <c r="A34" s="2" t="s">
        <v>420</v>
      </c>
      <c r="B34" s="2">
        <v>10778</v>
      </c>
      <c r="C34" s="392">
        <v>2</v>
      </c>
      <c r="D34" s="112">
        <v>31</v>
      </c>
      <c r="E34" s="112" t="s">
        <v>420</v>
      </c>
      <c r="F34" s="341">
        <v>0.28615351747775947</v>
      </c>
      <c r="G34" s="341">
        <v>2.4461291032985915</v>
      </c>
      <c r="H34" s="341">
        <v>1.7803806419757895</v>
      </c>
      <c r="I34" s="342">
        <v>836878.29605799995</v>
      </c>
      <c r="J34" s="342">
        <v>657046.66021400003</v>
      </c>
      <c r="K34" s="341">
        <v>8.5459863266917471E-2</v>
      </c>
      <c r="L34" s="341">
        <v>0.12997765153249149</v>
      </c>
      <c r="M34" s="341">
        <v>0.24504178271184962</v>
      </c>
      <c r="N34" s="230">
        <v>3306217.834764</v>
      </c>
      <c r="O34" s="225">
        <f t="shared" si="0"/>
        <v>4.187115075671419E-4</v>
      </c>
      <c r="P34" s="225">
        <f t="shared" si="1"/>
        <v>3.5792759549971957E-3</v>
      </c>
      <c r="Q34" s="225">
        <f t="shared" si="2"/>
        <v>2.6051256305209603E-3</v>
      </c>
      <c r="R34" s="225">
        <f t="shared" si="3"/>
        <v>1.2504836040589287E-4</v>
      </c>
      <c r="S34" s="225">
        <f t="shared" si="4"/>
        <v>1.9018860541330249E-4</v>
      </c>
      <c r="T34" s="225">
        <f t="shared" si="5"/>
        <v>3.5855513907562931E-4</v>
      </c>
    </row>
    <row r="35" spans="1:20" x14ac:dyDescent="0.45">
      <c r="A35" s="2" t="s">
        <v>447</v>
      </c>
      <c r="B35" s="2">
        <v>11290</v>
      </c>
      <c r="C35" s="392">
        <v>175</v>
      </c>
      <c r="D35" s="159">
        <v>32</v>
      </c>
      <c r="E35" s="159" t="s">
        <v>447</v>
      </c>
      <c r="F35" s="343">
        <v>0.27990713991306571</v>
      </c>
      <c r="G35" s="343">
        <v>7.6024887070655417E-3</v>
      </c>
      <c r="H35" s="343">
        <v>1.486405863802949E-2</v>
      </c>
      <c r="I35" s="344">
        <v>10874.186555</v>
      </c>
      <c r="J35" s="344">
        <v>9221.6095879999993</v>
      </c>
      <c r="K35" s="343">
        <v>9.2523404726258113E-2</v>
      </c>
      <c r="L35" s="343">
        <v>0</v>
      </c>
      <c r="M35" s="343">
        <v>0</v>
      </c>
      <c r="N35" s="230">
        <v>63027.368788</v>
      </c>
      <c r="O35" s="225">
        <f t="shared" si="0"/>
        <v>7.8077787375704118E-6</v>
      </c>
      <c r="P35" s="225">
        <f t="shared" si="1"/>
        <v>2.1206515024261703E-7</v>
      </c>
      <c r="Q35" s="225">
        <f t="shared" si="2"/>
        <v>4.146206524922916E-7</v>
      </c>
      <c r="R35" s="225">
        <f t="shared" si="3"/>
        <v>2.5808640407446035E-6</v>
      </c>
      <c r="S35" s="225">
        <f t="shared" si="4"/>
        <v>0</v>
      </c>
      <c r="T35" s="225">
        <f t="shared" si="5"/>
        <v>0</v>
      </c>
    </row>
    <row r="36" spans="1:20" x14ac:dyDescent="0.45">
      <c r="A36" s="2" t="s">
        <v>438</v>
      </c>
      <c r="B36" s="2">
        <v>11145</v>
      </c>
      <c r="C36" s="392">
        <v>132</v>
      </c>
      <c r="D36" s="112">
        <v>33</v>
      </c>
      <c r="E36" s="112" t="s">
        <v>438</v>
      </c>
      <c r="F36" s="341">
        <v>0.27469994444665696</v>
      </c>
      <c r="G36" s="341">
        <v>1.469498511727658</v>
      </c>
      <c r="H36" s="341">
        <v>1.112054540880278</v>
      </c>
      <c r="I36" s="342">
        <v>14098553.305228001</v>
      </c>
      <c r="J36" s="342">
        <v>11647481.1329</v>
      </c>
      <c r="K36" s="341">
        <v>0.10610136737697176</v>
      </c>
      <c r="L36" s="341">
        <v>0.15329051453446421</v>
      </c>
      <c r="M36" s="341">
        <v>8.1035654861337417E-2</v>
      </c>
      <c r="N36" s="230">
        <v>95662705.102528006</v>
      </c>
      <c r="O36" s="225">
        <f t="shared" ref="O36:O67" si="6">$N36/$N$85*F36</f>
        <v>1.163015687848911E-2</v>
      </c>
      <c r="P36" s="225">
        <f t="shared" ref="P36:P67" si="7">$N36/$N$85*G36</f>
        <v>6.2215149910296676E-2</v>
      </c>
      <c r="Q36" s="225">
        <f t="shared" ref="Q36:Q67" si="8">$N36/$N$85*H36</f>
        <v>4.7081803361577676E-2</v>
      </c>
      <c r="R36" s="225">
        <f t="shared" ref="R36:R67" si="9">$N36/$N$85*K36</f>
        <v>4.492085173522886E-3</v>
      </c>
      <c r="S36" s="225">
        <f t="shared" ref="S36:S67" si="10">$N36/$N$85*L36</f>
        <v>6.4899639335978402E-3</v>
      </c>
      <c r="T36" s="225">
        <f t="shared" ref="T36:T67" si="11">$N36/$N$85*M36</f>
        <v>3.4308611917883568E-3</v>
      </c>
    </row>
    <row r="37" spans="1:20" x14ac:dyDescent="0.45">
      <c r="A37" s="2" t="s">
        <v>478</v>
      </c>
      <c r="B37" s="2">
        <v>11521</v>
      </c>
      <c r="C37" s="392">
        <v>255</v>
      </c>
      <c r="D37" s="159">
        <v>34</v>
      </c>
      <c r="E37" s="159" t="s">
        <v>478</v>
      </c>
      <c r="F37" s="343">
        <v>0.26418250124035758</v>
      </c>
      <c r="G37" s="343">
        <v>0.94753649209065693</v>
      </c>
      <c r="H37" s="343">
        <v>0.98139813761283101</v>
      </c>
      <c r="I37" s="344">
        <v>36444.320505000003</v>
      </c>
      <c r="J37" s="344">
        <v>85161.383252</v>
      </c>
      <c r="K37" s="343">
        <v>1.4518909249378964E-2</v>
      </c>
      <c r="L37" s="343">
        <v>0.1057480055330642</v>
      </c>
      <c r="M37" s="343">
        <v>0.1358531290851607</v>
      </c>
      <c r="N37" s="230">
        <v>2938059.8621669998</v>
      </c>
      <c r="O37" s="225">
        <f t="shared" si="6"/>
        <v>3.4351763073894404E-4</v>
      </c>
      <c r="P37" s="225">
        <f t="shared" si="7"/>
        <v>1.232085733435961E-3</v>
      </c>
      <c r="Q37" s="225">
        <f t="shared" si="8"/>
        <v>1.2761161752255787E-3</v>
      </c>
      <c r="R37" s="225">
        <f t="shared" si="9"/>
        <v>1.8878999490290582E-5</v>
      </c>
      <c r="S37" s="225">
        <f t="shared" si="10"/>
        <v>1.37504581664312E-4</v>
      </c>
      <c r="T37" s="225">
        <f t="shared" si="11"/>
        <v>1.7665040194826177E-4</v>
      </c>
    </row>
    <row r="38" spans="1:20" x14ac:dyDescent="0.45">
      <c r="A38" s="2" t="s">
        <v>454</v>
      </c>
      <c r="B38" s="2">
        <v>11340</v>
      </c>
      <c r="C38" s="392">
        <v>201</v>
      </c>
      <c r="D38" s="112">
        <v>35</v>
      </c>
      <c r="E38" s="112" t="s">
        <v>454</v>
      </c>
      <c r="F38" s="341">
        <v>0.2595111502044874</v>
      </c>
      <c r="G38" s="341">
        <v>3.6790255361603066</v>
      </c>
      <c r="H38" s="341">
        <v>0</v>
      </c>
      <c r="I38" s="342">
        <v>445468.23560800002</v>
      </c>
      <c r="J38" s="342">
        <v>580369.18972499995</v>
      </c>
      <c r="K38" s="341">
        <v>6.8936766494436998E-3</v>
      </c>
      <c r="L38" s="341">
        <v>1.388165388761935</v>
      </c>
      <c r="M38" s="341">
        <v>0</v>
      </c>
      <c r="N38" s="230">
        <v>2058754.0575989999</v>
      </c>
      <c r="O38" s="225">
        <f t="shared" si="6"/>
        <v>2.3645300330221659E-4</v>
      </c>
      <c r="P38" s="225">
        <f t="shared" si="7"/>
        <v>3.3521358776498911E-3</v>
      </c>
      <c r="Q38" s="225">
        <f t="shared" si="8"/>
        <v>0</v>
      </c>
      <c r="R38" s="225">
        <f t="shared" si="9"/>
        <v>6.2811580399181575E-6</v>
      </c>
      <c r="S38" s="225">
        <f t="shared" si="10"/>
        <v>1.2648237850061859E-3</v>
      </c>
      <c r="T38" s="225">
        <f t="shared" si="11"/>
        <v>0</v>
      </c>
    </row>
    <row r="39" spans="1:20" x14ac:dyDescent="0.45">
      <c r="A39" s="2" t="s">
        <v>461</v>
      </c>
      <c r="B39" s="2">
        <v>11394</v>
      </c>
      <c r="C39" s="392">
        <v>217</v>
      </c>
      <c r="D39" s="159">
        <v>36</v>
      </c>
      <c r="E39" s="159" t="s">
        <v>461</v>
      </c>
      <c r="F39" s="343">
        <v>0.25428867171095071</v>
      </c>
      <c r="G39" s="343">
        <v>0.83587876722408549</v>
      </c>
      <c r="H39" s="343">
        <v>0.73938693154847202</v>
      </c>
      <c r="I39" s="344">
        <v>499886.95643700002</v>
      </c>
      <c r="J39" s="344">
        <v>488121.78246000002</v>
      </c>
      <c r="K39" s="343">
        <v>1.7598475912447717E-2</v>
      </c>
      <c r="L39" s="343">
        <v>2.0642616948345602E-2</v>
      </c>
      <c r="M39" s="343">
        <v>2.0374098094661383E-2</v>
      </c>
      <c r="N39" s="230">
        <v>5074370.509567</v>
      </c>
      <c r="O39" s="225">
        <f t="shared" si="6"/>
        <v>5.7107550378852044E-4</v>
      </c>
      <c r="P39" s="225">
        <f t="shared" si="7"/>
        <v>1.8771968286547362E-3</v>
      </c>
      <c r="Q39" s="225">
        <f t="shared" si="8"/>
        <v>1.6604977389974242E-3</v>
      </c>
      <c r="R39" s="225">
        <f t="shared" si="9"/>
        <v>3.9522242300416343E-5</v>
      </c>
      <c r="S39" s="225">
        <f t="shared" si="10"/>
        <v>4.6358702469805123E-5</v>
      </c>
      <c r="T39" s="225">
        <f t="shared" si="11"/>
        <v>4.5755669158833492E-5</v>
      </c>
    </row>
    <row r="40" spans="1:20" x14ac:dyDescent="0.45">
      <c r="A40" s="2" t="s">
        <v>431</v>
      </c>
      <c r="B40" s="2">
        <v>11008</v>
      </c>
      <c r="C40" s="392">
        <v>113</v>
      </c>
      <c r="D40" s="112">
        <v>37</v>
      </c>
      <c r="E40" s="112" t="s">
        <v>431</v>
      </c>
      <c r="F40" s="341">
        <v>0.24568021935954226</v>
      </c>
      <c r="G40" s="341">
        <v>1.6199026965399062</v>
      </c>
      <c r="H40" s="341">
        <v>1.5516671388464256</v>
      </c>
      <c r="I40" s="342">
        <v>13100682.192596</v>
      </c>
      <c r="J40" s="342">
        <v>7255962.4766899999</v>
      </c>
      <c r="K40" s="341">
        <v>0.12586217998983132</v>
      </c>
      <c r="L40" s="341">
        <v>0.16509815138012229</v>
      </c>
      <c r="M40" s="341">
        <v>0.22833378083744602</v>
      </c>
      <c r="N40" s="230">
        <v>43145160.149001002</v>
      </c>
      <c r="O40" s="225">
        <f t="shared" si="6"/>
        <v>4.6912288608113306E-3</v>
      </c>
      <c r="P40" s="225">
        <f t="shared" si="7"/>
        <v>3.0931811692144467E-2</v>
      </c>
      <c r="Q40" s="225">
        <f t="shared" si="8"/>
        <v>2.9628863418898473E-2</v>
      </c>
      <c r="R40" s="225">
        <f t="shared" si="9"/>
        <v>2.4033204333346503E-3</v>
      </c>
      <c r="S40" s="225">
        <f t="shared" si="10"/>
        <v>3.1525257289336814E-3</v>
      </c>
      <c r="T40" s="225">
        <f t="shared" si="11"/>
        <v>4.3600010833399301E-3</v>
      </c>
    </row>
    <row r="41" spans="1:20" x14ac:dyDescent="0.45">
      <c r="A41" s="2" t="s">
        <v>427</v>
      </c>
      <c r="B41" s="2">
        <v>10920</v>
      </c>
      <c r="C41" s="392">
        <v>106</v>
      </c>
      <c r="D41" s="159">
        <v>38</v>
      </c>
      <c r="E41" s="159" t="s">
        <v>427</v>
      </c>
      <c r="F41" s="343">
        <v>0.22003375343020948</v>
      </c>
      <c r="G41" s="343">
        <v>5.1485987858113873</v>
      </c>
      <c r="H41" s="343">
        <v>0</v>
      </c>
      <c r="I41" s="344">
        <v>99815.472487999999</v>
      </c>
      <c r="J41" s="344">
        <v>54944.100813999998</v>
      </c>
      <c r="K41" s="343">
        <v>5.4547656971048381E-2</v>
      </c>
      <c r="L41" s="343">
        <v>0.80038110955036801</v>
      </c>
      <c r="M41" s="343">
        <v>0</v>
      </c>
      <c r="N41" s="230">
        <v>1004578.030421</v>
      </c>
      <c r="O41" s="225">
        <f t="shared" si="6"/>
        <v>9.7826682780814751E-5</v>
      </c>
      <c r="P41" s="225">
        <f t="shared" si="7"/>
        <v>2.2890594389874518E-3</v>
      </c>
      <c r="Q41" s="225">
        <f t="shared" si="8"/>
        <v>0</v>
      </c>
      <c r="R41" s="225">
        <f t="shared" si="9"/>
        <v>2.4251807969253204E-5</v>
      </c>
      <c r="S41" s="225">
        <f t="shared" si="10"/>
        <v>3.5584826276471821E-4</v>
      </c>
      <c r="T41" s="225">
        <f t="shared" si="11"/>
        <v>0</v>
      </c>
    </row>
    <row r="42" spans="1:20" x14ac:dyDescent="0.45">
      <c r="A42" s="2" t="s">
        <v>430</v>
      </c>
      <c r="B42" s="2">
        <v>10923</v>
      </c>
      <c r="C42" s="392">
        <v>108</v>
      </c>
      <c r="D42" s="112">
        <v>39</v>
      </c>
      <c r="E42" s="112" t="s">
        <v>430</v>
      </c>
      <c r="F42" s="341">
        <v>0.21960779401215536</v>
      </c>
      <c r="G42" s="341">
        <v>1.8289325779068912</v>
      </c>
      <c r="H42" s="341">
        <v>1.1734748483767392</v>
      </c>
      <c r="I42" s="342">
        <v>327922.29553599999</v>
      </c>
      <c r="J42" s="342">
        <v>233504.70941499999</v>
      </c>
      <c r="K42" s="341">
        <v>6.9660610410120283E-2</v>
      </c>
      <c r="L42" s="341">
        <v>0.28122310055817251</v>
      </c>
      <c r="M42" s="341">
        <v>0.2096411084457713</v>
      </c>
      <c r="N42" s="230">
        <v>1798019.8281690001</v>
      </c>
      <c r="O42" s="225">
        <f t="shared" si="6"/>
        <v>1.7475377659117392E-4</v>
      </c>
      <c r="P42" s="225">
        <f t="shared" si="7"/>
        <v>1.4553803819101704E-3</v>
      </c>
      <c r="Q42" s="225">
        <f t="shared" si="8"/>
        <v>9.337972835210017E-4</v>
      </c>
      <c r="R42" s="225">
        <f t="shared" si="9"/>
        <v>5.5432708131211228E-5</v>
      </c>
      <c r="S42" s="225">
        <f t="shared" si="10"/>
        <v>2.2378440213510791E-4</v>
      </c>
      <c r="T42" s="225">
        <f t="shared" si="11"/>
        <v>1.6682274686312179E-4</v>
      </c>
    </row>
    <row r="43" spans="1:20" x14ac:dyDescent="0.45">
      <c r="A43" s="2" t="s">
        <v>414</v>
      </c>
      <c r="B43" s="2">
        <v>10581</v>
      </c>
      <c r="C43" s="392">
        <v>7</v>
      </c>
      <c r="D43" s="159">
        <v>40</v>
      </c>
      <c r="E43" s="159" t="s">
        <v>414</v>
      </c>
      <c r="F43" s="343">
        <v>0.2133640878337914</v>
      </c>
      <c r="G43" s="343">
        <v>1.1037843516007102</v>
      </c>
      <c r="H43" s="343">
        <v>0.58870454344955281</v>
      </c>
      <c r="I43" s="344">
        <v>3563581.8325939998</v>
      </c>
      <c r="J43" s="344">
        <v>2547201.6397699998</v>
      </c>
      <c r="K43" s="343">
        <v>8.3437336105751547E-2</v>
      </c>
      <c r="L43" s="343">
        <v>5.7575394726199026E-2</v>
      </c>
      <c r="M43" s="343">
        <v>7.1045027675736561E-2</v>
      </c>
      <c r="N43" s="230">
        <v>20376286.686032999</v>
      </c>
      <c r="O43" s="225">
        <f t="shared" si="6"/>
        <v>1.9241136014654682E-3</v>
      </c>
      <c r="P43" s="225">
        <f t="shared" si="7"/>
        <v>9.9539079212528688E-3</v>
      </c>
      <c r="Q43" s="225">
        <f t="shared" si="8"/>
        <v>5.308927246361124E-3</v>
      </c>
      <c r="R43" s="225">
        <f t="shared" si="9"/>
        <v>7.5243643342727746E-4</v>
      </c>
      <c r="S43" s="225">
        <f t="shared" si="10"/>
        <v>5.1921389971081055E-4</v>
      </c>
      <c r="T43" s="225">
        <f t="shared" si="11"/>
        <v>6.4068281337889598E-4</v>
      </c>
    </row>
    <row r="44" spans="1:20" x14ac:dyDescent="0.45">
      <c r="A44" s="2" t="s">
        <v>433</v>
      </c>
      <c r="B44" s="2">
        <v>11049</v>
      </c>
      <c r="C44" s="392">
        <v>115</v>
      </c>
      <c r="D44" s="112">
        <v>41</v>
      </c>
      <c r="E44" s="112" t="s">
        <v>433</v>
      </c>
      <c r="F44" s="341">
        <v>0.20974340909878236</v>
      </c>
      <c r="G44" s="341">
        <v>2.4326314485713993</v>
      </c>
      <c r="H44" s="341">
        <v>1.6371294451022218</v>
      </c>
      <c r="I44" s="342">
        <v>5585622.054947</v>
      </c>
      <c r="J44" s="342">
        <v>6119456.5960480003</v>
      </c>
      <c r="K44" s="341">
        <v>6.2560279113510631E-3</v>
      </c>
      <c r="L44" s="341">
        <v>0.21830359903531013</v>
      </c>
      <c r="M44" s="341">
        <v>0.19406778213438283</v>
      </c>
      <c r="N44" s="230">
        <v>36086878.779884003</v>
      </c>
      <c r="O44" s="225">
        <f t="shared" si="6"/>
        <v>3.3498239804450412E-3</v>
      </c>
      <c r="P44" s="225">
        <f t="shared" si="7"/>
        <v>3.8851695969961894E-2</v>
      </c>
      <c r="Q44" s="225">
        <f t="shared" si="8"/>
        <v>2.6146687983474488E-2</v>
      </c>
      <c r="R44" s="225">
        <f t="shared" si="9"/>
        <v>9.9915379509767668E-5</v>
      </c>
      <c r="S44" s="225">
        <f t="shared" si="10"/>
        <v>3.4865392634174847E-3</v>
      </c>
      <c r="T44" s="225">
        <f t="shared" si="11"/>
        <v>3.0994676458194052E-3</v>
      </c>
    </row>
    <row r="45" spans="1:20" x14ac:dyDescent="0.45">
      <c r="A45" s="2" t="s">
        <v>419</v>
      </c>
      <c r="B45" s="2">
        <v>10765</v>
      </c>
      <c r="C45" s="392">
        <v>5</v>
      </c>
      <c r="D45" s="159">
        <v>42</v>
      </c>
      <c r="E45" s="159" t="s">
        <v>419</v>
      </c>
      <c r="F45" s="343">
        <v>0.20848678272994564</v>
      </c>
      <c r="G45" s="343">
        <v>1.0799098399301612</v>
      </c>
      <c r="H45" s="343">
        <v>1.0206596434441637</v>
      </c>
      <c r="I45" s="344">
        <v>14328050.873803999</v>
      </c>
      <c r="J45" s="344">
        <v>12500675.43994</v>
      </c>
      <c r="K45" s="343">
        <v>3.4451464240668625E-2</v>
      </c>
      <c r="L45" s="343">
        <v>0.10832657316101472</v>
      </c>
      <c r="M45" s="343">
        <v>0.15258504397314962</v>
      </c>
      <c r="N45" s="230">
        <v>95574949.204795003</v>
      </c>
      <c r="O45" s="225">
        <f t="shared" si="6"/>
        <v>8.8187482986687368E-3</v>
      </c>
      <c r="P45" s="225">
        <f t="shared" si="7"/>
        <v>4.5678929565216277E-2</v>
      </c>
      <c r="Q45" s="225">
        <f t="shared" si="8"/>
        <v>4.3172715201817077E-2</v>
      </c>
      <c r="R45" s="225">
        <f t="shared" si="9"/>
        <v>1.4572568470807179E-3</v>
      </c>
      <c r="S45" s="225">
        <f t="shared" si="10"/>
        <v>4.5820879878113226E-3</v>
      </c>
      <c r="T45" s="225">
        <f t="shared" si="11"/>
        <v>6.4541698006989933E-3</v>
      </c>
    </row>
    <row r="46" spans="1:20" x14ac:dyDescent="0.45">
      <c r="A46" s="2" t="s">
        <v>417</v>
      </c>
      <c r="B46" s="2">
        <v>10748</v>
      </c>
      <c r="C46" s="392">
        <v>6</v>
      </c>
      <c r="D46" s="112">
        <v>43</v>
      </c>
      <c r="E46" s="112" t="s">
        <v>417</v>
      </c>
      <c r="F46" s="341">
        <v>0.20393633667313929</v>
      </c>
      <c r="G46" s="341">
        <v>2.2372181336433745</v>
      </c>
      <c r="H46" s="341">
        <v>1.4473577194745986</v>
      </c>
      <c r="I46" s="342">
        <v>957004.19079599995</v>
      </c>
      <c r="J46" s="342">
        <v>731710.75245699997</v>
      </c>
      <c r="K46" s="341">
        <v>7.655261360296646E-2</v>
      </c>
      <c r="L46" s="341">
        <v>0.17484097572499732</v>
      </c>
      <c r="M46" s="341">
        <v>0.14649494278123232</v>
      </c>
      <c r="N46" s="230">
        <v>4560395.37995</v>
      </c>
      <c r="O46" s="225">
        <f t="shared" si="6"/>
        <v>4.1160577045155596E-4</v>
      </c>
      <c r="P46" s="225">
        <f t="shared" si="7"/>
        <v>4.5153890110440527E-3</v>
      </c>
      <c r="Q46" s="225">
        <f t="shared" si="8"/>
        <v>2.9212096233648534E-3</v>
      </c>
      <c r="R46" s="225">
        <f t="shared" si="9"/>
        <v>1.5450653873728935E-4</v>
      </c>
      <c r="S46" s="225">
        <f t="shared" si="10"/>
        <v>3.5288245191504412E-4</v>
      </c>
      <c r="T46" s="225">
        <f t="shared" si="11"/>
        <v>2.9567150599242711E-4</v>
      </c>
    </row>
    <row r="47" spans="1:20" x14ac:dyDescent="0.45">
      <c r="B47" s="2">
        <v>11698</v>
      </c>
      <c r="C47" s="392">
        <v>295</v>
      </c>
      <c r="D47" s="159">
        <v>44</v>
      </c>
      <c r="E47" s="159" t="s">
        <v>625</v>
      </c>
      <c r="F47" s="343">
        <v>0.19637786966926604</v>
      </c>
      <c r="G47" s="343">
        <v>2.1596511587769687</v>
      </c>
      <c r="H47" s="343">
        <v>5.7449842434374862E-4</v>
      </c>
      <c r="I47" s="344">
        <v>132611</v>
      </c>
      <c r="J47" s="344">
        <v>358243.62492899998</v>
      </c>
      <c r="K47" s="343">
        <v>5.0868026391510161E-2</v>
      </c>
      <c r="L47" s="343">
        <v>0</v>
      </c>
      <c r="M47" s="343">
        <v>4.0099623377314671E-4</v>
      </c>
      <c r="N47" s="230">
        <v>5361948.8706250004</v>
      </c>
      <c r="O47" s="225">
        <f t="shared" si="6"/>
        <v>4.6601463604902302E-4</v>
      </c>
      <c r="P47" s="225">
        <f t="shared" si="7"/>
        <v>5.1249616387289403E-3</v>
      </c>
      <c r="Q47" s="225">
        <f t="shared" si="8"/>
        <v>1.3633138733105894E-6</v>
      </c>
      <c r="R47" s="225">
        <f t="shared" si="9"/>
        <v>1.2071240433199218E-4</v>
      </c>
      <c r="S47" s="225">
        <f t="shared" si="10"/>
        <v>0</v>
      </c>
      <c r="T47" s="225">
        <f t="shared" si="11"/>
        <v>9.5158438297320974E-7</v>
      </c>
    </row>
    <row r="48" spans="1:20" x14ac:dyDescent="0.45">
      <c r="A48" s="2" t="s">
        <v>428</v>
      </c>
      <c r="B48" s="2">
        <v>10929</v>
      </c>
      <c r="C48" s="392">
        <v>110</v>
      </c>
      <c r="D48" s="112">
        <v>45</v>
      </c>
      <c r="E48" s="112" t="s">
        <v>428</v>
      </c>
      <c r="F48" s="341">
        <v>0.18652046022654928</v>
      </c>
      <c r="G48" s="341">
        <v>3.4233347361151578</v>
      </c>
      <c r="H48" s="341">
        <v>1.5514599721601761</v>
      </c>
      <c r="I48" s="342">
        <v>539261.70244400005</v>
      </c>
      <c r="J48" s="342">
        <v>469611.38228899997</v>
      </c>
      <c r="K48" s="341">
        <v>4.1524843633930893E-2</v>
      </c>
      <c r="L48" s="341">
        <v>0.39044322453284297</v>
      </c>
      <c r="M48" s="341">
        <v>0.15444582530390338</v>
      </c>
      <c r="N48" s="230">
        <v>4476679.2638569996</v>
      </c>
      <c r="O48" s="225">
        <f t="shared" si="6"/>
        <v>3.6954455046860475E-4</v>
      </c>
      <c r="P48" s="225">
        <f t="shared" si="7"/>
        <v>6.7824982558195796E-3</v>
      </c>
      <c r="Q48" s="225">
        <f t="shared" si="8"/>
        <v>3.0738374615073899E-3</v>
      </c>
      <c r="R48" s="225">
        <f t="shared" si="9"/>
        <v>8.2271294287723678E-5</v>
      </c>
      <c r="S48" s="225">
        <f t="shared" si="10"/>
        <v>7.735674988054973E-4</v>
      </c>
      <c r="T48" s="225">
        <f t="shared" si="11"/>
        <v>3.0599652721401366E-4</v>
      </c>
    </row>
    <row r="49" spans="1:20" x14ac:dyDescent="0.45">
      <c r="A49" s="2" t="s">
        <v>489</v>
      </c>
      <c r="B49" s="2">
        <v>11673</v>
      </c>
      <c r="C49" s="392">
        <v>283</v>
      </c>
      <c r="D49" s="159">
        <v>46</v>
      </c>
      <c r="E49" s="159" t="s">
        <v>489</v>
      </c>
      <c r="F49" s="343">
        <v>0.17552572568493216</v>
      </c>
      <c r="G49" s="343">
        <v>4.8104660095018259</v>
      </c>
      <c r="H49" s="343">
        <v>0.91464982564567976</v>
      </c>
      <c r="I49" s="344">
        <v>186763.36207100001</v>
      </c>
      <c r="J49" s="344">
        <v>202730.26925700001</v>
      </c>
      <c r="K49" s="343">
        <v>1.172780292761306E-2</v>
      </c>
      <c r="L49" s="343">
        <v>0.53306807346649399</v>
      </c>
      <c r="M49" s="343">
        <v>0.31296786172618585</v>
      </c>
      <c r="N49" s="230">
        <v>4189700.3693510001</v>
      </c>
      <c r="O49" s="225">
        <f t="shared" si="6"/>
        <v>3.2546784336541116E-4</v>
      </c>
      <c r="P49" s="225">
        <f t="shared" si="7"/>
        <v>8.9197864961715802E-3</v>
      </c>
      <c r="Q49" s="225">
        <f t="shared" si="8"/>
        <v>1.6959856170701683E-3</v>
      </c>
      <c r="R49" s="225">
        <f t="shared" si="9"/>
        <v>2.1746229570452344E-5</v>
      </c>
      <c r="S49" s="225">
        <f t="shared" si="10"/>
        <v>9.8843924764350382E-4</v>
      </c>
      <c r="T49" s="225">
        <f t="shared" si="11"/>
        <v>5.8031934977751287E-4</v>
      </c>
    </row>
    <row r="50" spans="1:20" x14ac:dyDescent="0.45">
      <c r="A50" s="2" t="s">
        <v>423</v>
      </c>
      <c r="B50" s="2">
        <v>10845</v>
      </c>
      <c r="C50" s="392">
        <v>3</v>
      </c>
      <c r="D50" s="112">
        <v>47</v>
      </c>
      <c r="E50" s="112" t="s">
        <v>423</v>
      </c>
      <c r="F50" s="341">
        <v>0.17357920535412663</v>
      </c>
      <c r="G50" s="341">
        <v>1.1939070508769314</v>
      </c>
      <c r="H50" s="341">
        <v>0.58170910803688991</v>
      </c>
      <c r="I50" s="342">
        <v>2695834.7492979998</v>
      </c>
      <c r="J50" s="342">
        <v>2755983.408636</v>
      </c>
      <c r="K50" s="341">
        <v>5.5240916508245044E-2</v>
      </c>
      <c r="L50" s="341">
        <v>0.28344644623526699</v>
      </c>
      <c r="M50" s="341">
        <v>0.10218337351994659</v>
      </c>
      <c r="N50" s="230">
        <v>21273070.026772</v>
      </c>
      <c r="O50" s="225">
        <f t="shared" si="6"/>
        <v>1.6342263526563836E-3</v>
      </c>
      <c r="P50" s="225">
        <f t="shared" si="7"/>
        <v>1.1240484487671159E-2</v>
      </c>
      <c r="Q50" s="225">
        <f t="shared" si="8"/>
        <v>5.476717974337267E-3</v>
      </c>
      <c r="R50" s="225">
        <f t="shared" si="9"/>
        <v>5.200862702331694E-4</v>
      </c>
      <c r="S50" s="225">
        <f t="shared" si="10"/>
        <v>2.668612585588506E-3</v>
      </c>
      <c r="T50" s="225">
        <f t="shared" si="11"/>
        <v>9.6204358966237903E-4</v>
      </c>
    </row>
    <row r="51" spans="1:20" x14ac:dyDescent="0.45">
      <c r="A51" s="2" t="s">
        <v>436</v>
      </c>
      <c r="B51" s="2">
        <v>11098</v>
      </c>
      <c r="C51" s="392">
        <v>123</v>
      </c>
      <c r="D51" s="159">
        <v>48</v>
      </c>
      <c r="E51" s="159" t="s">
        <v>436</v>
      </c>
      <c r="F51" s="343">
        <v>0.16690580707678454</v>
      </c>
      <c r="G51" s="343">
        <v>2.1441517069406748</v>
      </c>
      <c r="H51" s="343">
        <v>1.5572356881732523</v>
      </c>
      <c r="I51" s="344">
        <v>27164720.371158998</v>
      </c>
      <c r="J51" s="344">
        <v>23572163.225901</v>
      </c>
      <c r="K51" s="343">
        <v>4.4483135760215127E-2</v>
      </c>
      <c r="L51" s="343">
        <v>0.2034334691707837</v>
      </c>
      <c r="M51" s="343">
        <v>0.24774467265113931</v>
      </c>
      <c r="N51" s="230">
        <v>191373771.74318501</v>
      </c>
      <c r="O51" s="225">
        <f t="shared" si="6"/>
        <v>1.413637988502665E-2</v>
      </c>
      <c r="P51" s="225">
        <f t="shared" si="7"/>
        <v>0.18160268711619743</v>
      </c>
      <c r="Q51" s="225">
        <f t="shared" si="8"/>
        <v>0.13189280615269827</v>
      </c>
      <c r="R51" s="225">
        <f t="shared" si="9"/>
        <v>3.7675771538273864E-3</v>
      </c>
      <c r="S51" s="225">
        <f t="shared" si="10"/>
        <v>1.7230154252236691E-2</v>
      </c>
      <c r="T51" s="225">
        <f t="shared" si="11"/>
        <v>2.098316930025625E-2</v>
      </c>
    </row>
    <row r="52" spans="1:20" x14ac:dyDescent="0.45">
      <c r="A52" s="2" t="s">
        <v>401</v>
      </c>
      <c r="B52" s="2">
        <v>10919</v>
      </c>
      <c r="C52" s="392">
        <v>104</v>
      </c>
      <c r="D52" s="112">
        <v>49</v>
      </c>
      <c r="E52" s="112" t="s">
        <v>401</v>
      </c>
      <c r="F52" s="341">
        <v>0.16467138848236848</v>
      </c>
      <c r="G52" s="341">
        <v>1.5910043165280849</v>
      </c>
      <c r="H52" s="341">
        <v>1.4390605134922538</v>
      </c>
      <c r="I52" s="342">
        <v>34154794.448155001</v>
      </c>
      <c r="J52" s="342">
        <v>39744426.223287001</v>
      </c>
      <c r="K52" s="341">
        <v>2.4226942292185871E-2</v>
      </c>
      <c r="L52" s="341">
        <v>0.18822819753900044</v>
      </c>
      <c r="M52" s="341">
        <v>0.1835366823361794</v>
      </c>
      <c r="N52" s="230">
        <v>302939923.363796</v>
      </c>
      <c r="O52" s="225">
        <f t="shared" si="6"/>
        <v>2.207796306724288E-2</v>
      </c>
      <c r="P52" s="225">
        <f t="shared" si="7"/>
        <v>0.21331048984196818</v>
      </c>
      <c r="Q52" s="225">
        <f t="shared" si="8"/>
        <v>0.19293895048326115</v>
      </c>
      <c r="R52" s="225">
        <f t="shared" si="9"/>
        <v>3.2481753028782805E-3</v>
      </c>
      <c r="S52" s="225">
        <f t="shared" si="10"/>
        <v>2.5236291694502248E-2</v>
      </c>
      <c r="T52" s="225">
        <f t="shared" si="11"/>
        <v>2.4607286860499882E-2</v>
      </c>
    </row>
    <row r="53" spans="1:20" x14ac:dyDescent="0.45">
      <c r="A53" s="2" t="s">
        <v>458</v>
      </c>
      <c r="B53" s="2">
        <v>11383</v>
      </c>
      <c r="C53" s="392">
        <v>214</v>
      </c>
      <c r="D53" s="159">
        <v>50</v>
      </c>
      <c r="E53" s="159" t="s">
        <v>458</v>
      </c>
      <c r="F53" s="343">
        <v>0.16331310785131234</v>
      </c>
      <c r="G53" s="343">
        <v>1.1876593763259184</v>
      </c>
      <c r="H53" s="343">
        <v>1.1756621486815113</v>
      </c>
      <c r="I53" s="344">
        <v>13801703.465012001</v>
      </c>
      <c r="J53" s="344">
        <v>10823197.889056999</v>
      </c>
      <c r="K53" s="343">
        <v>0.10948302277113268</v>
      </c>
      <c r="L53" s="343">
        <v>0.15191112109389304</v>
      </c>
      <c r="M53" s="343">
        <v>0.15122884092813002</v>
      </c>
      <c r="N53" s="230">
        <v>40278478.544891998</v>
      </c>
      <c r="O53" s="225">
        <f t="shared" si="6"/>
        <v>2.9112429162712209E-3</v>
      </c>
      <c r="P53" s="225">
        <f t="shared" si="7"/>
        <v>2.1171386619008255E-2</v>
      </c>
      <c r="Q53" s="225">
        <f t="shared" si="8"/>
        <v>2.0957522315926885E-2</v>
      </c>
      <c r="R53" s="225">
        <f t="shared" si="9"/>
        <v>1.9516600883292758E-3</v>
      </c>
      <c r="S53" s="225">
        <f t="shared" si="10"/>
        <v>2.7079894627322892E-3</v>
      </c>
      <c r="T53" s="225">
        <f t="shared" si="11"/>
        <v>2.695827038505458E-3</v>
      </c>
    </row>
    <row r="54" spans="1:20" x14ac:dyDescent="0.45">
      <c r="A54" s="2" t="s">
        <v>483</v>
      </c>
      <c r="B54" s="2">
        <v>11588</v>
      </c>
      <c r="C54" s="392">
        <v>253</v>
      </c>
      <c r="D54" s="112">
        <v>51</v>
      </c>
      <c r="E54" s="112" t="s">
        <v>483</v>
      </c>
      <c r="F54" s="341">
        <v>0.15886600027986875</v>
      </c>
      <c r="G54" s="341">
        <v>4.8859088762434713</v>
      </c>
      <c r="H54" s="341">
        <v>0</v>
      </c>
      <c r="I54" s="342">
        <v>915415.85550599999</v>
      </c>
      <c r="J54" s="342">
        <v>1403794.7038960001</v>
      </c>
      <c r="K54" s="341">
        <v>7.8498026934754415E-3</v>
      </c>
      <c r="L54" s="341">
        <v>6.4948190030472877E-2</v>
      </c>
      <c r="M54" s="341">
        <v>0</v>
      </c>
      <c r="N54" s="230">
        <v>20254961.944979001</v>
      </c>
      <c r="O54" s="225">
        <f t="shared" si="6"/>
        <v>1.4241204965191867E-3</v>
      </c>
      <c r="P54" s="225">
        <f t="shared" si="7"/>
        <v>4.3798691743516353E-2</v>
      </c>
      <c r="Q54" s="225">
        <f t="shared" si="8"/>
        <v>0</v>
      </c>
      <c r="R54" s="225">
        <f t="shared" si="9"/>
        <v>7.0367887966689679E-5</v>
      </c>
      <c r="S54" s="225">
        <f t="shared" si="10"/>
        <v>5.8221424641695483E-4</v>
      </c>
      <c r="T54" s="225">
        <f t="shared" si="11"/>
        <v>0</v>
      </c>
    </row>
    <row r="55" spans="1:20" x14ac:dyDescent="0.45">
      <c r="A55" s="2" t="s">
        <v>473</v>
      </c>
      <c r="B55" s="2">
        <v>11476</v>
      </c>
      <c r="C55" s="392">
        <v>246</v>
      </c>
      <c r="D55" s="159">
        <v>52</v>
      </c>
      <c r="E55" s="159" t="s">
        <v>473</v>
      </c>
      <c r="F55" s="343">
        <v>0.15395386596350322</v>
      </c>
      <c r="G55" s="343">
        <v>1.3867309915339743</v>
      </c>
      <c r="H55" s="343">
        <v>0.40008820168785958</v>
      </c>
      <c r="I55" s="344">
        <v>11041.188149</v>
      </c>
      <c r="J55" s="344">
        <v>19853.918474999999</v>
      </c>
      <c r="K55" s="343">
        <v>4.0483723928392374E-4</v>
      </c>
      <c r="L55" s="343">
        <v>0.57283086863264709</v>
      </c>
      <c r="M55" s="343">
        <v>5.6653560967886638E-2</v>
      </c>
      <c r="N55" s="230">
        <v>280170.10741599998</v>
      </c>
      <c r="O55" s="225">
        <f t="shared" si="6"/>
        <v>1.9089596095237369E-5</v>
      </c>
      <c r="P55" s="225">
        <f t="shared" si="7"/>
        <v>1.719484883049781E-4</v>
      </c>
      <c r="Q55" s="225">
        <f t="shared" si="8"/>
        <v>4.960916132175388E-5</v>
      </c>
      <c r="R55" s="225">
        <f t="shared" si="9"/>
        <v>5.019802090629626E-8</v>
      </c>
      <c r="S55" s="225">
        <f t="shared" si="10"/>
        <v>7.102848534945866E-5</v>
      </c>
      <c r="T55" s="225">
        <f t="shared" si="11"/>
        <v>7.0247901179061216E-6</v>
      </c>
    </row>
    <row r="56" spans="1:20" x14ac:dyDescent="0.45">
      <c r="A56" s="2" t="s">
        <v>457</v>
      </c>
      <c r="B56" s="2">
        <v>11385</v>
      </c>
      <c r="C56" s="392">
        <v>210</v>
      </c>
      <c r="D56" s="112">
        <v>53</v>
      </c>
      <c r="E56" s="112" t="s">
        <v>457</v>
      </c>
      <c r="F56" s="341">
        <v>0.15338989246081952</v>
      </c>
      <c r="G56" s="341">
        <v>1.8397797815983148</v>
      </c>
      <c r="H56" s="341">
        <v>1.2391108333877403</v>
      </c>
      <c r="I56" s="342">
        <v>7430155.1372530004</v>
      </c>
      <c r="J56" s="342">
        <v>7242669.0340280002</v>
      </c>
      <c r="K56" s="341">
        <v>3.5473396473780248E-2</v>
      </c>
      <c r="L56" s="341">
        <v>0.17786541610162815</v>
      </c>
      <c r="M56" s="341">
        <v>6.8492635143161049E-2</v>
      </c>
      <c r="N56" s="230">
        <v>69311334.483163998</v>
      </c>
      <c r="O56" s="225">
        <f t="shared" si="6"/>
        <v>4.7052786466023483E-3</v>
      </c>
      <c r="P56" s="225">
        <f t="shared" si="7"/>
        <v>5.6435768888855979E-2</v>
      </c>
      <c r="Q56" s="225">
        <f t="shared" si="8"/>
        <v>3.8010077793112919E-2</v>
      </c>
      <c r="R56" s="225">
        <f t="shared" si="9"/>
        <v>1.0881565419518873E-3</v>
      </c>
      <c r="S56" s="225">
        <f t="shared" si="10"/>
        <v>5.4560723064970137E-3</v>
      </c>
      <c r="T56" s="225">
        <f t="shared" si="11"/>
        <v>2.1010310941508787E-3</v>
      </c>
    </row>
    <row r="57" spans="1:20" x14ac:dyDescent="0.45">
      <c r="A57" s="2" t="s">
        <v>432</v>
      </c>
      <c r="B57" s="2">
        <v>11014</v>
      </c>
      <c r="C57" s="392">
        <v>114</v>
      </c>
      <c r="D57" s="159">
        <v>54</v>
      </c>
      <c r="E57" s="159" t="s">
        <v>432</v>
      </c>
      <c r="F57" s="343">
        <v>0.15151282794168941</v>
      </c>
      <c r="G57" s="343">
        <v>0.71203385676723263</v>
      </c>
      <c r="H57" s="343">
        <v>0.45986691093978921</v>
      </c>
      <c r="I57" s="344">
        <v>440988.58986100001</v>
      </c>
      <c r="J57" s="344">
        <v>1364706.2867159999</v>
      </c>
      <c r="K57" s="343">
        <v>8.1618284259824189E-2</v>
      </c>
      <c r="L57" s="343">
        <v>0.20672433239554064</v>
      </c>
      <c r="M57" s="343">
        <v>3.2602399848845873E-2</v>
      </c>
      <c r="N57" s="230">
        <v>6441177</v>
      </c>
      <c r="O57" s="225">
        <f t="shared" si="6"/>
        <v>4.3191569086308961E-4</v>
      </c>
      <c r="P57" s="225">
        <f t="shared" si="7"/>
        <v>2.0297858560325171E-3</v>
      </c>
      <c r="Q57" s="225">
        <f t="shared" si="8"/>
        <v>1.3109367519697768E-3</v>
      </c>
      <c r="R57" s="225">
        <f t="shared" si="9"/>
        <v>2.3266820448172889E-4</v>
      </c>
      <c r="S57" s="225">
        <f t="shared" si="10"/>
        <v>5.8930642413455392E-4</v>
      </c>
      <c r="T57" s="225">
        <f t="shared" si="11"/>
        <v>9.2939246437458723E-5</v>
      </c>
    </row>
    <row r="58" spans="1:20" x14ac:dyDescent="0.45">
      <c r="A58" s="2" t="s">
        <v>481</v>
      </c>
      <c r="B58" s="2">
        <v>11562</v>
      </c>
      <c r="C58" s="392">
        <v>261</v>
      </c>
      <c r="D58" s="112">
        <v>55</v>
      </c>
      <c r="E58" s="112" t="s">
        <v>481</v>
      </c>
      <c r="F58" s="341">
        <v>0.14691385137342403</v>
      </c>
      <c r="G58" s="341">
        <v>2.4598802348675255</v>
      </c>
      <c r="H58" s="341">
        <v>2.1866451089383303</v>
      </c>
      <c r="I58" s="342">
        <v>25411.800802000002</v>
      </c>
      <c r="J58" s="342">
        <v>22523.700264999999</v>
      </c>
      <c r="K58" s="341">
        <v>4.7153777606654505E-3</v>
      </c>
      <c r="L58" s="341">
        <v>6.1523211262906857E-2</v>
      </c>
      <c r="M58" s="341">
        <v>0.35495742066513442</v>
      </c>
      <c r="N58" s="230">
        <v>1000931.19</v>
      </c>
      <c r="O58" s="225">
        <f t="shared" si="6"/>
        <v>6.5080564362442623E-5</v>
      </c>
      <c r="P58" s="225">
        <f t="shared" si="7"/>
        <v>1.089688905794733E-3</v>
      </c>
      <c r="Q58" s="225">
        <f t="shared" si="8"/>
        <v>9.6864997016764742E-4</v>
      </c>
      <c r="R58" s="225">
        <f t="shared" si="9"/>
        <v>2.0888394319348116E-6</v>
      </c>
      <c r="S58" s="225">
        <f t="shared" si="10"/>
        <v>2.7253831227952285E-5</v>
      </c>
      <c r="T58" s="225">
        <f t="shared" si="11"/>
        <v>1.5724064848593797E-4</v>
      </c>
    </row>
    <row r="59" spans="1:20" x14ac:dyDescent="0.45">
      <c r="A59" s="2" t="s">
        <v>429</v>
      </c>
      <c r="B59" s="2">
        <v>10911</v>
      </c>
      <c r="C59" s="392">
        <v>107</v>
      </c>
      <c r="D59" s="159">
        <v>56</v>
      </c>
      <c r="E59" s="159" t="s">
        <v>429</v>
      </c>
      <c r="F59" s="343">
        <v>0.14499031757748049</v>
      </c>
      <c r="G59" s="343">
        <v>1.1278598356938925</v>
      </c>
      <c r="H59" s="343">
        <v>0.88045297575888637</v>
      </c>
      <c r="I59" s="344">
        <v>8952576.1648260001</v>
      </c>
      <c r="J59" s="344">
        <v>6907090.6309700003</v>
      </c>
      <c r="K59" s="343">
        <v>3.3141909890438845E-2</v>
      </c>
      <c r="L59" s="343">
        <v>7.0037123112337021E-2</v>
      </c>
      <c r="M59" s="343">
        <v>0.12511902839224084</v>
      </c>
      <c r="N59" s="230">
        <v>67193210.203288004</v>
      </c>
      <c r="O59" s="225">
        <f t="shared" si="6"/>
        <v>4.3117019802814145E-3</v>
      </c>
      <c r="P59" s="225">
        <f t="shared" si="7"/>
        <v>3.3540139564440366E-2</v>
      </c>
      <c r="Q59" s="225">
        <f t="shared" si="8"/>
        <v>2.6182788634114131E-2</v>
      </c>
      <c r="R59" s="225">
        <f t="shared" si="9"/>
        <v>9.8556952555504929E-4</v>
      </c>
      <c r="S59" s="225">
        <f t="shared" si="10"/>
        <v>2.0827542656791818E-3</v>
      </c>
      <c r="T59" s="225">
        <f t="shared" si="11"/>
        <v>3.7207723350314347E-3</v>
      </c>
    </row>
    <row r="60" spans="1:20" x14ac:dyDescent="0.45">
      <c r="A60" s="2" t="s">
        <v>441</v>
      </c>
      <c r="B60" s="2">
        <v>11161</v>
      </c>
      <c r="C60" s="392">
        <v>138</v>
      </c>
      <c r="D60" s="112">
        <v>57</v>
      </c>
      <c r="E60" s="112" t="s">
        <v>441</v>
      </c>
      <c r="F60" s="341">
        <v>0.14429346061850928</v>
      </c>
      <c r="G60" s="341">
        <v>1.1052519199122406</v>
      </c>
      <c r="H60" s="341">
        <v>1.1035227794739451</v>
      </c>
      <c r="I60" s="342">
        <v>5085626.9721130002</v>
      </c>
      <c r="J60" s="342">
        <v>3767652.8261660002</v>
      </c>
      <c r="K60" s="341">
        <v>7.5379326998027685E-2</v>
      </c>
      <c r="L60" s="341">
        <v>0.13570652262994173</v>
      </c>
      <c r="M60" s="341">
        <v>0.13550084835267659</v>
      </c>
      <c r="N60" s="230">
        <v>20045032.163849998</v>
      </c>
      <c r="O60" s="225">
        <f t="shared" si="6"/>
        <v>1.2800818817547935E-3</v>
      </c>
      <c r="P60" s="225">
        <f t="shared" si="7"/>
        <v>9.8051079473027332E-3</v>
      </c>
      <c r="Q60" s="225">
        <f t="shared" si="8"/>
        <v>9.7897680882641884E-3</v>
      </c>
      <c r="R60" s="225">
        <f t="shared" si="9"/>
        <v>6.6871852913802593E-4</v>
      </c>
      <c r="S60" s="225">
        <f t="shared" si="10"/>
        <v>1.2039039060391895E-3</v>
      </c>
      <c r="T60" s="225">
        <f t="shared" si="11"/>
        <v>1.2020792917098804E-3</v>
      </c>
    </row>
    <row r="61" spans="1:20" x14ac:dyDescent="0.45">
      <c r="A61" s="2" t="s">
        <v>452</v>
      </c>
      <c r="B61" s="2">
        <v>11343</v>
      </c>
      <c r="C61" s="392">
        <v>196</v>
      </c>
      <c r="D61" s="159">
        <v>58</v>
      </c>
      <c r="E61" s="159" t="s">
        <v>452</v>
      </c>
      <c r="F61" s="343">
        <v>0.14062497852778669</v>
      </c>
      <c r="G61" s="343">
        <v>0.8529532729845144</v>
      </c>
      <c r="H61" s="343">
        <v>0.83365137975552794</v>
      </c>
      <c r="I61" s="344">
        <v>2784988.6355059999</v>
      </c>
      <c r="J61" s="344">
        <v>4363534.3197189998</v>
      </c>
      <c r="K61" s="343">
        <v>1.8743737069033751E-2</v>
      </c>
      <c r="L61" s="343">
        <v>5.4552267311714718E-2</v>
      </c>
      <c r="M61" s="343">
        <v>6.7111981585052313E-2</v>
      </c>
      <c r="N61" s="230">
        <v>34873851.870732002</v>
      </c>
      <c r="O61" s="225">
        <f t="shared" si="6"/>
        <v>2.1704347370357139E-3</v>
      </c>
      <c r="P61" s="225">
        <f t="shared" si="7"/>
        <v>1.3164655611933793E-2</v>
      </c>
      <c r="Q61" s="225">
        <f t="shared" si="8"/>
        <v>1.2866746236278537E-2</v>
      </c>
      <c r="R61" s="225">
        <f t="shared" si="9"/>
        <v>2.8929467909896456E-4</v>
      </c>
      <c r="S61" s="225">
        <f t="shared" si="10"/>
        <v>8.419708731476032E-4</v>
      </c>
      <c r="T61" s="225">
        <f t="shared" si="11"/>
        <v>1.0358200771189215E-3</v>
      </c>
    </row>
    <row r="62" spans="1:20" x14ac:dyDescent="0.45">
      <c r="A62" s="2" t="s">
        <v>426</v>
      </c>
      <c r="B62" s="2">
        <v>10915</v>
      </c>
      <c r="C62" s="392">
        <v>105</v>
      </c>
      <c r="D62" s="112">
        <v>59</v>
      </c>
      <c r="E62" s="112" t="s">
        <v>426</v>
      </c>
      <c r="F62" s="341">
        <v>0.13272103891842676</v>
      </c>
      <c r="G62" s="341">
        <v>0.6280128065014553</v>
      </c>
      <c r="H62" s="341">
        <v>0.48259677304048804</v>
      </c>
      <c r="I62" s="342">
        <v>16247011.886774</v>
      </c>
      <c r="J62" s="342">
        <v>18393007.030825999</v>
      </c>
      <c r="K62" s="341">
        <v>2.8513967843436978E-2</v>
      </c>
      <c r="L62" s="341">
        <v>9.1132005654475948E-2</v>
      </c>
      <c r="M62" s="341">
        <v>0.12691598983569805</v>
      </c>
      <c r="N62" s="230">
        <v>88696094.666861996</v>
      </c>
      <c r="O62" s="225">
        <f t="shared" si="6"/>
        <v>5.209890728209334E-3</v>
      </c>
      <c r="P62" s="225">
        <f t="shared" si="7"/>
        <v>2.4652294198809144E-2</v>
      </c>
      <c r="Q62" s="225">
        <f t="shared" si="8"/>
        <v>1.894406850501458E-2</v>
      </c>
      <c r="R62" s="225">
        <f t="shared" si="9"/>
        <v>1.1192999836543349E-3</v>
      </c>
      <c r="S62" s="225">
        <f t="shared" si="10"/>
        <v>3.5773363075781058E-3</v>
      </c>
      <c r="T62" s="225">
        <f t="shared" si="11"/>
        <v>4.9820167480222376E-3</v>
      </c>
    </row>
    <row r="63" spans="1:20" x14ac:dyDescent="0.45">
      <c r="A63" s="2" t="s">
        <v>443</v>
      </c>
      <c r="B63" s="2">
        <v>11198</v>
      </c>
      <c r="C63" s="392">
        <v>150</v>
      </c>
      <c r="D63" s="159">
        <v>60</v>
      </c>
      <c r="E63" s="159" t="s">
        <v>443</v>
      </c>
      <c r="F63" s="343">
        <v>0.13245314164107064</v>
      </c>
      <c r="G63" s="343">
        <v>0</v>
      </c>
      <c r="H63" s="343">
        <v>0</v>
      </c>
      <c r="I63" s="344">
        <v>1700.1937519999999</v>
      </c>
      <c r="J63" s="344">
        <v>3525.6019339999998</v>
      </c>
      <c r="K63" s="343">
        <v>1.7261126428986628E-3</v>
      </c>
      <c r="L63" s="343">
        <v>0</v>
      </c>
      <c r="M63" s="343">
        <v>0</v>
      </c>
      <c r="N63" s="230">
        <v>52407</v>
      </c>
      <c r="O63" s="225">
        <f t="shared" si="6"/>
        <v>3.0721039531058864E-6</v>
      </c>
      <c r="P63" s="225">
        <f t="shared" si="7"/>
        <v>0</v>
      </c>
      <c r="Q63" s="225">
        <f t="shared" si="8"/>
        <v>0</v>
      </c>
      <c r="R63" s="225">
        <f t="shared" si="9"/>
        <v>4.00352714028095E-8</v>
      </c>
      <c r="S63" s="225">
        <f t="shared" si="10"/>
        <v>0</v>
      </c>
      <c r="T63" s="225">
        <f t="shared" si="11"/>
        <v>0</v>
      </c>
    </row>
    <row r="64" spans="1:20" x14ac:dyDescent="0.45">
      <c r="A64" s="2" t="s">
        <v>422</v>
      </c>
      <c r="B64" s="2">
        <v>10837</v>
      </c>
      <c r="C64" s="392">
        <v>1</v>
      </c>
      <c r="D64" s="112">
        <v>61</v>
      </c>
      <c r="E64" s="112" t="s">
        <v>422</v>
      </c>
      <c r="F64" s="341">
        <v>0.12627860870897206</v>
      </c>
      <c r="G64" s="341">
        <v>5.7591633982283837E-3</v>
      </c>
      <c r="H64" s="341">
        <v>1.0976808888846579</v>
      </c>
      <c r="I64" s="342">
        <v>3914967.4763730001</v>
      </c>
      <c r="J64" s="342">
        <v>5122512.2510320004</v>
      </c>
      <c r="K64" s="341">
        <v>2.1603598122741301E-3</v>
      </c>
      <c r="L64" s="341">
        <v>2.1096102858158774E-4</v>
      </c>
      <c r="M64" s="341">
        <v>4.5981570290117547E-2</v>
      </c>
      <c r="N64" s="230">
        <v>61011015.504910998</v>
      </c>
      <c r="O64" s="225">
        <f t="shared" si="6"/>
        <v>3.4097488057372254E-3</v>
      </c>
      <c r="P64" s="225">
        <f t="shared" si="7"/>
        <v>1.555077357908802E-4</v>
      </c>
      <c r="Q64" s="225">
        <f t="shared" si="8"/>
        <v>2.9639351733601355E-2</v>
      </c>
      <c r="R64" s="225">
        <f t="shared" si="9"/>
        <v>5.8333587653322304E-5</v>
      </c>
      <c r="S64" s="225">
        <f t="shared" si="10"/>
        <v>5.6963259463917238E-6</v>
      </c>
      <c r="T64" s="225">
        <f t="shared" si="11"/>
        <v>1.2415848256927384E-3</v>
      </c>
    </row>
    <row r="65" spans="1:20" x14ac:dyDescent="0.45">
      <c r="A65" s="2" t="s">
        <v>467</v>
      </c>
      <c r="B65" s="2">
        <v>11427</v>
      </c>
      <c r="C65" s="392">
        <v>227</v>
      </c>
      <c r="D65" s="159">
        <v>62</v>
      </c>
      <c r="E65" s="159" t="s">
        <v>467</v>
      </c>
      <c r="F65" s="343">
        <v>0.12505075698100251</v>
      </c>
      <c r="G65" s="343">
        <v>1.539774027757548E-2</v>
      </c>
      <c r="H65" s="343">
        <v>4.1615514263717515E-5</v>
      </c>
      <c r="I65" s="344">
        <v>20212.817104000002</v>
      </c>
      <c r="J65" s="344">
        <v>14733.361322000001</v>
      </c>
      <c r="K65" s="343">
        <v>5.7951903172219189E-2</v>
      </c>
      <c r="L65" s="343">
        <v>0</v>
      </c>
      <c r="M65" s="343">
        <v>0</v>
      </c>
      <c r="N65" s="230">
        <v>86340.029213000002</v>
      </c>
      <c r="O65" s="225">
        <f t="shared" si="6"/>
        <v>4.7784039436574757E-6</v>
      </c>
      <c r="P65" s="225">
        <f t="shared" si="7"/>
        <v>5.8837407019421609E-7</v>
      </c>
      <c r="Q65" s="225">
        <f t="shared" si="8"/>
        <v>1.5902001897140974E-9</v>
      </c>
      <c r="R65" s="225">
        <f t="shared" si="9"/>
        <v>2.2144416343089963E-6</v>
      </c>
      <c r="S65" s="225">
        <f t="shared" si="10"/>
        <v>0</v>
      </c>
      <c r="T65" s="225">
        <f t="shared" si="11"/>
        <v>0</v>
      </c>
    </row>
    <row r="66" spans="1:20" x14ac:dyDescent="0.45">
      <c r="A66" s="2" t="s">
        <v>435</v>
      </c>
      <c r="B66" s="2">
        <v>11090</v>
      </c>
      <c r="C66" s="392">
        <v>121</v>
      </c>
      <c r="D66" s="112">
        <v>63</v>
      </c>
      <c r="E66" s="112" t="s">
        <v>435</v>
      </c>
      <c r="F66" s="341">
        <v>0.12317397580313724</v>
      </c>
      <c r="G66" s="341">
        <v>1.3161885663084942</v>
      </c>
      <c r="H66" s="341">
        <v>1.0329883494534555</v>
      </c>
      <c r="I66" s="342">
        <v>8526465.3347960003</v>
      </c>
      <c r="J66" s="342">
        <v>6523438.9185509998</v>
      </c>
      <c r="K66" s="341">
        <v>3.0616591617382918E-2</v>
      </c>
      <c r="L66" s="341">
        <v>0.14439774203801622</v>
      </c>
      <c r="M66" s="341">
        <v>0.1236387284410896</v>
      </c>
      <c r="N66" s="230">
        <v>71650290.162529007</v>
      </c>
      <c r="O66" s="225">
        <f t="shared" si="6"/>
        <v>3.9059012321481256E-3</v>
      </c>
      <c r="P66" s="225">
        <f t="shared" si="7"/>
        <v>4.1736921369657398E-2</v>
      </c>
      <c r="Q66" s="225">
        <f t="shared" si="8"/>
        <v>3.275651728067501E-2</v>
      </c>
      <c r="R66" s="225">
        <f t="shared" si="9"/>
        <v>9.7086565683029665E-4</v>
      </c>
      <c r="S66" s="225">
        <f t="shared" si="10"/>
        <v>4.5789162432096275E-3</v>
      </c>
      <c r="T66" s="225">
        <f t="shared" si="11"/>
        <v>3.9206387437806436E-3</v>
      </c>
    </row>
    <row r="67" spans="1:20" x14ac:dyDescent="0.45">
      <c r="A67" s="2" t="s">
        <v>460</v>
      </c>
      <c r="B67" s="2">
        <v>11391</v>
      </c>
      <c r="C67" s="392">
        <v>215</v>
      </c>
      <c r="D67" s="159">
        <v>64</v>
      </c>
      <c r="E67" s="159" t="s">
        <v>460</v>
      </c>
      <c r="F67" s="343">
        <v>0.11870427972326902</v>
      </c>
      <c r="G67" s="343">
        <v>1.1635697781120766</v>
      </c>
      <c r="H67" s="343">
        <v>0.63572396747302284</v>
      </c>
      <c r="I67" s="344">
        <v>20043.407905</v>
      </c>
      <c r="J67" s="344">
        <v>22525.171257000002</v>
      </c>
      <c r="K67" s="343">
        <v>8.820731156289327E-3</v>
      </c>
      <c r="L67" s="343">
        <v>9.3193815893446469E-2</v>
      </c>
      <c r="M67" s="343">
        <v>2.9341207067318038E-2</v>
      </c>
      <c r="N67" s="230">
        <v>296244.26585199998</v>
      </c>
      <c r="O67" s="225">
        <f t="shared" si="6"/>
        <v>1.5563263619595689E-5</v>
      </c>
      <c r="P67" s="225">
        <f t="shared" si="7"/>
        <v>1.5255509943507879E-4</v>
      </c>
      <c r="Q67" s="225">
        <f t="shared" si="8"/>
        <v>8.3349477526364782E-5</v>
      </c>
      <c r="R67" s="225">
        <f t="shared" si="9"/>
        <v>1.1564820124678428E-6</v>
      </c>
      <c r="S67" s="225">
        <f t="shared" si="10"/>
        <v>1.2218598418246072E-5</v>
      </c>
      <c r="T67" s="225">
        <f t="shared" si="11"/>
        <v>3.8469121885948383E-6</v>
      </c>
    </row>
    <row r="68" spans="1:20" x14ac:dyDescent="0.45">
      <c r="A68" s="2" t="s">
        <v>472</v>
      </c>
      <c r="B68" s="2">
        <v>11460</v>
      </c>
      <c r="C68" s="392">
        <v>243</v>
      </c>
      <c r="D68" s="112">
        <v>65</v>
      </c>
      <c r="E68" s="112" t="s">
        <v>472</v>
      </c>
      <c r="F68" s="341">
        <v>0.1184736833415185</v>
      </c>
      <c r="G68" s="341">
        <v>1.4097144497003635</v>
      </c>
      <c r="H68" s="341">
        <v>7.3762727473009243E-2</v>
      </c>
      <c r="I68" s="342">
        <v>4718572.839005</v>
      </c>
      <c r="J68" s="342">
        <v>4363758.4937490001</v>
      </c>
      <c r="K68" s="341">
        <v>3.14433901702737E-2</v>
      </c>
      <c r="L68" s="341">
        <v>3.763415270871142E-2</v>
      </c>
      <c r="M68" s="341">
        <v>0</v>
      </c>
      <c r="N68" s="230">
        <v>35279994.592500001</v>
      </c>
      <c r="O68" s="225">
        <f t="shared" ref="O68:O84" si="12">$N68/$N$85*F68</f>
        <v>1.8498424638842923E-3</v>
      </c>
      <c r="P68" s="225">
        <f t="shared" ref="P68:P84" si="13">$N68/$N$85*G68</f>
        <v>2.2011214452493832E-2</v>
      </c>
      <c r="Q68" s="225">
        <f t="shared" ref="Q68:Q84" si="14">$N68/$N$85*H68</f>
        <v>1.1517277228408663E-3</v>
      </c>
      <c r="R68" s="225">
        <f t="shared" ref="R68:R84" si="15">$N68/$N$85*K68</f>
        <v>4.9095560047528707E-4</v>
      </c>
      <c r="S68" s="225">
        <f t="shared" ref="S68:S84" si="16">$N68/$N$85*L68</f>
        <v>5.8761787267302284E-4</v>
      </c>
      <c r="T68" s="225">
        <f t="shared" ref="T68:T84" si="17">$N68/$N$85*M68</f>
        <v>0</v>
      </c>
    </row>
    <row r="69" spans="1:20" x14ac:dyDescent="0.45">
      <c r="A69" s="2" t="s">
        <v>402</v>
      </c>
      <c r="B69" s="2">
        <v>11495</v>
      </c>
      <c r="C69" s="392">
        <v>248</v>
      </c>
      <c r="D69" s="159">
        <v>66</v>
      </c>
      <c r="E69" s="159" t="s">
        <v>402</v>
      </c>
      <c r="F69" s="343">
        <v>0.1167621795583364</v>
      </c>
      <c r="G69" s="343">
        <v>1.9894154017349563</v>
      </c>
      <c r="H69" s="343">
        <v>1.0162670672591496</v>
      </c>
      <c r="I69" s="344">
        <v>5409563.9621400004</v>
      </c>
      <c r="J69" s="344">
        <v>7467862.5970249996</v>
      </c>
      <c r="K69" s="343">
        <v>4.5819261748016524E-2</v>
      </c>
      <c r="L69" s="343">
        <v>0.57013865375592032</v>
      </c>
      <c r="M69" s="343">
        <v>7.7791283880412745E-2</v>
      </c>
      <c r="N69" s="230">
        <v>41373593.763161004</v>
      </c>
      <c r="O69" s="225">
        <f t="shared" si="12"/>
        <v>2.1380102501596171E-3</v>
      </c>
      <c r="P69" s="225">
        <f t="shared" si="13"/>
        <v>3.6427810244923378E-2</v>
      </c>
      <c r="Q69" s="225">
        <f t="shared" si="14"/>
        <v>1.8608674614661095E-2</v>
      </c>
      <c r="R69" s="225">
        <f t="shared" si="15"/>
        <v>8.3898786098851694E-4</v>
      </c>
      <c r="S69" s="225">
        <f t="shared" si="16"/>
        <v>1.0439701368655491E-2</v>
      </c>
      <c r="T69" s="225">
        <f t="shared" si="17"/>
        <v>1.4244215287733939E-3</v>
      </c>
    </row>
    <row r="70" spans="1:20" x14ac:dyDescent="0.45">
      <c r="A70" s="2" t="s">
        <v>448</v>
      </c>
      <c r="B70" s="2">
        <v>11302</v>
      </c>
      <c r="C70" s="392">
        <v>178</v>
      </c>
      <c r="D70" s="112">
        <v>67</v>
      </c>
      <c r="E70" s="112" t="s">
        <v>448</v>
      </c>
      <c r="F70" s="341">
        <v>0.11351096630278876</v>
      </c>
      <c r="G70" s="341">
        <v>2.4331604136032481</v>
      </c>
      <c r="H70" s="341">
        <v>1.8329368171737417</v>
      </c>
      <c r="I70" s="342">
        <v>944526.27382</v>
      </c>
      <c r="J70" s="342">
        <v>1300813.7263219999</v>
      </c>
      <c r="K70" s="341">
        <v>8.7447955779067828E-3</v>
      </c>
      <c r="L70" s="341">
        <v>0.15559439689025917</v>
      </c>
      <c r="M70" s="341">
        <v>0.23111800809299349</v>
      </c>
      <c r="N70" s="230">
        <v>9112560.6218040008</v>
      </c>
      <c r="O70" s="225">
        <f t="shared" si="12"/>
        <v>4.5778609296780068E-4</v>
      </c>
      <c r="P70" s="225">
        <f t="shared" si="13"/>
        <v>9.8128580487644324E-3</v>
      </c>
      <c r="Q70" s="225">
        <f t="shared" si="14"/>
        <v>7.3921755009338534E-3</v>
      </c>
      <c r="R70" s="225">
        <f t="shared" si="15"/>
        <v>3.5267480595077047E-5</v>
      </c>
      <c r="S70" s="225">
        <f t="shared" si="16"/>
        <v>6.2750722119720955E-4</v>
      </c>
      <c r="T70" s="225">
        <f t="shared" si="17"/>
        <v>9.3209152723768723E-4</v>
      </c>
    </row>
    <row r="71" spans="1:20" x14ac:dyDescent="0.45">
      <c r="A71" s="2" t="s">
        <v>412</v>
      </c>
      <c r="B71" s="2">
        <v>11405</v>
      </c>
      <c r="C71" s="392">
        <v>218</v>
      </c>
      <c r="D71" s="159">
        <v>68</v>
      </c>
      <c r="E71" s="159" t="s">
        <v>412</v>
      </c>
      <c r="F71" s="343">
        <v>0.11189017562179125</v>
      </c>
      <c r="G71" s="343">
        <v>1.5844276441433458</v>
      </c>
      <c r="H71" s="343">
        <v>1.3966503085462076</v>
      </c>
      <c r="I71" s="344">
        <v>2300685.4337729998</v>
      </c>
      <c r="J71" s="344">
        <v>2876569.703433</v>
      </c>
      <c r="K71" s="343">
        <v>2.9752273301086398E-2</v>
      </c>
      <c r="L71" s="343">
        <v>0.15354753427012696</v>
      </c>
      <c r="M71" s="343">
        <v>0.16488657281089414</v>
      </c>
      <c r="N71" s="230">
        <v>19069656.615678001</v>
      </c>
      <c r="O71" s="225">
        <f t="shared" si="12"/>
        <v>9.4431996610589482E-4</v>
      </c>
      <c r="P71" s="225">
        <f t="shared" si="13"/>
        <v>1.3372100373424496E-2</v>
      </c>
      <c r="Q71" s="225">
        <f t="shared" si="14"/>
        <v>1.1787315237453985E-2</v>
      </c>
      <c r="R71" s="225">
        <f t="shared" si="15"/>
        <v>2.5110038087904687E-4</v>
      </c>
      <c r="S71" s="225">
        <f t="shared" si="16"/>
        <v>1.2958957437668981E-3</v>
      </c>
      <c r="T71" s="225">
        <f t="shared" si="17"/>
        <v>1.3915938730350527E-3</v>
      </c>
    </row>
    <row r="72" spans="1:20" x14ac:dyDescent="0.45">
      <c r="A72" s="2" t="s">
        <v>437</v>
      </c>
      <c r="B72" s="2">
        <v>11142</v>
      </c>
      <c r="C72" s="392">
        <v>130</v>
      </c>
      <c r="D72" s="112">
        <v>69</v>
      </c>
      <c r="E72" s="112" t="s">
        <v>437</v>
      </c>
      <c r="F72" s="341">
        <v>0.11111789756270608</v>
      </c>
      <c r="G72" s="341">
        <v>0.46400957634920525</v>
      </c>
      <c r="H72" s="341">
        <v>0.46847899701780915</v>
      </c>
      <c r="I72" s="342">
        <v>10783188.650427001</v>
      </c>
      <c r="J72" s="342">
        <v>10006470.939964</v>
      </c>
      <c r="K72" s="341">
        <v>3.022595993087876E-2</v>
      </c>
      <c r="L72" s="341">
        <v>7.3791175331576947E-2</v>
      </c>
      <c r="M72" s="341">
        <v>7.2147051451995459E-2</v>
      </c>
      <c r="N72" s="230">
        <v>148663733.60824099</v>
      </c>
      <c r="O72" s="225">
        <f t="shared" si="12"/>
        <v>7.310942953483026E-3</v>
      </c>
      <c r="P72" s="225">
        <f t="shared" si="13"/>
        <v>3.0529263214726467E-2</v>
      </c>
      <c r="Q72" s="225">
        <f t="shared" si="14"/>
        <v>3.0823326369807686E-2</v>
      </c>
      <c r="R72" s="225">
        <f t="shared" si="15"/>
        <v>1.9887009529154808E-3</v>
      </c>
      <c r="S72" s="225">
        <f t="shared" si="16"/>
        <v>4.8550511227516864E-3</v>
      </c>
      <c r="T72" s="225">
        <f t="shared" si="17"/>
        <v>4.7468768667971372E-3</v>
      </c>
    </row>
    <row r="73" spans="1:20" x14ac:dyDescent="0.45">
      <c r="A73" s="2" t="s">
        <v>588</v>
      </c>
      <c r="B73" s="2">
        <v>11692</v>
      </c>
      <c r="C73" s="392">
        <v>300</v>
      </c>
      <c r="D73" s="159">
        <v>70</v>
      </c>
      <c r="E73" s="159" t="s">
        <v>588</v>
      </c>
      <c r="F73" s="343">
        <v>0.10527758735457871</v>
      </c>
      <c r="G73" s="343">
        <v>1.9644228435101054</v>
      </c>
      <c r="H73" s="343">
        <v>0.49326435419499831</v>
      </c>
      <c r="I73" s="344">
        <v>64427.846520999999</v>
      </c>
      <c r="J73" s="344">
        <v>107258.918556</v>
      </c>
      <c r="K73" s="343">
        <v>3.548090695862461E-2</v>
      </c>
      <c r="L73" s="343">
        <v>0</v>
      </c>
      <c r="M73" s="343">
        <v>8.1744270792612622E-2</v>
      </c>
      <c r="N73" s="230">
        <v>1104393.4420970001</v>
      </c>
      <c r="O73" s="225">
        <f t="shared" si="12"/>
        <v>5.145695543824539E-5</v>
      </c>
      <c r="P73" s="225">
        <f t="shared" si="13"/>
        <v>9.6015895937963381E-4</v>
      </c>
      <c r="Q73" s="225">
        <f t="shared" si="14"/>
        <v>2.4109482873690697E-4</v>
      </c>
      <c r="R73" s="225">
        <f t="shared" si="15"/>
        <v>1.7342147499346854E-5</v>
      </c>
      <c r="S73" s="225">
        <f t="shared" si="16"/>
        <v>0</v>
      </c>
      <c r="T73" s="225">
        <f t="shared" si="17"/>
        <v>3.9954480390401839E-5</v>
      </c>
    </row>
    <row r="74" spans="1:20" x14ac:dyDescent="0.45">
      <c r="A74" s="2" t="s">
        <v>477</v>
      </c>
      <c r="B74" s="2">
        <v>11513</v>
      </c>
      <c r="C74" s="392">
        <v>254</v>
      </c>
      <c r="D74" s="112">
        <v>71</v>
      </c>
      <c r="E74" s="112" t="s">
        <v>477</v>
      </c>
      <c r="F74" s="341">
        <v>0.10231935638480413</v>
      </c>
      <c r="G74" s="341">
        <v>3.5070976453506728</v>
      </c>
      <c r="H74" s="341">
        <v>0.44396633788178291</v>
      </c>
      <c r="I74" s="342">
        <v>2286319.0085820002</v>
      </c>
      <c r="J74" s="342">
        <v>3595787.8809850002</v>
      </c>
      <c r="K74" s="341">
        <v>1.8011833048055786E-2</v>
      </c>
      <c r="L74" s="341">
        <v>0.6124494495332764</v>
      </c>
      <c r="M74" s="341">
        <v>2.4262867079356092E-2</v>
      </c>
      <c r="N74" s="230">
        <v>39423859.368588999</v>
      </c>
      <c r="O74" s="225">
        <f t="shared" si="12"/>
        <v>1.7852592027633545E-3</v>
      </c>
      <c r="P74" s="225">
        <f t="shared" si="13"/>
        <v>6.1191533719242956E-2</v>
      </c>
      <c r="Q74" s="225">
        <f t="shared" si="14"/>
        <v>7.746285926973533E-3</v>
      </c>
      <c r="R74" s="225">
        <f t="shared" si="15"/>
        <v>3.1426889147686529E-4</v>
      </c>
      <c r="S74" s="225">
        <f t="shared" si="16"/>
        <v>1.0685964558794026E-2</v>
      </c>
      <c r="T74" s="225">
        <f t="shared" si="17"/>
        <v>4.233363878477001E-4</v>
      </c>
    </row>
    <row r="75" spans="1:20" x14ac:dyDescent="0.45">
      <c r="A75" s="2" t="s">
        <v>455</v>
      </c>
      <c r="B75" s="2">
        <v>11367</v>
      </c>
      <c r="C75" s="392">
        <v>207</v>
      </c>
      <c r="D75" s="159">
        <v>72</v>
      </c>
      <c r="E75" s="159" t="s">
        <v>455</v>
      </c>
      <c r="F75" s="343">
        <v>0.10108830965034935</v>
      </c>
      <c r="G75" s="343">
        <v>1.0945426429995255</v>
      </c>
      <c r="H75" s="343">
        <v>0.24476864391460454</v>
      </c>
      <c r="I75" s="344">
        <v>603408.09313299996</v>
      </c>
      <c r="J75" s="344">
        <v>531319.42524200003</v>
      </c>
      <c r="K75" s="343">
        <v>1.2184459432866767E-2</v>
      </c>
      <c r="L75" s="343">
        <v>0</v>
      </c>
      <c r="M75" s="343">
        <v>0</v>
      </c>
      <c r="N75" s="230">
        <v>5145000</v>
      </c>
      <c r="O75" s="225">
        <f t="shared" si="12"/>
        <v>2.3018162808181609E-4</v>
      </c>
      <c r="P75" s="225">
        <f t="shared" si="13"/>
        <v>2.4923120036534721E-3</v>
      </c>
      <c r="Q75" s="225">
        <f t="shared" si="14"/>
        <v>5.5734679068745584E-4</v>
      </c>
      <c r="R75" s="225">
        <f t="shared" si="15"/>
        <v>2.7744441659524986E-5</v>
      </c>
      <c r="S75" s="225">
        <f t="shared" si="16"/>
        <v>0</v>
      </c>
      <c r="T75" s="225">
        <f t="shared" si="17"/>
        <v>0</v>
      </c>
    </row>
    <row r="76" spans="1:20" x14ac:dyDescent="0.45">
      <c r="A76" s="2" t="s">
        <v>445</v>
      </c>
      <c r="B76" s="2">
        <v>11256</v>
      </c>
      <c r="C76" s="392">
        <v>164</v>
      </c>
      <c r="D76" s="112">
        <v>73</v>
      </c>
      <c r="E76" s="112" t="s">
        <v>445</v>
      </c>
      <c r="F76" s="341">
        <v>9.7035335186815938E-2</v>
      </c>
      <c r="G76" s="341">
        <v>0.85935337778336895</v>
      </c>
      <c r="H76" s="341">
        <v>4.1892061894577934E-2</v>
      </c>
      <c r="I76" s="342">
        <v>7661.2767960000001</v>
      </c>
      <c r="J76" s="342">
        <v>7426.3616890000003</v>
      </c>
      <c r="K76" s="341">
        <v>2.2553774015384307E-2</v>
      </c>
      <c r="L76" s="341">
        <v>3.0105842421321121E-2</v>
      </c>
      <c r="M76" s="341">
        <v>0</v>
      </c>
      <c r="N76" s="230">
        <v>50717.945971000001</v>
      </c>
      <c r="O76" s="225">
        <f t="shared" si="12"/>
        <v>2.1780904506550201E-6</v>
      </c>
      <c r="P76" s="225">
        <f t="shared" si="13"/>
        <v>1.928935868861103E-5</v>
      </c>
      <c r="Q76" s="225">
        <f t="shared" si="14"/>
        <v>9.4032446835126239E-7</v>
      </c>
      <c r="R76" s="225">
        <f t="shared" si="15"/>
        <v>5.0625022023744523E-7</v>
      </c>
      <c r="S76" s="225">
        <f t="shared" si="16"/>
        <v>6.7576669633345776E-7</v>
      </c>
      <c r="T76" s="225">
        <f t="shared" si="17"/>
        <v>0</v>
      </c>
    </row>
    <row r="77" spans="1:20" x14ac:dyDescent="0.45">
      <c r="A77" s="2" t="s">
        <v>446</v>
      </c>
      <c r="B77" s="2">
        <v>11277</v>
      </c>
      <c r="C77" s="392">
        <v>172</v>
      </c>
      <c r="D77" s="159">
        <v>74</v>
      </c>
      <c r="E77" s="159" t="s">
        <v>446</v>
      </c>
      <c r="F77" s="343">
        <v>9.5747475798946532E-2</v>
      </c>
      <c r="G77" s="343">
        <v>19.997651686430491</v>
      </c>
      <c r="H77" s="343">
        <v>17.910688466244629</v>
      </c>
      <c r="I77" s="344">
        <v>2761542.1663870001</v>
      </c>
      <c r="J77" s="344">
        <v>4113327.3720410001</v>
      </c>
      <c r="K77" s="343">
        <v>2.6596663750219889E-3</v>
      </c>
      <c r="L77" s="343">
        <v>0</v>
      </c>
      <c r="M77" s="343">
        <v>0</v>
      </c>
      <c r="N77" s="230">
        <v>85844173.380280003</v>
      </c>
      <c r="O77" s="225">
        <f t="shared" si="12"/>
        <v>3.6376633150863981E-3</v>
      </c>
      <c r="P77" s="225">
        <f t="shared" si="13"/>
        <v>0.7597560491344485</v>
      </c>
      <c r="Q77" s="225">
        <f t="shared" si="14"/>
        <v>0.68046759288369674</v>
      </c>
      <c r="R77" s="225">
        <f t="shared" si="15"/>
        <v>1.0104674532728267E-4</v>
      </c>
      <c r="S77" s="225">
        <f t="shared" si="16"/>
        <v>0</v>
      </c>
      <c r="T77" s="225">
        <f t="shared" si="17"/>
        <v>0</v>
      </c>
    </row>
    <row r="78" spans="1:20" x14ac:dyDescent="0.45">
      <c r="A78" s="2" t="s">
        <v>434</v>
      </c>
      <c r="B78" s="2">
        <v>11075</v>
      </c>
      <c r="C78" s="392">
        <v>118</v>
      </c>
      <c r="D78" s="112">
        <v>75</v>
      </c>
      <c r="E78" s="112" t="s">
        <v>434</v>
      </c>
      <c r="F78" s="341">
        <v>7.2212286567204048E-2</v>
      </c>
      <c r="G78" s="341">
        <v>1.4269120895402034</v>
      </c>
      <c r="H78" s="341">
        <v>0.84309780104995524</v>
      </c>
      <c r="I78" s="342">
        <v>6922409.0006039999</v>
      </c>
      <c r="J78" s="342">
        <v>7042812.3807229996</v>
      </c>
      <c r="K78" s="341">
        <v>2.46244609774239E-2</v>
      </c>
      <c r="L78" s="341">
        <v>8.0508758121487972E-2</v>
      </c>
      <c r="M78" s="341">
        <v>4.2999555353104006E-2</v>
      </c>
      <c r="N78" s="230">
        <v>69115168</v>
      </c>
      <c r="O78" s="225">
        <f t="shared" si="12"/>
        <v>2.2088631439343234E-3</v>
      </c>
      <c r="P78" s="225">
        <f t="shared" si="13"/>
        <v>4.3647053348551838E-2</v>
      </c>
      <c r="Q78" s="225">
        <f t="shared" si="14"/>
        <v>2.5789069256769607E-2</v>
      </c>
      <c r="R78" s="225">
        <f t="shared" si="15"/>
        <v>7.5322451175480892E-4</v>
      </c>
      <c r="S78" s="225">
        <f t="shared" si="16"/>
        <v>2.4626394902061239E-3</v>
      </c>
      <c r="T78" s="225">
        <f t="shared" si="17"/>
        <v>1.3152904795036844E-3</v>
      </c>
    </row>
    <row r="79" spans="1:20" x14ac:dyDescent="0.45">
      <c r="A79" s="2" t="s">
        <v>444</v>
      </c>
      <c r="B79" s="2">
        <v>11217</v>
      </c>
      <c r="C79" s="392">
        <v>154</v>
      </c>
      <c r="D79" s="159">
        <v>76</v>
      </c>
      <c r="E79" s="159" t="s">
        <v>444</v>
      </c>
      <c r="F79" s="343">
        <v>6.591969272415206E-2</v>
      </c>
      <c r="G79" s="343">
        <v>2.989200642236244</v>
      </c>
      <c r="H79" s="343">
        <v>1.7732438890330395</v>
      </c>
      <c r="I79" s="344">
        <v>1716189.319045</v>
      </c>
      <c r="J79" s="344">
        <v>2423548.6971249999</v>
      </c>
      <c r="K79" s="343">
        <v>1.5639976080150737E-3</v>
      </c>
      <c r="L79" s="343">
        <v>0.42543228198094724</v>
      </c>
      <c r="M79" s="343">
        <v>0.14815304353451605</v>
      </c>
      <c r="N79" s="230">
        <v>12419903.287992001</v>
      </c>
      <c r="O79" s="225">
        <f t="shared" si="12"/>
        <v>3.6234121162927402E-4</v>
      </c>
      <c r="P79" s="225">
        <f t="shared" si="13"/>
        <v>1.6430758969755453E-2</v>
      </c>
      <c r="Q79" s="225">
        <f t="shared" si="14"/>
        <v>9.7470014302877238E-3</v>
      </c>
      <c r="R79" s="225">
        <f t="shared" si="15"/>
        <v>8.5968360114311761E-6</v>
      </c>
      <c r="S79" s="225">
        <f t="shared" si="16"/>
        <v>2.3384764423015031E-3</v>
      </c>
      <c r="T79" s="225">
        <f t="shared" si="17"/>
        <v>8.1435381571784546E-4</v>
      </c>
    </row>
    <row r="80" spans="1:20" x14ac:dyDescent="0.45">
      <c r="A80" s="2" t="s">
        <v>476</v>
      </c>
      <c r="B80" s="2">
        <v>11517</v>
      </c>
      <c r="C80" s="392">
        <v>250</v>
      </c>
      <c r="D80" s="112">
        <v>77</v>
      </c>
      <c r="E80" s="112" t="s">
        <v>476</v>
      </c>
      <c r="F80" s="341">
        <v>6.1167777362591901E-2</v>
      </c>
      <c r="G80" s="341">
        <v>1.3998943173452378</v>
      </c>
      <c r="H80" s="341">
        <v>0.74308454056618789</v>
      </c>
      <c r="I80" s="342">
        <v>8064314.615859</v>
      </c>
      <c r="J80" s="342">
        <v>10232205.533634</v>
      </c>
      <c r="K80" s="341">
        <v>6.9842947882761842E-3</v>
      </c>
      <c r="L80" s="341">
        <v>0.11286594543673049</v>
      </c>
      <c r="M80" s="341">
        <v>4.976269987550952E-2</v>
      </c>
      <c r="N80" s="230">
        <v>75573981.745379001</v>
      </c>
      <c r="O80" s="225">
        <f t="shared" si="12"/>
        <v>2.0458761907286745E-3</v>
      </c>
      <c r="P80" s="225">
        <f t="shared" si="13"/>
        <v>4.6822208961683195E-2</v>
      </c>
      <c r="Q80" s="225">
        <f t="shared" si="14"/>
        <v>2.4853918759072932E-2</v>
      </c>
      <c r="R80" s="225">
        <f t="shared" si="15"/>
        <v>2.3360342704070971E-4</v>
      </c>
      <c r="S80" s="225">
        <f t="shared" si="16"/>
        <v>3.7750227402296461E-3</v>
      </c>
      <c r="T80" s="225">
        <f t="shared" si="17"/>
        <v>1.6644110224600731E-3</v>
      </c>
    </row>
    <row r="81" spans="1:20" x14ac:dyDescent="0.45">
      <c r="A81" s="2" t="s">
        <v>470</v>
      </c>
      <c r="B81" s="2">
        <v>11449</v>
      </c>
      <c r="C81" s="392">
        <v>235</v>
      </c>
      <c r="D81" s="159">
        <v>78</v>
      </c>
      <c r="E81" s="159" t="s">
        <v>470</v>
      </c>
      <c r="F81" s="343">
        <v>5.8950226860575598E-2</v>
      </c>
      <c r="G81" s="343">
        <v>2.5699546727140641</v>
      </c>
      <c r="H81" s="343">
        <v>1.4554433625083292</v>
      </c>
      <c r="I81" s="344">
        <v>178351.89483100001</v>
      </c>
      <c r="J81" s="344">
        <v>221294.72312000001</v>
      </c>
      <c r="K81" s="343">
        <v>1.6572793408263511E-3</v>
      </c>
      <c r="L81" s="343">
        <v>0.12376714612515884</v>
      </c>
      <c r="M81" s="343">
        <v>0.12390289261632413</v>
      </c>
      <c r="N81" s="230">
        <v>3470275.0882020001</v>
      </c>
      <c r="O81" s="225">
        <f t="shared" si="12"/>
        <v>9.0538590103881239E-5</v>
      </c>
      <c r="P81" s="225">
        <f t="shared" si="13"/>
        <v>3.947059834879506E-3</v>
      </c>
      <c r="Q81" s="225">
        <f t="shared" si="14"/>
        <v>2.2353398287883975E-3</v>
      </c>
      <c r="R81" s="225">
        <f t="shared" si="15"/>
        <v>2.5453292195395365E-6</v>
      </c>
      <c r="S81" s="225">
        <f t="shared" si="16"/>
        <v>1.9008752821012494E-4</v>
      </c>
      <c r="T81" s="225">
        <f t="shared" si="17"/>
        <v>1.9029601419187907E-4</v>
      </c>
    </row>
    <row r="82" spans="1:20" x14ac:dyDescent="0.45">
      <c r="A82" s="2" t="s">
        <v>471</v>
      </c>
      <c r="B82" s="2">
        <v>11459</v>
      </c>
      <c r="C82" s="392">
        <v>241</v>
      </c>
      <c r="D82" s="112">
        <v>79</v>
      </c>
      <c r="E82" s="112" t="s">
        <v>471</v>
      </c>
      <c r="F82" s="341">
        <v>5.8011290100672096E-2</v>
      </c>
      <c r="G82" s="341">
        <v>0.15426695513737465</v>
      </c>
      <c r="H82" s="341">
        <v>0.15197006109360933</v>
      </c>
      <c r="I82" s="342">
        <v>296304.35544000001</v>
      </c>
      <c r="J82" s="342">
        <v>50535.945415000002</v>
      </c>
      <c r="K82" s="341">
        <v>3.0177083668058668E-2</v>
      </c>
      <c r="L82" s="341">
        <v>0</v>
      </c>
      <c r="M82" s="341">
        <v>0</v>
      </c>
      <c r="N82" s="230">
        <v>7394408.9212229997</v>
      </c>
      <c r="O82" s="225">
        <f t="shared" si="12"/>
        <v>1.8984551063297282E-4</v>
      </c>
      <c r="P82" s="225">
        <f t="shared" si="13"/>
        <v>5.0484808769163186E-4</v>
      </c>
      <c r="Q82" s="225">
        <f t="shared" si="14"/>
        <v>4.9733136082946868E-4</v>
      </c>
      <c r="R82" s="225">
        <f t="shared" si="15"/>
        <v>9.8756360157385443E-5</v>
      </c>
      <c r="S82" s="225">
        <f t="shared" si="16"/>
        <v>0</v>
      </c>
      <c r="T82" s="225">
        <f t="shared" si="17"/>
        <v>0</v>
      </c>
    </row>
    <row r="83" spans="1:20" x14ac:dyDescent="0.45">
      <c r="A83" s="2" t="s">
        <v>450</v>
      </c>
      <c r="B83" s="2">
        <v>11315</v>
      </c>
      <c r="C83" s="392">
        <v>191</v>
      </c>
      <c r="D83" s="159">
        <v>80</v>
      </c>
      <c r="E83" s="159" t="s">
        <v>450</v>
      </c>
      <c r="F83" s="343">
        <v>5.1979118942264591E-2</v>
      </c>
      <c r="G83" s="343">
        <v>3.378201408456142</v>
      </c>
      <c r="H83" s="343">
        <v>1.3295258231070717</v>
      </c>
      <c r="I83" s="344">
        <v>659902.03089199995</v>
      </c>
      <c r="J83" s="344">
        <v>1473153.560264</v>
      </c>
      <c r="K83" s="343">
        <v>1.7228215463260393E-2</v>
      </c>
      <c r="L83" s="343">
        <v>1.7983904771249424</v>
      </c>
      <c r="M83" s="343">
        <v>0.6030577157165562</v>
      </c>
      <c r="N83" s="230">
        <v>31092801.121638</v>
      </c>
      <c r="O83" s="225">
        <f t="shared" si="12"/>
        <v>7.1527509993889464E-4</v>
      </c>
      <c r="P83" s="225">
        <f t="shared" si="13"/>
        <v>4.6486808534233072E-2</v>
      </c>
      <c r="Q83" s="225">
        <f t="shared" si="14"/>
        <v>1.829536043214857E-2</v>
      </c>
      <c r="R83" s="225">
        <f t="shared" si="15"/>
        <v>2.3707430575997199E-4</v>
      </c>
      <c r="S83" s="225">
        <f t="shared" si="16"/>
        <v>2.4747320740151374E-2</v>
      </c>
      <c r="T83" s="225">
        <f t="shared" si="17"/>
        <v>8.2985663600262712E-3</v>
      </c>
    </row>
    <row r="84" spans="1:20" x14ac:dyDescent="0.45">
      <c r="A84" s="2" t="s">
        <v>465</v>
      </c>
      <c r="B84" s="2">
        <v>11419</v>
      </c>
      <c r="C84" s="392"/>
      <c r="D84" s="112">
        <v>81</v>
      </c>
      <c r="E84" s="112" t="s">
        <v>617</v>
      </c>
      <c r="F84" s="341">
        <v>0</v>
      </c>
      <c r="G84" s="341">
        <v>0</v>
      </c>
      <c r="H84" s="341">
        <v>0</v>
      </c>
      <c r="I84" s="342">
        <v>0</v>
      </c>
      <c r="J84" s="342">
        <v>0</v>
      </c>
      <c r="K84" s="341">
        <v>0</v>
      </c>
      <c r="L84" s="341">
        <v>0</v>
      </c>
      <c r="M84" s="341">
        <v>0</v>
      </c>
      <c r="N84" s="230">
        <v>0</v>
      </c>
      <c r="O84" s="225">
        <f t="shared" si="12"/>
        <v>0</v>
      </c>
      <c r="P84" s="225">
        <f t="shared" si="13"/>
        <v>0</v>
      </c>
      <c r="Q84" s="225">
        <f t="shared" si="14"/>
        <v>0</v>
      </c>
      <c r="R84" s="225">
        <f t="shared" si="15"/>
        <v>0</v>
      </c>
      <c r="S84" s="225">
        <f t="shared" si="16"/>
        <v>0</v>
      </c>
      <c r="T84" s="225">
        <f t="shared" si="17"/>
        <v>0</v>
      </c>
    </row>
    <row r="85" spans="1:20" x14ac:dyDescent="0.45">
      <c r="C85" s="373"/>
      <c r="D85" s="323" t="s">
        <v>23</v>
      </c>
      <c r="E85" s="323"/>
      <c r="F85" s="293">
        <f>O85</f>
        <v>0.18748463406715066</v>
      </c>
      <c r="G85" s="293">
        <f>P85</f>
        <v>2.3000786266074638</v>
      </c>
      <c r="H85" s="293">
        <f>Q85</f>
        <v>1.6653742044601065</v>
      </c>
      <c r="I85" s="160">
        <f>SUM(I4:I84)</f>
        <v>304844083.522856</v>
      </c>
      <c r="J85" s="160">
        <f>SUM(J4:J84)</f>
        <v>290573786.27054894</v>
      </c>
      <c r="K85" s="345">
        <f>R85</f>
        <v>4.2884923613014082E-2</v>
      </c>
      <c r="L85" s="345">
        <f>S85</f>
        <v>0.17482668645509641</v>
      </c>
      <c r="M85" s="345">
        <f>T85</f>
        <v>0.12563218065521722</v>
      </c>
      <c r="N85" s="230">
        <f t="shared" ref="N85:T85" si="18">SUM(N4:N84)</f>
        <v>2259517223.3562555</v>
      </c>
      <c r="O85" s="230">
        <f t="shared" si="18"/>
        <v>0.18748463406715066</v>
      </c>
      <c r="P85" s="230">
        <f t="shared" si="18"/>
        <v>2.3000786266074638</v>
      </c>
      <c r="Q85" s="230">
        <f t="shared" si="18"/>
        <v>1.6653742044601065</v>
      </c>
      <c r="R85" s="230">
        <f t="shared" si="18"/>
        <v>4.2884923613014082E-2</v>
      </c>
      <c r="S85" s="230">
        <f t="shared" si="18"/>
        <v>0.17482668645509641</v>
      </c>
      <c r="T85" s="230">
        <f t="shared" si="18"/>
        <v>0.12563218065521722</v>
      </c>
    </row>
    <row r="86" spans="1:20" x14ac:dyDescent="0.45">
      <c r="A86" s="2" t="s">
        <v>499</v>
      </c>
      <c r="B86" s="2">
        <v>11172</v>
      </c>
      <c r="C86" s="373">
        <v>143</v>
      </c>
      <c r="D86" s="112">
        <v>82</v>
      </c>
      <c r="E86" s="112" t="s">
        <v>499</v>
      </c>
      <c r="F86" s="341">
        <v>4.0260670323774823</v>
      </c>
      <c r="G86" s="341">
        <v>4.1723233331396674</v>
      </c>
      <c r="H86" s="341">
        <v>0.60089174702815062</v>
      </c>
      <c r="I86" s="342">
        <v>1033078.7446</v>
      </c>
      <c r="J86" s="342">
        <v>2669374.7969900002</v>
      </c>
      <c r="K86" s="341">
        <v>0.41355433109351591</v>
      </c>
      <c r="L86" s="341">
        <v>0.52315888757431739</v>
      </c>
      <c r="M86" s="341">
        <v>3.3385518183372327E-2</v>
      </c>
      <c r="N86" s="230">
        <v>3208802.8732599998</v>
      </c>
      <c r="O86" s="225">
        <f t="shared" ref="O86:O105" si="19">$N86/$N$107*F86</f>
        <v>0.26922587768341821</v>
      </c>
      <c r="P86" s="225">
        <f t="shared" ref="P86:P105" si="20">$N86/$N$107*G86</f>
        <v>0.27900613733204527</v>
      </c>
      <c r="Q86" s="225">
        <f t="shared" ref="Q86:Q105" si="21">$N86/$N$107*H86</f>
        <v>4.0182045327458012E-2</v>
      </c>
      <c r="R86" s="225">
        <f t="shared" ref="R86:R105" si="22">$N86/$N$107*K86</f>
        <v>2.7654663189420937E-2</v>
      </c>
      <c r="S86" s="225">
        <f t="shared" ref="S86:S105" si="23">$N86/$N$107*L86</f>
        <v>3.4983995433355335E-2</v>
      </c>
      <c r="T86" s="225">
        <f t="shared" ref="T86:T105" si="24">$N86/$N$107*M86</f>
        <v>2.2325126140600726E-3</v>
      </c>
    </row>
    <row r="87" spans="1:20" x14ac:dyDescent="0.45">
      <c r="A87" s="2" t="s">
        <v>506</v>
      </c>
      <c r="B87" s="2">
        <v>11239</v>
      </c>
      <c r="C87" s="373">
        <v>165</v>
      </c>
      <c r="D87" s="159">
        <v>83</v>
      </c>
      <c r="E87" s="159" t="s">
        <v>506</v>
      </c>
      <c r="F87" s="343">
        <v>3.4623391469981293</v>
      </c>
      <c r="G87" s="343">
        <v>1.5386698306170432</v>
      </c>
      <c r="H87" s="343">
        <v>0.96943172636681929</v>
      </c>
      <c r="I87" s="344">
        <v>433053.91171700001</v>
      </c>
      <c r="J87" s="344">
        <v>423744.07529499999</v>
      </c>
      <c r="K87" s="343">
        <v>0.37611670828755556</v>
      </c>
      <c r="L87" s="343">
        <v>0.17798725299210005</v>
      </c>
      <c r="M87" s="343">
        <v>9.6773548265982237E-2</v>
      </c>
      <c r="N87" s="230">
        <v>717931.967405</v>
      </c>
      <c r="O87" s="225">
        <f t="shared" si="19"/>
        <v>5.1801896509374029E-2</v>
      </c>
      <c r="P87" s="225">
        <f t="shared" si="20"/>
        <v>2.3020857271254254E-2</v>
      </c>
      <c r="Q87" s="225">
        <f t="shared" si="21"/>
        <v>1.4504183394540496E-2</v>
      </c>
      <c r="R87" s="225">
        <f t="shared" si="22"/>
        <v>5.627282011079344E-3</v>
      </c>
      <c r="S87" s="225">
        <f t="shared" si="23"/>
        <v>2.6629619075527037E-3</v>
      </c>
      <c r="T87" s="225">
        <f t="shared" si="24"/>
        <v>1.447880499074065E-3</v>
      </c>
    </row>
    <row r="88" spans="1:20" x14ac:dyDescent="0.45">
      <c r="A88" s="2" t="s">
        <v>491</v>
      </c>
      <c r="B88" s="2">
        <v>10767</v>
      </c>
      <c r="C88" s="392">
        <v>32</v>
      </c>
      <c r="D88" s="112">
        <v>84</v>
      </c>
      <c r="E88" s="112" t="s">
        <v>491</v>
      </c>
      <c r="F88" s="341">
        <v>2.2950010646010934</v>
      </c>
      <c r="G88" s="341">
        <v>0.18070406278555767</v>
      </c>
      <c r="H88" s="341">
        <v>9.4905085242639506E-2</v>
      </c>
      <c r="I88" s="342">
        <v>293714.25936299999</v>
      </c>
      <c r="J88" s="342">
        <v>331964.85266799998</v>
      </c>
      <c r="K88" s="341">
        <v>0.42577297699536065</v>
      </c>
      <c r="L88" s="341">
        <v>4.2947149298415213E-2</v>
      </c>
      <c r="M88" s="341">
        <v>1.4926274089465574E-3</v>
      </c>
      <c r="N88" s="230">
        <v>553319.00500799995</v>
      </c>
      <c r="O88" s="225">
        <f t="shared" si="19"/>
        <v>2.646374120302019E-2</v>
      </c>
      <c r="P88" s="225">
        <f t="shared" si="20"/>
        <v>2.0837051562424933E-3</v>
      </c>
      <c r="Q88" s="225">
        <f t="shared" si="21"/>
        <v>1.0943540085670189E-3</v>
      </c>
      <c r="R88" s="225">
        <f t="shared" si="22"/>
        <v>4.9096037680501758E-3</v>
      </c>
      <c r="S88" s="225">
        <f t="shared" si="23"/>
        <v>4.9522514911699129E-4</v>
      </c>
      <c r="T88" s="225">
        <f t="shared" si="24"/>
        <v>1.7211541237242116E-5</v>
      </c>
    </row>
    <row r="89" spans="1:20" x14ac:dyDescent="0.45">
      <c r="A89" s="2" t="s">
        <v>505</v>
      </c>
      <c r="B89" s="2">
        <v>11305</v>
      </c>
      <c r="C89" s="392">
        <v>180</v>
      </c>
      <c r="D89" s="159">
        <v>85</v>
      </c>
      <c r="E89" s="159" t="s">
        <v>505</v>
      </c>
      <c r="F89" s="343">
        <v>1.9396628266169182</v>
      </c>
      <c r="G89" s="343">
        <v>0.93024282061146435</v>
      </c>
      <c r="H89" s="343">
        <v>1.4165063703636651</v>
      </c>
      <c r="I89" s="344">
        <v>136137.70179399999</v>
      </c>
      <c r="J89" s="344">
        <v>214612.18547200001</v>
      </c>
      <c r="K89" s="343">
        <v>0.21312331021154801</v>
      </c>
      <c r="L89" s="343">
        <v>0.15858936895452166</v>
      </c>
      <c r="M89" s="343">
        <v>0.19616754575654485</v>
      </c>
      <c r="N89" s="230">
        <v>316190.91720899998</v>
      </c>
      <c r="O89" s="225">
        <f t="shared" si="19"/>
        <v>1.2781104779728634E-2</v>
      </c>
      <c r="P89" s="225">
        <f t="shared" si="20"/>
        <v>6.1296895510250483E-3</v>
      </c>
      <c r="Q89" s="225">
        <f t="shared" si="21"/>
        <v>9.3338471472118011E-3</v>
      </c>
      <c r="R89" s="225">
        <f t="shared" si="22"/>
        <v>1.404342714330104E-3</v>
      </c>
      <c r="S89" s="225">
        <f t="shared" si="23"/>
        <v>1.0449998390153739E-3</v>
      </c>
      <c r="T89" s="225">
        <f t="shared" si="24"/>
        <v>1.2926153567987043E-3</v>
      </c>
    </row>
    <row r="90" spans="1:20" x14ac:dyDescent="0.45">
      <c r="A90" s="2" t="s">
        <v>508</v>
      </c>
      <c r="B90" s="2">
        <v>11381</v>
      </c>
      <c r="C90" s="392">
        <v>213</v>
      </c>
      <c r="D90" s="112">
        <v>86</v>
      </c>
      <c r="E90" s="112" t="s">
        <v>508</v>
      </c>
      <c r="F90" s="341">
        <v>1.8371358673837996</v>
      </c>
      <c r="G90" s="341">
        <v>0</v>
      </c>
      <c r="H90" s="341">
        <v>0</v>
      </c>
      <c r="I90" s="342">
        <v>770717.65173599997</v>
      </c>
      <c r="J90" s="342">
        <v>1012299.721575</v>
      </c>
      <c r="K90" s="341">
        <v>0.12363081633032293</v>
      </c>
      <c r="L90" s="341">
        <v>0</v>
      </c>
      <c r="M90" s="341">
        <v>0</v>
      </c>
      <c r="N90" s="230">
        <v>1496954.571239</v>
      </c>
      <c r="O90" s="225">
        <f t="shared" si="19"/>
        <v>5.7311616642148469E-2</v>
      </c>
      <c r="P90" s="225">
        <f t="shared" si="20"/>
        <v>0</v>
      </c>
      <c r="Q90" s="225">
        <f t="shared" si="21"/>
        <v>0</v>
      </c>
      <c r="R90" s="225">
        <f t="shared" si="22"/>
        <v>3.8568088928390043E-3</v>
      </c>
      <c r="S90" s="225">
        <f t="shared" si="23"/>
        <v>0</v>
      </c>
      <c r="T90" s="225">
        <f t="shared" si="24"/>
        <v>0</v>
      </c>
    </row>
    <row r="91" spans="1:20" x14ac:dyDescent="0.45">
      <c r="A91" s="2" t="s">
        <v>494</v>
      </c>
      <c r="B91" s="2">
        <v>10897</v>
      </c>
      <c r="C91" s="392">
        <v>101</v>
      </c>
      <c r="D91" s="159">
        <v>87</v>
      </c>
      <c r="E91" s="159" t="s">
        <v>494</v>
      </c>
      <c r="F91" s="343">
        <v>1.7214988093043457</v>
      </c>
      <c r="G91" s="343">
        <v>1.1165430754338657</v>
      </c>
      <c r="H91" s="343">
        <v>0.36046722671644887</v>
      </c>
      <c r="I91" s="344">
        <v>826852.54378900002</v>
      </c>
      <c r="J91" s="344">
        <v>940358.74610999995</v>
      </c>
      <c r="K91" s="343">
        <v>0.25121449503237181</v>
      </c>
      <c r="L91" s="343">
        <v>5.5186463414732462E-2</v>
      </c>
      <c r="M91" s="343">
        <v>4.4205602730018841E-2</v>
      </c>
      <c r="N91" s="230">
        <v>1354661.921598</v>
      </c>
      <c r="O91" s="225">
        <f t="shared" si="19"/>
        <v>4.8599344558830096E-2</v>
      </c>
      <c r="P91" s="225">
        <f t="shared" si="20"/>
        <v>3.152094055744014E-2</v>
      </c>
      <c r="Q91" s="225">
        <f t="shared" si="21"/>
        <v>1.017628990428277E-2</v>
      </c>
      <c r="R91" s="225">
        <f t="shared" si="22"/>
        <v>7.0919943343930193E-3</v>
      </c>
      <c r="S91" s="225">
        <f t="shared" si="23"/>
        <v>1.5579598057111961E-3</v>
      </c>
      <c r="T91" s="225">
        <f t="shared" si="24"/>
        <v>1.2479609668595096E-3</v>
      </c>
    </row>
    <row r="92" spans="1:20" x14ac:dyDescent="0.45">
      <c r="A92" s="2" t="s">
        <v>507</v>
      </c>
      <c r="B92" s="2">
        <v>11327</v>
      </c>
      <c r="C92" s="392">
        <v>204</v>
      </c>
      <c r="D92" s="112">
        <v>88</v>
      </c>
      <c r="E92" s="112" t="s">
        <v>507</v>
      </c>
      <c r="F92" s="341">
        <v>1.5584413379504178</v>
      </c>
      <c r="G92" s="341">
        <v>1.3739716960139701</v>
      </c>
      <c r="H92" s="341">
        <v>0.3825866892875659</v>
      </c>
      <c r="I92" s="342">
        <v>2189711.223642</v>
      </c>
      <c r="J92" s="342">
        <v>2650924.6505740001</v>
      </c>
      <c r="K92" s="341">
        <v>0.11103186651918842</v>
      </c>
      <c r="L92" s="341">
        <v>5.9189885296472039E-2</v>
      </c>
      <c r="M92" s="341">
        <v>3.1398138899005064E-2</v>
      </c>
      <c r="N92" s="230">
        <v>4346474.9895660002</v>
      </c>
      <c r="O92" s="225">
        <f t="shared" si="19"/>
        <v>0.14116284629391504</v>
      </c>
      <c r="P92" s="225">
        <f t="shared" si="20"/>
        <v>0.1244536772822568</v>
      </c>
      <c r="Q92" s="225">
        <f t="shared" si="21"/>
        <v>3.4654513261965808E-2</v>
      </c>
      <c r="R92" s="225">
        <f t="shared" si="22"/>
        <v>1.0057211603349644E-2</v>
      </c>
      <c r="S92" s="225">
        <f t="shared" si="23"/>
        <v>5.3613905617063227E-3</v>
      </c>
      <c r="T92" s="225">
        <f t="shared" si="24"/>
        <v>2.8440279062055137E-3</v>
      </c>
    </row>
    <row r="93" spans="1:20" x14ac:dyDescent="0.45">
      <c r="A93" s="2" t="s">
        <v>497</v>
      </c>
      <c r="B93" s="2">
        <v>11131</v>
      </c>
      <c r="C93" s="392">
        <v>128</v>
      </c>
      <c r="D93" s="159">
        <v>89</v>
      </c>
      <c r="E93" s="159" t="s">
        <v>497</v>
      </c>
      <c r="F93" s="343">
        <v>1.3553314259415137</v>
      </c>
      <c r="G93" s="343">
        <v>3.3538254308110398</v>
      </c>
      <c r="H93" s="343">
        <v>0.9587175204004682</v>
      </c>
      <c r="I93" s="344">
        <v>1702325.5589439999</v>
      </c>
      <c r="J93" s="344">
        <v>2475508.6252350002</v>
      </c>
      <c r="K93" s="343">
        <v>0.13468652281422222</v>
      </c>
      <c r="L93" s="343">
        <v>0.25936216137297574</v>
      </c>
      <c r="M93" s="343">
        <v>9.9811790945996931E-2</v>
      </c>
      <c r="N93" s="230">
        <v>3898092.752411</v>
      </c>
      <c r="O93" s="225">
        <f t="shared" si="19"/>
        <v>0.11010079102204895</v>
      </c>
      <c r="P93" s="225">
        <f t="shared" si="20"/>
        <v>0.27244910419283241</v>
      </c>
      <c r="Q93" s="225">
        <f t="shared" si="21"/>
        <v>7.7881730875872066E-2</v>
      </c>
      <c r="R93" s="225">
        <f t="shared" si="22"/>
        <v>1.0941303667886046E-2</v>
      </c>
      <c r="S93" s="225">
        <f t="shared" si="23"/>
        <v>2.106936988383918E-2</v>
      </c>
      <c r="T93" s="225">
        <f t="shared" si="24"/>
        <v>8.1082434348835556E-3</v>
      </c>
    </row>
    <row r="94" spans="1:20" x14ac:dyDescent="0.45">
      <c r="A94" s="2" t="s">
        <v>495</v>
      </c>
      <c r="B94" s="2">
        <v>10934</v>
      </c>
      <c r="C94" s="392">
        <v>111</v>
      </c>
      <c r="D94" s="112">
        <v>90</v>
      </c>
      <c r="E94" s="112" t="s">
        <v>495</v>
      </c>
      <c r="F94" s="341">
        <v>1.2023649770813432</v>
      </c>
      <c r="G94" s="341">
        <v>7.171920885963981E-2</v>
      </c>
      <c r="H94" s="341">
        <v>1.2879029119343311E-2</v>
      </c>
      <c r="I94" s="342">
        <v>71373.630447999996</v>
      </c>
      <c r="J94" s="342">
        <v>101136.53066400001</v>
      </c>
      <c r="K94" s="341">
        <v>0.11400559746581559</v>
      </c>
      <c r="L94" s="341">
        <v>0</v>
      </c>
      <c r="M94" s="341">
        <v>4.2748806839809092E-3</v>
      </c>
      <c r="N94" s="230">
        <v>153494.77190600001</v>
      </c>
      <c r="O94" s="225">
        <f t="shared" si="19"/>
        <v>3.8461185585030675E-3</v>
      </c>
      <c r="P94" s="225">
        <f t="shared" si="20"/>
        <v>2.2941501578480937E-4</v>
      </c>
      <c r="Q94" s="225">
        <f t="shared" si="21"/>
        <v>4.1197368399442827E-5</v>
      </c>
      <c r="R94" s="225">
        <f t="shared" si="22"/>
        <v>3.6468048599592518E-4</v>
      </c>
      <c r="S94" s="225">
        <f t="shared" si="23"/>
        <v>0</v>
      </c>
      <c r="T94" s="225">
        <f t="shared" si="24"/>
        <v>1.3674465114541454E-5</v>
      </c>
    </row>
    <row r="95" spans="1:20" x14ac:dyDescent="0.45">
      <c r="A95" s="2" t="s">
        <v>30</v>
      </c>
      <c r="B95" s="2">
        <v>10615</v>
      </c>
      <c r="C95" s="392">
        <v>65</v>
      </c>
      <c r="D95" s="159">
        <v>91</v>
      </c>
      <c r="E95" s="159" t="s">
        <v>30</v>
      </c>
      <c r="F95" s="343">
        <v>1.1879492499323103</v>
      </c>
      <c r="G95" s="343">
        <v>0.73281930802362683</v>
      </c>
      <c r="H95" s="343">
        <v>0.50190989144651887</v>
      </c>
      <c r="I95" s="344">
        <v>573501.80674899998</v>
      </c>
      <c r="J95" s="344">
        <v>637211.24076700001</v>
      </c>
      <c r="K95" s="343">
        <v>8.201338913969014E-2</v>
      </c>
      <c r="L95" s="343">
        <v>5.2947509091412756E-2</v>
      </c>
      <c r="M95" s="343">
        <v>8.7311950801773286E-2</v>
      </c>
      <c r="N95" s="230">
        <v>1052770.29057</v>
      </c>
      <c r="O95" s="225">
        <f t="shared" si="19"/>
        <v>2.6062991978552583E-2</v>
      </c>
      <c r="P95" s="225">
        <f t="shared" si="20"/>
        <v>1.6077676506666035E-2</v>
      </c>
      <c r="Q95" s="225">
        <f t="shared" si="21"/>
        <v>1.1011643363950266E-2</v>
      </c>
      <c r="R95" s="225">
        <f t="shared" si="22"/>
        <v>1.7993313295188763E-3</v>
      </c>
      <c r="S95" s="225">
        <f t="shared" si="23"/>
        <v>1.1616409579891245E-3</v>
      </c>
      <c r="T95" s="225">
        <f t="shared" si="24"/>
        <v>1.9155790312659062E-3</v>
      </c>
    </row>
    <row r="96" spans="1:20" x14ac:dyDescent="0.45">
      <c r="A96" s="2" t="s">
        <v>500</v>
      </c>
      <c r="B96" s="2">
        <v>11188</v>
      </c>
      <c r="C96" s="392">
        <v>145</v>
      </c>
      <c r="D96" s="112">
        <v>92</v>
      </c>
      <c r="E96" s="112" t="s">
        <v>500</v>
      </c>
      <c r="F96" s="341">
        <v>1.1363511348208462</v>
      </c>
      <c r="G96" s="341">
        <v>2.8604935183510114</v>
      </c>
      <c r="H96" s="341">
        <v>1.8073027863024917</v>
      </c>
      <c r="I96" s="342">
        <v>2087076.2255269999</v>
      </c>
      <c r="J96" s="342">
        <v>2646541.2211000002</v>
      </c>
      <c r="K96" s="341">
        <v>6.3933878995735285E-2</v>
      </c>
      <c r="L96" s="341">
        <v>0.25497396840707415</v>
      </c>
      <c r="M96" s="341">
        <v>0.16113416072723394</v>
      </c>
      <c r="N96" s="230">
        <v>4710999.0130249998</v>
      </c>
      <c r="O96" s="225">
        <f t="shared" si="19"/>
        <v>0.11156252250482838</v>
      </c>
      <c r="P96" s="225">
        <f t="shared" si="20"/>
        <v>0.28083209734838044</v>
      </c>
      <c r="Q96" s="225">
        <f t="shared" si="21"/>
        <v>0.17743393885174299</v>
      </c>
      <c r="R96" s="225">
        <f t="shared" si="22"/>
        <v>6.2767788896582579E-3</v>
      </c>
      <c r="S96" s="225">
        <f t="shared" si="23"/>
        <v>2.5032349787765428E-2</v>
      </c>
      <c r="T96" s="225">
        <f t="shared" si="24"/>
        <v>1.5819523456772715E-2</v>
      </c>
    </row>
    <row r="97" spans="1:20" x14ac:dyDescent="0.45">
      <c r="A97" s="2" t="s">
        <v>490</v>
      </c>
      <c r="B97" s="2">
        <v>10762</v>
      </c>
      <c r="C97" s="392">
        <v>10</v>
      </c>
      <c r="D97" s="159">
        <v>93</v>
      </c>
      <c r="E97" s="159" t="s">
        <v>490</v>
      </c>
      <c r="F97" s="343">
        <v>0.9553993375326354</v>
      </c>
      <c r="G97" s="343">
        <v>0.96319727155180468</v>
      </c>
      <c r="H97" s="343">
        <v>1.0544779620730489</v>
      </c>
      <c r="I97" s="344">
        <v>1200105.5755739999</v>
      </c>
      <c r="J97" s="344">
        <v>1873414.0374179999</v>
      </c>
      <c r="K97" s="343">
        <v>3.6702312549552828E-2</v>
      </c>
      <c r="L97" s="343">
        <v>7.4356417042511572E-2</v>
      </c>
      <c r="M97" s="343">
        <v>0.10911795842861255</v>
      </c>
      <c r="N97" s="230">
        <v>2924882.8106379998</v>
      </c>
      <c r="O97" s="225">
        <f t="shared" si="19"/>
        <v>5.8235280027217118E-2</v>
      </c>
      <c r="P97" s="225">
        <f t="shared" si="20"/>
        <v>5.8710594226631219E-2</v>
      </c>
      <c r="Q97" s="225">
        <f t="shared" si="21"/>
        <v>6.4274504902255711E-2</v>
      </c>
      <c r="R97" s="225">
        <f t="shared" si="22"/>
        <v>2.2371477192872176E-3</v>
      </c>
      <c r="S97" s="225">
        <f t="shared" si="23"/>
        <v>4.5323108339954095E-3</v>
      </c>
      <c r="T97" s="225">
        <f t="shared" si="24"/>
        <v>6.6511610542868155E-3</v>
      </c>
    </row>
    <row r="98" spans="1:20" x14ac:dyDescent="0.45">
      <c r="A98" s="2" t="s">
        <v>493</v>
      </c>
      <c r="B98" s="2">
        <v>10885</v>
      </c>
      <c r="C98" s="392">
        <v>17</v>
      </c>
      <c r="D98" s="112">
        <v>94</v>
      </c>
      <c r="E98" s="112" t="s">
        <v>493</v>
      </c>
      <c r="F98" s="341">
        <v>0.8629524657790969</v>
      </c>
      <c r="G98" s="341">
        <v>2.2085291368786182</v>
      </c>
      <c r="H98" s="341">
        <v>1.3462008025057859</v>
      </c>
      <c r="I98" s="342">
        <v>4489995.7441379996</v>
      </c>
      <c r="J98" s="342">
        <v>9571570.2524849996</v>
      </c>
      <c r="K98" s="341">
        <v>0.13353478846826236</v>
      </c>
      <c r="L98" s="341">
        <v>0.75151302515338081</v>
      </c>
      <c r="M98" s="341">
        <v>0.18171049446421647</v>
      </c>
      <c r="N98" s="230">
        <v>17824981.552388001</v>
      </c>
      <c r="O98" s="225">
        <f t="shared" si="19"/>
        <v>0.32055955404048703</v>
      </c>
      <c r="P98" s="225">
        <f t="shared" si="20"/>
        <v>0.82039873953435138</v>
      </c>
      <c r="Q98" s="225">
        <f t="shared" si="21"/>
        <v>0.50007103057593871</v>
      </c>
      <c r="R98" s="225">
        <f t="shared" si="22"/>
        <v>4.9603951477942262E-2</v>
      </c>
      <c r="S98" s="225">
        <f t="shared" si="23"/>
        <v>0.27916332561989937</v>
      </c>
      <c r="T98" s="225">
        <f t="shared" si="24"/>
        <v>6.7499702915080978E-2</v>
      </c>
    </row>
    <row r="99" spans="1:20" x14ac:dyDescent="0.45">
      <c r="A99" s="2" t="s">
        <v>498</v>
      </c>
      <c r="B99" s="2">
        <v>11157</v>
      </c>
      <c r="C99" s="392">
        <v>135</v>
      </c>
      <c r="D99" s="159">
        <v>95</v>
      </c>
      <c r="E99" s="159" t="s">
        <v>498</v>
      </c>
      <c r="F99" s="343">
        <v>0.85289455830773975</v>
      </c>
      <c r="G99" s="343">
        <v>1.4707350135046753</v>
      </c>
      <c r="H99" s="343">
        <v>1.2098146259641998</v>
      </c>
      <c r="I99" s="344">
        <v>552411.97742600006</v>
      </c>
      <c r="J99" s="344">
        <v>674675.54780599999</v>
      </c>
      <c r="K99" s="343">
        <v>7.4158112788390643E-2</v>
      </c>
      <c r="L99" s="343">
        <v>8.0722872648213304E-2</v>
      </c>
      <c r="M99" s="343">
        <v>0.21272057605284805</v>
      </c>
      <c r="N99" s="230">
        <v>1193018.1291489999</v>
      </c>
      <c r="O99" s="225">
        <f t="shared" si="19"/>
        <v>2.120484727864063E-2</v>
      </c>
      <c r="P99" s="225">
        <f t="shared" si="20"/>
        <v>3.6565729075109632E-2</v>
      </c>
      <c r="Q99" s="225">
        <f t="shared" si="21"/>
        <v>3.0078670486463802E-2</v>
      </c>
      <c r="R99" s="225">
        <f t="shared" si="22"/>
        <v>1.84373489176682E-3</v>
      </c>
      <c r="S99" s="225">
        <f t="shared" si="23"/>
        <v>2.0069493581888957E-3</v>
      </c>
      <c r="T99" s="225">
        <f t="shared" si="24"/>
        <v>5.2887045465209283E-3</v>
      </c>
    </row>
    <row r="100" spans="1:20" x14ac:dyDescent="0.45">
      <c r="A100" s="2" t="s">
        <v>501</v>
      </c>
      <c r="B100" s="2">
        <v>11196</v>
      </c>
      <c r="C100" s="392">
        <v>151</v>
      </c>
      <c r="D100" s="112">
        <v>96</v>
      </c>
      <c r="E100" s="112" t="s">
        <v>501</v>
      </c>
      <c r="F100" s="341">
        <v>0.77289401823821435</v>
      </c>
      <c r="G100" s="341">
        <v>0.49690883725541574</v>
      </c>
      <c r="H100" s="341">
        <v>0</v>
      </c>
      <c r="I100" s="342">
        <v>812429.11787900003</v>
      </c>
      <c r="J100" s="342">
        <v>1327868.2789050001</v>
      </c>
      <c r="K100" s="341">
        <v>0.10408086975516248</v>
      </c>
      <c r="L100" s="341">
        <v>0.17309586367990196</v>
      </c>
      <c r="M100" s="341">
        <v>0</v>
      </c>
      <c r="N100" s="230">
        <v>1907247.3545560001</v>
      </c>
      <c r="O100" s="225">
        <f t="shared" si="19"/>
        <v>3.0719895176822592E-2</v>
      </c>
      <c r="P100" s="225">
        <f t="shared" si="20"/>
        <v>1.9750427655940702E-2</v>
      </c>
      <c r="Q100" s="225">
        <f t="shared" si="21"/>
        <v>0</v>
      </c>
      <c r="R100" s="225">
        <f t="shared" si="22"/>
        <v>4.1368587844415909E-3</v>
      </c>
      <c r="S100" s="225">
        <f t="shared" si="23"/>
        <v>6.8799688732346402E-3</v>
      </c>
      <c r="T100" s="225">
        <f t="shared" si="24"/>
        <v>0</v>
      </c>
    </row>
    <row r="101" spans="1:20" x14ac:dyDescent="0.45">
      <c r="A101" s="2" t="s">
        <v>492</v>
      </c>
      <c r="B101" s="2">
        <v>10763</v>
      </c>
      <c r="C101" s="392">
        <v>37</v>
      </c>
      <c r="D101" s="159">
        <v>97</v>
      </c>
      <c r="E101" s="159" t="s">
        <v>492</v>
      </c>
      <c r="F101" s="343">
        <v>0.57623050636900586</v>
      </c>
      <c r="G101" s="343">
        <v>0.72157401656998643</v>
      </c>
      <c r="H101" s="343">
        <v>1.0002246329893365</v>
      </c>
      <c r="I101" s="344">
        <v>141571.40740699999</v>
      </c>
      <c r="J101" s="344">
        <v>210316.35443800001</v>
      </c>
      <c r="K101" s="343">
        <v>0.10901670513744618</v>
      </c>
      <c r="L101" s="343">
        <v>9.6839330147320199E-2</v>
      </c>
      <c r="M101" s="343">
        <v>3.4178877522808959E-2</v>
      </c>
      <c r="N101" s="230">
        <v>231276.17198799999</v>
      </c>
      <c r="O101" s="225">
        <f t="shared" si="19"/>
        <v>2.7772814870097792E-3</v>
      </c>
      <c r="P101" s="225">
        <f t="shared" si="20"/>
        <v>3.4777994840206926E-3</v>
      </c>
      <c r="Q101" s="225">
        <f t="shared" si="21"/>
        <v>4.820823134750042E-3</v>
      </c>
      <c r="R101" s="225">
        <f t="shared" si="22"/>
        <v>5.2543222478947614E-4</v>
      </c>
      <c r="S101" s="225">
        <f t="shared" si="23"/>
        <v>4.6674043782810487E-4</v>
      </c>
      <c r="T101" s="225">
        <f t="shared" si="24"/>
        <v>1.6473331894386798E-4</v>
      </c>
    </row>
    <row r="102" spans="1:20" x14ac:dyDescent="0.45">
      <c r="A102" s="2" t="s">
        <v>504</v>
      </c>
      <c r="B102" s="2">
        <v>11304</v>
      </c>
      <c r="C102" s="392">
        <v>179</v>
      </c>
      <c r="D102" s="112">
        <v>98</v>
      </c>
      <c r="E102" s="112" t="s">
        <v>504</v>
      </c>
      <c r="F102" s="341">
        <v>0.57399051217011765</v>
      </c>
      <c r="G102" s="341">
        <v>1.2999316551084359E-3</v>
      </c>
      <c r="H102" s="341">
        <v>1.2349350723530141E-3</v>
      </c>
      <c r="I102" s="342">
        <v>701293.10413700005</v>
      </c>
      <c r="J102" s="342">
        <v>876203.37444399996</v>
      </c>
      <c r="K102" s="341">
        <v>5.978347720036014E-2</v>
      </c>
      <c r="L102" s="341">
        <v>2.0038209846721421E-4</v>
      </c>
      <c r="M102" s="341">
        <v>5.3069231557527049E-4</v>
      </c>
      <c r="N102" s="230">
        <v>1183392.4525540001</v>
      </c>
      <c r="O102" s="225">
        <f t="shared" si="19"/>
        <v>1.4155534448892197E-2</v>
      </c>
      <c r="P102" s="225">
        <f t="shared" si="20"/>
        <v>3.2058417229794229E-5</v>
      </c>
      <c r="Q102" s="225">
        <f t="shared" si="21"/>
        <v>3.0455496368304517E-5</v>
      </c>
      <c r="R102" s="225">
        <f t="shared" si="22"/>
        <v>1.474357246402437E-3</v>
      </c>
      <c r="S102" s="225">
        <f t="shared" si="23"/>
        <v>4.9417466624488043E-6</v>
      </c>
      <c r="T102" s="225">
        <f t="shared" si="24"/>
        <v>1.3087730886850715E-5</v>
      </c>
    </row>
    <row r="103" spans="1:20" x14ac:dyDescent="0.45">
      <c r="A103" s="2" t="s">
        <v>502</v>
      </c>
      <c r="B103" s="2">
        <v>11222</v>
      </c>
      <c r="C103" s="392">
        <v>153</v>
      </c>
      <c r="D103" s="159">
        <v>99</v>
      </c>
      <c r="E103" s="159" t="s">
        <v>502</v>
      </c>
      <c r="F103" s="343">
        <v>0.56197829019851342</v>
      </c>
      <c r="G103" s="343">
        <v>1.6493440922225602E-3</v>
      </c>
      <c r="H103" s="343">
        <v>1.7839911448610885E-2</v>
      </c>
      <c r="I103" s="344">
        <v>294951.26292800001</v>
      </c>
      <c r="J103" s="344">
        <v>330452.30096800003</v>
      </c>
      <c r="K103" s="343">
        <v>3.9754800545146352E-2</v>
      </c>
      <c r="L103" s="343">
        <v>0</v>
      </c>
      <c r="M103" s="343">
        <v>0</v>
      </c>
      <c r="N103" s="230">
        <v>586880.68395600002</v>
      </c>
      <c r="O103" s="225">
        <f t="shared" si="19"/>
        <v>6.8732496176939373E-3</v>
      </c>
      <c r="P103" s="225">
        <f t="shared" si="20"/>
        <v>2.017222702199049E-5</v>
      </c>
      <c r="Q103" s="225">
        <f t="shared" si="21"/>
        <v>2.1819021603226841E-4</v>
      </c>
      <c r="R103" s="225">
        <f t="shared" si="22"/>
        <v>4.8621925866905794E-4</v>
      </c>
      <c r="S103" s="225">
        <f t="shared" si="23"/>
        <v>0</v>
      </c>
      <c r="T103" s="225">
        <f t="shared" si="24"/>
        <v>0</v>
      </c>
    </row>
    <row r="104" spans="1:20" x14ac:dyDescent="0.45">
      <c r="A104" s="2" t="s">
        <v>503</v>
      </c>
      <c r="B104" s="2">
        <v>11258</v>
      </c>
      <c r="C104" s="392">
        <v>166</v>
      </c>
      <c r="D104" s="112">
        <v>100</v>
      </c>
      <c r="E104" s="112" t="s">
        <v>503</v>
      </c>
      <c r="F104" s="341">
        <v>0.40490740455471053</v>
      </c>
      <c r="G104" s="341">
        <v>0.53428915762789342</v>
      </c>
      <c r="H104" s="341">
        <v>7.5842579894443748E-2</v>
      </c>
      <c r="I104" s="342">
        <v>138922.38211400001</v>
      </c>
      <c r="J104" s="342">
        <v>214656.42097800001</v>
      </c>
      <c r="K104" s="341">
        <v>4.9716215189958363E-2</v>
      </c>
      <c r="L104" s="341">
        <v>5.2892406698452216E-2</v>
      </c>
      <c r="M104" s="341">
        <v>2.3738504021285804E-2</v>
      </c>
      <c r="N104" s="230">
        <v>323819.88086099998</v>
      </c>
      <c r="O104" s="225">
        <f t="shared" si="19"/>
        <v>2.7324485271210748E-3</v>
      </c>
      <c r="P104" s="225">
        <f t="shared" si="20"/>
        <v>3.6055592103152933E-3</v>
      </c>
      <c r="Q104" s="225">
        <f t="shared" si="21"/>
        <v>5.1181070880523707E-4</v>
      </c>
      <c r="R104" s="225">
        <f t="shared" si="22"/>
        <v>3.3550139474290762E-4</v>
      </c>
      <c r="S104" s="225">
        <f t="shared" si="23"/>
        <v>3.5693538115958681E-4</v>
      </c>
      <c r="T104" s="225">
        <f t="shared" si="24"/>
        <v>1.6019524370109594E-4</v>
      </c>
    </row>
    <row r="105" spans="1:20" x14ac:dyDescent="0.45">
      <c r="A105" s="2" t="s">
        <v>496</v>
      </c>
      <c r="B105" s="2">
        <v>10980</v>
      </c>
      <c r="C105" s="392">
        <v>112</v>
      </c>
      <c r="D105" s="159">
        <v>101</v>
      </c>
      <c r="E105" s="159" t="s">
        <v>496</v>
      </c>
      <c r="F105" s="343">
        <v>0</v>
      </c>
      <c r="G105" s="343">
        <v>0</v>
      </c>
      <c r="H105" s="343">
        <v>0</v>
      </c>
      <c r="I105" s="344">
        <v>0</v>
      </c>
      <c r="J105" s="344">
        <v>0</v>
      </c>
      <c r="K105" s="343">
        <v>0</v>
      </c>
      <c r="L105" s="343">
        <v>0</v>
      </c>
      <c r="M105" s="343">
        <v>0</v>
      </c>
      <c r="N105" s="230">
        <v>0</v>
      </c>
      <c r="O105" s="225">
        <f t="shared" si="19"/>
        <v>0</v>
      </c>
      <c r="P105" s="225">
        <f t="shared" si="20"/>
        <v>0</v>
      </c>
      <c r="Q105" s="225">
        <f t="shared" si="21"/>
        <v>0</v>
      </c>
      <c r="R105" s="225">
        <f t="shared" si="22"/>
        <v>0</v>
      </c>
      <c r="S105" s="225">
        <f t="shared" si="23"/>
        <v>0</v>
      </c>
      <c r="T105" s="225">
        <f t="shared" si="24"/>
        <v>0</v>
      </c>
    </row>
    <row r="106" spans="1:20" x14ac:dyDescent="0.45">
      <c r="C106" s="392"/>
      <c r="D106" s="112">
        <v>102</v>
      </c>
      <c r="E106" s="112" t="s">
        <v>608</v>
      </c>
      <c r="F106" s="341">
        <v>0</v>
      </c>
      <c r="G106" s="341">
        <v>0</v>
      </c>
      <c r="H106" s="341">
        <v>0</v>
      </c>
      <c r="I106" s="342">
        <v>0</v>
      </c>
      <c r="J106" s="342">
        <v>0</v>
      </c>
      <c r="K106" s="341">
        <v>0</v>
      </c>
      <c r="L106" s="341">
        <v>0</v>
      </c>
      <c r="M106" s="341">
        <v>0</v>
      </c>
      <c r="N106" s="230"/>
      <c r="O106" s="225"/>
      <c r="P106" s="225"/>
      <c r="Q106" s="225"/>
      <c r="R106" s="225"/>
      <c r="S106" s="225"/>
      <c r="T106" s="225"/>
    </row>
    <row r="107" spans="1:20" x14ac:dyDescent="0.45">
      <c r="C107" s="175">
        <v>1</v>
      </c>
      <c r="D107" s="323" t="s">
        <v>194</v>
      </c>
      <c r="E107" s="323"/>
      <c r="F107" s="293">
        <f>O107</f>
        <v>1.3161769423382519</v>
      </c>
      <c r="G107" s="293">
        <f>P107</f>
        <v>1.9783643800445483</v>
      </c>
      <c r="H107" s="293">
        <f>Q107</f>
        <v>0.97631922902460477</v>
      </c>
      <c r="I107" s="160">
        <f>SUM(I86:I105)</f>
        <v>18449223.829911999</v>
      </c>
      <c r="J107" s="160">
        <f>SUM(J86:J105)</f>
        <v>29182833.213891998</v>
      </c>
      <c r="K107" s="345">
        <f>R107</f>
        <v>0.14062720388456312</v>
      </c>
      <c r="L107" s="345">
        <f>S107</f>
        <v>0.38678106557702019</v>
      </c>
      <c r="M107" s="345">
        <f>T107</f>
        <v>0.11471681408169238</v>
      </c>
      <c r="N107" s="230">
        <f>SUM(N86:N105)</f>
        <v>47985192.109287001</v>
      </c>
      <c r="O107" s="230">
        <f t="shared" ref="O107:T107" si="25">SUM(O86:O105)</f>
        <v>1.3161769423382519</v>
      </c>
      <c r="P107" s="230">
        <f t="shared" si="25"/>
        <v>1.9783643800445483</v>
      </c>
      <c r="Q107" s="230">
        <f t="shared" si="25"/>
        <v>0.97631922902460477</v>
      </c>
      <c r="R107" s="230">
        <f t="shared" si="25"/>
        <v>0.14062720388456312</v>
      </c>
      <c r="S107" s="230">
        <f t="shared" si="25"/>
        <v>0.38678106557702019</v>
      </c>
      <c r="T107" s="230">
        <f t="shared" si="25"/>
        <v>0.11471681408169238</v>
      </c>
    </row>
    <row r="108" spans="1:20" x14ac:dyDescent="0.45">
      <c r="A108" s="2" t="s">
        <v>561</v>
      </c>
      <c r="B108" s="2">
        <v>11314</v>
      </c>
      <c r="C108" s="392">
        <v>182</v>
      </c>
      <c r="D108" s="159">
        <v>103</v>
      </c>
      <c r="E108" s="159" t="s">
        <v>561</v>
      </c>
      <c r="F108" s="343">
        <v>9.6186473898473253</v>
      </c>
      <c r="G108" s="343">
        <v>1.6547166543494116</v>
      </c>
      <c r="H108" s="343">
        <v>0</v>
      </c>
      <c r="I108" s="344">
        <v>191714</v>
      </c>
      <c r="J108" s="344">
        <v>423861.243693</v>
      </c>
      <c r="K108" s="343">
        <v>1.3388593098921218</v>
      </c>
      <c r="L108" s="343">
        <v>0</v>
      </c>
      <c r="M108" s="343">
        <v>0</v>
      </c>
      <c r="N108" s="230">
        <v>374516.12895300001</v>
      </c>
      <c r="O108" s="225">
        <f t="shared" ref="O108:O124" si="26">$N108/$N$176*F108</f>
        <v>6.5580764313960789E-3</v>
      </c>
      <c r="P108" s="225">
        <f t="shared" ref="P108:P124" si="27">$N108/$N$176*G108</f>
        <v>1.1282000318445706E-3</v>
      </c>
      <c r="Q108" s="225">
        <f t="shared" ref="Q108:Q124" si="28">$N108/$N$176*H108</f>
        <v>0</v>
      </c>
      <c r="R108" s="225">
        <f t="shared" ref="R108:R124" si="29">$N108/$N$176*K108</f>
        <v>9.1284578062676138E-4</v>
      </c>
      <c r="S108" s="225">
        <f t="shared" ref="S108:S124" si="30">$N108/$N$176*L108</f>
        <v>0</v>
      </c>
      <c r="T108" s="225">
        <f t="shared" ref="T108:T124" si="31">$N108/$N$176*M108</f>
        <v>0</v>
      </c>
    </row>
    <row r="109" spans="1:20" x14ac:dyDescent="0.45">
      <c r="A109" s="2" t="s">
        <v>568</v>
      </c>
      <c r="B109" s="2">
        <v>11463</v>
      </c>
      <c r="C109" s="392">
        <v>239</v>
      </c>
      <c r="D109" s="112">
        <v>104</v>
      </c>
      <c r="E109" s="112" t="s">
        <v>568</v>
      </c>
      <c r="F109" s="341">
        <v>9.2409389480406947</v>
      </c>
      <c r="G109" s="341">
        <v>1.8809081153710308</v>
      </c>
      <c r="H109" s="341">
        <v>0.99415199952095701</v>
      </c>
      <c r="I109" s="342">
        <v>478679.67924600001</v>
      </c>
      <c r="J109" s="342">
        <v>637951.15948200005</v>
      </c>
      <c r="K109" s="341">
        <v>1.4069155223227909</v>
      </c>
      <c r="L109" s="341">
        <v>0.19078917196357034</v>
      </c>
      <c r="M109" s="341">
        <v>6.7510591868733622E-2</v>
      </c>
      <c r="N109" s="230">
        <v>717944.96046600002</v>
      </c>
      <c r="O109" s="225">
        <f t="shared" si="26"/>
        <v>1.2078115997064348E-2</v>
      </c>
      <c r="P109" s="225">
        <f t="shared" si="27"/>
        <v>2.4583894044758014E-3</v>
      </c>
      <c r="Q109" s="225">
        <f t="shared" si="28"/>
        <v>1.299379125480908E-3</v>
      </c>
      <c r="R109" s="225">
        <f t="shared" si="29"/>
        <v>1.8388703758602314E-3</v>
      </c>
      <c r="S109" s="225">
        <f t="shared" si="30"/>
        <v>2.4936575849237089E-4</v>
      </c>
      <c r="T109" s="225">
        <f t="shared" si="31"/>
        <v>8.8237868922823995E-5</v>
      </c>
    </row>
    <row r="110" spans="1:20" x14ac:dyDescent="0.45">
      <c r="A110" s="2" t="s">
        <v>559</v>
      </c>
      <c r="B110" s="2">
        <v>11297</v>
      </c>
      <c r="C110" s="392">
        <v>177</v>
      </c>
      <c r="D110" s="159">
        <v>105</v>
      </c>
      <c r="E110" s="159" t="s">
        <v>559</v>
      </c>
      <c r="F110" s="343">
        <v>8.9615299751273465</v>
      </c>
      <c r="G110" s="343">
        <v>6.0097239711305965</v>
      </c>
      <c r="H110" s="343">
        <v>0.39041212426399047</v>
      </c>
      <c r="I110" s="344">
        <v>1271709.8342879999</v>
      </c>
      <c r="J110" s="344">
        <v>5223189.0345510002</v>
      </c>
      <c r="K110" s="343">
        <v>1.0775017644468139</v>
      </c>
      <c r="L110" s="343">
        <v>0.96266657779451248</v>
      </c>
      <c r="M110" s="343">
        <v>6.5675356612233749E-3</v>
      </c>
      <c r="N110" s="230">
        <v>5220387.4571519997</v>
      </c>
      <c r="O110" s="225">
        <f t="shared" si="26"/>
        <v>8.516807733054646E-2</v>
      </c>
      <c r="P110" s="225">
        <f t="shared" si="27"/>
        <v>5.711487182758835E-2</v>
      </c>
      <c r="Q110" s="225">
        <f t="shared" si="28"/>
        <v>3.7103764739263678E-3</v>
      </c>
      <c r="R110" s="225">
        <f t="shared" si="29"/>
        <v>1.0240299798461862E-2</v>
      </c>
      <c r="S110" s="225">
        <f t="shared" si="30"/>
        <v>9.1489357027978325E-3</v>
      </c>
      <c r="T110" s="225">
        <f t="shared" si="31"/>
        <v>6.2416170745246602E-5</v>
      </c>
    </row>
    <row r="111" spans="1:20" x14ac:dyDescent="0.45">
      <c r="A111" s="2" t="s">
        <v>555</v>
      </c>
      <c r="B111" s="2">
        <v>11273</v>
      </c>
      <c r="C111" s="392">
        <v>168</v>
      </c>
      <c r="D111" s="112">
        <v>106</v>
      </c>
      <c r="E111" s="112" t="s">
        <v>555</v>
      </c>
      <c r="F111" s="341">
        <v>8.3792343325127838</v>
      </c>
      <c r="G111" s="341">
        <v>4.9162820386919375</v>
      </c>
      <c r="H111" s="341">
        <v>0.91889230650523979</v>
      </c>
      <c r="I111" s="342">
        <v>2794848.9464480001</v>
      </c>
      <c r="J111" s="342">
        <v>7135340.1573170004</v>
      </c>
      <c r="K111" s="341">
        <v>1.0083197144100422</v>
      </c>
      <c r="L111" s="341">
        <v>0.66885730914324293</v>
      </c>
      <c r="M111" s="341">
        <v>7.6214252991366777E-2</v>
      </c>
      <c r="N111" s="230">
        <v>8225356.4418010004</v>
      </c>
      <c r="O111" s="225">
        <f t="shared" si="26"/>
        <v>0.12547320943951598</v>
      </c>
      <c r="P111" s="225">
        <f t="shared" si="27"/>
        <v>7.3617906055091567E-2</v>
      </c>
      <c r="Q111" s="225">
        <f t="shared" si="28"/>
        <v>1.375977353672081E-2</v>
      </c>
      <c r="R111" s="225">
        <f t="shared" si="29"/>
        <v>1.5098886806072163E-2</v>
      </c>
      <c r="S111" s="225">
        <f t="shared" si="30"/>
        <v>1.0015673259028428E-2</v>
      </c>
      <c r="T111" s="225">
        <f t="shared" si="31"/>
        <v>1.1412554594345964E-3</v>
      </c>
    </row>
    <row r="112" spans="1:20" x14ac:dyDescent="0.45">
      <c r="A112" s="2" t="s">
        <v>517</v>
      </c>
      <c r="B112" s="2">
        <v>10743</v>
      </c>
      <c r="C112" s="392">
        <v>21</v>
      </c>
      <c r="D112" s="159">
        <v>107</v>
      </c>
      <c r="E112" s="159" t="s">
        <v>517</v>
      </c>
      <c r="F112" s="343">
        <v>7.8605828645361457</v>
      </c>
      <c r="G112" s="343">
        <v>2.0227215480289775</v>
      </c>
      <c r="H112" s="343">
        <v>1.1284636670467125</v>
      </c>
      <c r="I112" s="344">
        <v>5845348.7350359997</v>
      </c>
      <c r="J112" s="344">
        <v>6402880.0982290003</v>
      </c>
      <c r="K112" s="343">
        <v>0.99694276319840547</v>
      </c>
      <c r="L112" s="343">
        <v>0.18932617377623664</v>
      </c>
      <c r="M112" s="343">
        <v>8.6028910088100083E-2</v>
      </c>
      <c r="N112" s="230">
        <v>10286849.762441</v>
      </c>
      <c r="O112" s="225">
        <f t="shared" si="26"/>
        <v>0.14720721324537794</v>
      </c>
      <c r="P112" s="225">
        <f t="shared" si="27"/>
        <v>3.788004113538386E-2</v>
      </c>
      <c r="Q112" s="225">
        <f t="shared" si="28"/>
        <v>2.1133037401598494E-2</v>
      </c>
      <c r="R112" s="225">
        <f t="shared" si="29"/>
        <v>1.8670010667745079E-2</v>
      </c>
      <c r="S112" s="225">
        <f t="shared" si="30"/>
        <v>3.545561304588394E-3</v>
      </c>
      <c r="T112" s="225">
        <f t="shared" si="31"/>
        <v>1.61108614091987E-3</v>
      </c>
    </row>
    <row r="113" spans="1:20" x14ac:dyDescent="0.45">
      <c r="A113" s="2" t="s">
        <v>542</v>
      </c>
      <c r="B113" s="2">
        <v>11149</v>
      </c>
      <c r="C113" s="392">
        <v>133</v>
      </c>
      <c r="D113" s="112">
        <v>108</v>
      </c>
      <c r="E113" s="112" t="s">
        <v>542</v>
      </c>
      <c r="F113" s="341">
        <v>7.1520299506706051</v>
      </c>
      <c r="G113" s="341">
        <v>6.5360157526609148</v>
      </c>
      <c r="H113" s="341">
        <v>0.92163464841121923</v>
      </c>
      <c r="I113" s="342">
        <v>2683564.3613700001</v>
      </c>
      <c r="J113" s="342">
        <v>5566805.677468</v>
      </c>
      <c r="K113" s="341">
        <v>0.57708741364596938</v>
      </c>
      <c r="L113" s="341">
        <v>0.56697259222713747</v>
      </c>
      <c r="M113" s="341">
        <v>0.1030085669831112</v>
      </c>
      <c r="N113" s="230">
        <v>5446782.908787</v>
      </c>
      <c r="O113" s="225">
        <f t="shared" si="26"/>
        <v>7.0918792810377662E-2</v>
      </c>
      <c r="P113" s="225">
        <f t="shared" si="27"/>
        <v>6.4810459431152379E-2</v>
      </c>
      <c r="Q113" s="225">
        <f t="shared" si="28"/>
        <v>9.1388343069525261E-3</v>
      </c>
      <c r="R113" s="225">
        <f t="shared" si="29"/>
        <v>5.722339392328437E-3</v>
      </c>
      <c r="S113" s="225">
        <f t="shared" si="30"/>
        <v>5.6220418642890235E-3</v>
      </c>
      <c r="T113" s="225">
        <f t="shared" si="31"/>
        <v>1.0214223472154505E-3</v>
      </c>
    </row>
    <row r="114" spans="1:20" x14ac:dyDescent="0.45">
      <c r="A114" s="2" t="s">
        <v>548</v>
      </c>
      <c r="B114" s="2">
        <v>11195</v>
      </c>
      <c r="C114" s="392">
        <v>148</v>
      </c>
      <c r="D114" s="159">
        <v>109</v>
      </c>
      <c r="E114" s="159" t="s">
        <v>548</v>
      </c>
      <c r="F114" s="343">
        <v>6.3997803048528858</v>
      </c>
      <c r="G114" s="343">
        <v>2.4203751538180067</v>
      </c>
      <c r="H114" s="343">
        <v>1.5767000576419705</v>
      </c>
      <c r="I114" s="344">
        <v>1831430.9528030001</v>
      </c>
      <c r="J114" s="344">
        <v>2748465.814247</v>
      </c>
      <c r="K114" s="343">
        <v>0.45264657009698861</v>
      </c>
      <c r="L114" s="343">
        <v>0.12832734859749562</v>
      </c>
      <c r="M114" s="343">
        <v>0.11815183154988798</v>
      </c>
      <c r="N114" s="230">
        <v>3085657.8330560001</v>
      </c>
      <c r="O114" s="225">
        <f t="shared" si="26"/>
        <v>3.5950486768573688E-2</v>
      </c>
      <c r="P114" s="225">
        <f t="shared" si="27"/>
        <v>1.3596351874194371E-2</v>
      </c>
      <c r="Q114" s="225">
        <f t="shared" si="28"/>
        <v>8.8570438140329298E-3</v>
      </c>
      <c r="R114" s="225">
        <f t="shared" si="29"/>
        <v>2.5427223676369815E-3</v>
      </c>
      <c r="S114" s="225">
        <f t="shared" si="30"/>
        <v>7.2087328440041817E-4</v>
      </c>
      <c r="T114" s="225">
        <f t="shared" si="31"/>
        <v>6.6371276113901488E-4</v>
      </c>
    </row>
    <row r="115" spans="1:20" x14ac:dyDescent="0.45">
      <c r="A115" s="2" t="s">
        <v>556</v>
      </c>
      <c r="B115" s="2">
        <v>11260</v>
      </c>
      <c r="C115" s="392">
        <v>169</v>
      </c>
      <c r="D115" s="112">
        <v>110</v>
      </c>
      <c r="E115" s="112" t="s">
        <v>556</v>
      </c>
      <c r="F115" s="341">
        <v>6.1826006892584973</v>
      </c>
      <c r="G115" s="341">
        <v>1.0160852745355227</v>
      </c>
      <c r="H115" s="341">
        <v>0.55553138853376283</v>
      </c>
      <c r="I115" s="342">
        <v>844478</v>
      </c>
      <c r="J115" s="342">
        <v>1200038</v>
      </c>
      <c r="K115" s="341">
        <v>0.62709581649445334</v>
      </c>
      <c r="L115" s="341">
        <v>7.5205646726852468E-2</v>
      </c>
      <c r="M115" s="341">
        <v>6.4164058712333299E-2</v>
      </c>
      <c r="N115" s="230">
        <v>1656113.996631</v>
      </c>
      <c r="O115" s="225">
        <f t="shared" si="26"/>
        <v>1.8640320247843782E-2</v>
      </c>
      <c r="P115" s="225">
        <f t="shared" si="27"/>
        <v>3.0634608101678933E-3</v>
      </c>
      <c r="Q115" s="225">
        <f t="shared" si="28"/>
        <v>1.6749072939466546E-3</v>
      </c>
      <c r="R115" s="225">
        <f t="shared" si="29"/>
        <v>1.8906714881082877E-3</v>
      </c>
      <c r="S115" s="225">
        <f t="shared" si="30"/>
        <v>2.2674233868447756E-4</v>
      </c>
      <c r="T115" s="225">
        <f t="shared" si="31"/>
        <v>1.9345234520439151E-4</v>
      </c>
    </row>
    <row r="116" spans="1:20" x14ac:dyDescent="0.45">
      <c r="A116" s="2" t="s">
        <v>563</v>
      </c>
      <c r="B116" s="2">
        <v>11309</v>
      </c>
      <c r="C116" s="392">
        <v>185</v>
      </c>
      <c r="D116" s="159">
        <v>111</v>
      </c>
      <c r="E116" s="159" t="s">
        <v>563</v>
      </c>
      <c r="F116" s="343">
        <v>4.6227903049588113</v>
      </c>
      <c r="G116" s="343">
        <v>3.0246837933436517</v>
      </c>
      <c r="H116" s="343">
        <v>1.182036145077499</v>
      </c>
      <c r="I116" s="344">
        <v>5854877.12476</v>
      </c>
      <c r="J116" s="344">
        <v>6885446.4592530001</v>
      </c>
      <c r="K116" s="343">
        <v>0.4903223772873716</v>
      </c>
      <c r="L116" s="343">
        <v>0.13022971280631063</v>
      </c>
      <c r="M116" s="343">
        <v>0.19995828568169427</v>
      </c>
      <c r="N116" s="230">
        <v>6875689.1754839998</v>
      </c>
      <c r="O116" s="225">
        <f t="shared" si="26"/>
        <v>5.7864522443616784E-2</v>
      </c>
      <c r="P116" s="225">
        <f t="shared" si="27"/>
        <v>3.7860658108812298E-2</v>
      </c>
      <c r="Q116" s="225">
        <f t="shared" si="28"/>
        <v>1.479581649477666E-2</v>
      </c>
      <c r="R116" s="225">
        <f t="shared" si="29"/>
        <v>6.1374772233813114E-3</v>
      </c>
      <c r="S116" s="225">
        <f t="shared" si="30"/>
        <v>1.6301150695550903E-3</v>
      </c>
      <c r="T116" s="225">
        <f t="shared" si="31"/>
        <v>2.5029235475388122E-3</v>
      </c>
    </row>
    <row r="117" spans="1:20" x14ac:dyDescent="0.45">
      <c r="A117" s="2" t="s">
        <v>574</v>
      </c>
      <c r="B117" s="2">
        <v>11649</v>
      </c>
      <c r="C117" s="392">
        <v>275</v>
      </c>
      <c r="D117" s="112">
        <v>112</v>
      </c>
      <c r="E117" s="112" t="s">
        <v>574</v>
      </c>
      <c r="F117" s="341">
        <v>4.3513805129503593</v>
      </c>
      <c r="G117" s="341">
        <v>5.6560615873744027</v>
      </c>
      <c r="H117" s="341">
        <v>2.1344369969724712</v>
      </c>
      <c r="I117" s="342">
        <v>5198404.7344920002</v>
      </c>
      <c r="J117" s="342">
        <v>6796548.812074</v>
      </c>
      <c r="K117" s="341">
        <v>0.38356518330148354</v>
      </c>
      <c r="L117" s="341">
        <v>0.16001309948962547</v>
      </c>
      <c r="M117" s="341">
        <v>0.18142390614994955</v>
      </c>
      <c r="N117" s="230">
        <v>6809806.6057500001</v>
      </c>
      <c r="O117" s="225">
        <f t="shared" si="26"/>
        <v>5.3945321374764113E-2</v>
      </c>
      <c r="P117" s="225">
        <f t="shared" si="27"/>
        <v>7.0119829589320823E-2</v>
      </c>
      <c r="Q117" s="225">
        <f t="shared" si="28"/>
        <v>2.6461232110863188E-2</v>
      </c>
      <c r="R117" s="225">
        <f t="shared" si="29"/>
        <v>4.7551683930623159E-3</v>
      </c>
      <c r="S117" s="225">
        <f t="shared" si="30"/>
        <v>1.9837286236976865E-3</v>
      </c>
      <c r="T117" s="225">
        <f t="shared" si="31"/>
        <v>2.249164579653878E-3</v>
      </c>
    </row>
    <row r="118" spans="1:20" x14ac:dyDescent="0.45">
      <c r="A118" s="2" t="s">
        <v>510</v>
      </c>
      <c r="B118" s="2">
        <v>10591</v>
      </c>
      <c r="C118" s="392">
        <v>44</v>
      </c>
      <c r="D118" s="159">
        <v>113</v>
      </c>
      <c r="E118" s="159" t="s">
        <v>510</v>
      </c>
      <c r="F118" s="343">
        <v>4.122523735004223</v>
      </c>
      <c r="G118" s="343">
        <v>4.1029257083048352</v>
      </c>
      <c r="H118" s="343">
        <v>0.42347380256585626</v>
      </c>
      <c r="I118" s="344">
        <v>2027431.0604930001</v>
      </c>
      <c r="J118" s="344">
        <v>3676780.4096070002</v>
      </c>
      <c r="K118" s="343">
        <v>0.4647231328388513</v>
      </c>
      <c r="L118" s="343">
        <v>0.19738227529271496</v>
      </c>
      <c r="M118" s="343">
        <v>5.40893641949661E-2</v>
      </c>
      <c r="N118" s="230">
        <v>3656870.9156499999</v>
      </c>
      <c r="O118" s="225">
        <f t="shared" si="26"/>
        <v>2.7445095034588723E-2</v>
      </c>
      <c r="P118" s="225">
        <f t="shared" si="27"/>
        <v>2.7314624056171289E-2</v>
      </c>
      <c r="Q118" s="225">
        <f t="shared" si="28"/>
        <v>2.8192145159515211E-3</v>
      </c>
      <c r="R118" s="225">
        <f t="shared" si="29"/>
        <v>3.093825861386098E-3</v>
      </c>
      <c r="S118" s="225">
        <f t="shared" si="30"/>
        <v>1.3140434480837179E-3</v>
      </c>
      <c r="T118" s="225">
        <f t="shared" si="31"/>
        <v>3.6009198154193393E-4</v>
      </c>
    </row>
    <row r="119" spans="1:20" x14ac:dyDescent="0.45">
      <c r="A119" s="2" t="s">
        <v>571</v>
      </c>
      <c r="B119" s="2">
        <v>11454</v>
      </c>
      <c r="C119" s="392">
        <v>244</v>
      </c>
      <c r="D119" s="112">
        <v>114</v>
      </c>
      <c r="E119" s="112" t="s">
        <v>626</v>
      </c>
      <c r="F119" s="341">
        <v>4.0143234382329904</v>
      </c>
      <c r="G119" s="341">
        <v>1.1237915547874497</v>
      </c>
      <c r="H119" s="341">
        <v>0.65484101554253238</v>
      </c>
      <c r="I119" s="342">
        <v>2566700.1501759999</v>
      </c>
      <c r="J119" s="342">
        <v>3542318.959549</v>
      </c>
      <c r="K119" s="341">
        <v>0.50906132485043709</v>
      </c>
      <c r="L119" s="341">
        <v>1.8820504484104553E-2</v>
      </c>
      <c r="M119" s="341">
        <v>1.9458329233878319E-2</v>
      </c>
      <c r="N119" s="230">
        <v>3791254.7613220001</v>
      </c>
      <c r="O119" s="225">
        <f t="shared" si="26"/>
        <v>2.7706857666815573E-2</v>
      </c>
      <c r="P119" s="225">
        <f t="shared" si="27"/>
        <v>7.7564085542073044E-3</v>
      </c>
      <c r="Q119" s="225">
        <f t="shared" si="28"/>
        <v>4.5197122482029707E-3</v>
      </c>
      <c r="R119" s="225">
        <f t="shared" si="29"/>
        <v>3.5135409212368016E-3</v>
      </c>
      <c r="S119" s="225">
        <f t="shared" si="30"/>
        <v>1.2989910927264049E-4</v>
      </c>
      <c r="T119" s="225">
        <f t="shared" si="31"/>
        <v>1.3430137526596883E-4</v>
      </c>
    </row>
    <row r="120" spans="1:20" x14ac:dyDescent="0.45">
      <c r="A120" s="2" t="s">
        <v>570</v>
      </c>
      <c r="B120" s="2">
        <v>11470</v>
      </c>
      <c r="C120" s="392">
        <v>240</v>
      </c>
      <c r="D120" s="159">
        <v>115</v>
      </c>
      <c r="E120" s="159" t="s">
        <v>570</v>
      </c>
      <c r="F120" s="343">
        <v>3.7981862911870161</v>
      </c>
      <c r="G120" s="343">
        <v>1.1851962664495466</v>
      </c>
      <c r="H120" s="343">
        <v>0.83322624472118545</v>
      </c>
      <c r="I120" s="344">
        <v>964996.59176500002</v>
      </c>
      <c r="J120" s="344">
        <v>1157845.1661340001</v>
      </c>
      <c r="K120" s="343">
        <v>0.72953379239543692</v>
      </c>
      <c r="L120" s="343">
        <v>7.6593001436531208E-2</v>
      </c>
      <c r="M120" s="343">
        <v>0.20636473002857833</v>
      </c>
      <c r="N120" s="230">
        <v>1270320.278871</v>
      </c>
      <c r="O120" s="225">
        <f t="shared" si="26"/>
        <v>8.7837797368674076E-3</v>
      </c>
      <c r="P120" s="225">
        <f t="shared" si="27"/>
        <v>2.7409142552080887E-3</v>
      </c>
      <c r="Q120" s="225">
        <f t="shared" si="28"/>
        <v>1.9269396610666941E-3</v>
      </c>
      <c r="R120" s="225">
        <f t="shared" si="29"/>
        <v>1.6871379262970308E-3</v>
      </c>
      <c r="S120" s="225">
        <f t="shared" si="30"/>
        <v>1.7713087311307257E-4</v>
      </c>
      <c r="T120" s="225">
        <f t="shared" si="31"/>
        <v>4.7724418842621933E-4</v>
      </c>
    </row>
    <row r="121" spans="1:20" x14ac:dyDescent="0.45">
      <c r="A121" s="2" t="s">
        <v>569</v>
      </c>
      <c r="B121" s="2">
        <v>11461</v>
      </c>
      <c r="C121" s="392">
        <v>237</v>
      </c>
      <c r="D121" s="112">
        <v>116</v>
      </c>
      <c r="E121" s="112" t="s">
        <v>569</v>
      </c>
      <c r="F121" s="341">
        <v>3.7532076465794892</v>
      </c>
      <c r="G121" s="341">
        <v>3.1577471516446849</v>
      </c>
      <c r="H121" s="341">
        <v>0.43382863757484258</v>
      </c>
      <c r="I121" s="342">
        <v>3255314.0983290002</v>
      </c>
      <c r="J121" s="342">
        <v>6588812.6025759997</v>
      </c>
      <c r="K121" s="341">
        <v>0.3734600876925751</v>
      </c>
      <c r="L121" s="341">
        <v>0.37762491681020177</v>
      </c>
      <c r="M121" s="341">
        <v>2.3093529278680459E-2</v>
      </c>
      <c r="N121" s="230">
        <v>6832456.8879840001</v>
      </c>
      <c r="O121" s="225">
        <f t="shared" si="26"/>
        <v>4.6684362893990701E-2</v>
      </c>
      <c r="P121" s="225">
        <f t="shared" si="27"/>
        <v>3.9277713315221389E-2</v>
      </c>
      <c r="Q121" s="225">
        <f t="shared" si="28"/>
        <v>5.3961878631488026E-3</v>
      </c>
      <c r="R121" s="225">
        <f t="shared" si="29"/>
        <v>4.645292214554406E-3</v>
      </c>
      <c r="S121" s="225">
        <f t="shared" si="30"/>
        <v>4.6970965409406477E-3</v>
      </c>
      <c r="T121" s="225">
        <f t="shared" si="31"/>
        <v>2.872494151320025E-4</v>
      </c>
    </row>
    <row r="122" spans="1:20" x14ac:dyDescent="0.45">
      <c r="A122" s="2" t="s">
        <v>518</v>
      </c>
      <c r="B122" s="2">
        <v>10753</v>
      </c>
      <c r="C122" s="392">
        <v>60</v>
      </c>
      <c r="D122" s="159">
        <v>117</v>
      </c>
      <c r="E122" s="159" t="s">
        <v>518</v>
      </c>
      <c r="F122" s="343">
        <v>3.7046717181679174</v>
      </c>
      <c r="G122" s="343">
        <v>2.6151350654462839</v>
      </c>
      <c r="H122" s="343">
        <v>1.0396482382460526</v>
      </c>
      <c r="I122" s="344">
        <v>1521838.0562499999</v>
      </c>
      <c r="J122" s="344">
        <v>2463031.8066779999</v>
      </c>
      <c r="K122" s="343">
        <v>0.30012647252903141</v>
      </c>
      <c r="L122" s="343">
        <v>0.3032744180048827</v>
      </c>
      <c r="M122" s="343">
        <v>0.14087843195740571</v>
      </c>
      <c r="N122" s="230">
        <v>2307522.841757</v>
      </c>
      <c r="O122" s="225">
        <f t="shared" si="26"/>
        <v>1.5562798071048302E-2</v>
      </c>
      <c r="P122" s="225">
        <f t="shared" si="27"/>
        <v>1.0985809822897106E-2</v>
      </c>
      <c r="Q122" s="225">
        <f t="shared" si="28"/>
        <v>4.3674141267086132E-3</v>
      </c>
      <c r="R122" s="225">
        <f t="shared" si="29"/>
        <v>1.2607885510717289E-3</v>
      </c>
      <c r="S122" s="225">
        <f t="shared" si="30"/>
        <v>1.2740126215174557E-3</v>
      </c>
      <c r="T122" s="225">
        <f t="shared" si="31"/>
        <v>5.9181022123149635E-4</v>
      </c>
    </row>
    <row r="123" spans="1:20" x14ac:dyDescent="0.45">
      <c r="A123" s="2" t="s">
        <v>520</v>
      </c>
      <c r="B123" s="2">
        <v>10764</v>
      </c>
      <c r="C123" s="392">
        <v>33</v>
      </c>
      <c r="D123" s="112">
        <v>118</v>
      </c>
      <c r="E123" s="112" t="s">
        <v>520</v>
      </c>
      <c r="F123" s="341">
        <v>3.6330217211260476</v>
      </c>
      <c r="G123" s="341">
        <v>0.75915918704439933</v>
      </c>
      <c r="H123" s="341">
        <v>0.60665881327454896</v>
      </c>
      <c r="I123" s="342">
        <v>1147172.4880949999</v>
      </c>
      <c r="J123" s="342">
        <v>1991848.7633229999</v>
      </c>
      <c r="K123" s="341">
        <v>0.22473384848098041</v>
      </c>
      <c r="L123" s="341">
        <v>0.18443684428885176</v>
      </c>
      <c r="M123" s="341">
        <v>1.7352161406722374E-4</v>
      </c>
      <c r="N123" s="230">
        <v>2082763.5695549999</v>
      </c>
      <c r="O123" s="225">
        <f t="shared" si="26"/>
        <v>1.3775263370611659E-2</v>
      </c>
      <c r="P123" s="225">
        <f t="shared" si="27"/>
        <v>2.8784902883858127E-3</v>
      </c>
      <c r="Q123" s="225">
        <f t="shared" si="28"/>
        <v>2.3002573533662859E-3</v>
      </c>
      <c r="R123" s="225">
        <f t="shared" si="29"/>
        <v>8.521193069435084E-4</v>
      </c>
      <c r="S123" s="225">
        <f t="shared" si="30"/>
        <v>6.9932587811116949E-4</v>
      </c>
      <c r="T123" s="225">
        <f t="shared" si="31"/>
        <v>6.5793879523758236E-7</v>
      </c>
    </row>
    <row r="124" spans="1:20" x14ac:dyDescent="0.45">
      <c r="A124" s="2" t="s">
        <v>558</v>
      </c>
      <c r="B124" s="2">
        <v>11285</v>
      </c>
      <c r="C124" s="392">
        <v>174</v>
      </c>
      <c r="D124" s="159">
        <v>119</v>
      </c>
      <c r="E124" s="159" t="s">
        <v>558</v>
      </c>
      <c r="F124" s="343">
        <v>3.6128898416791584</v>
      </c>
      <c r="G124" s="343">
        <v>4.014565443606867</v>
      </c>
      <c r="H124" s="343">
        <v>0.87983733748592219</v>
      </c>
      <c r="I124" s="344">
        <v>12267448.921289001</v>
      </c>
      <c r="J124" s="344">
        <v>25691880.346393999</v>
      </c>
      <c r="K124" s="343">
        <v>0.31940159372165738</v>
      </c>
      <c r="L124" s="343">
        <v>0.43957887348250729</v>
      </c>
      <c r="M124" s="343">
        <v>7.0120643776185362E-2</v>
      </c>
      <c r="N124" s="230">
        <v>26439695.858098</v>
      </c>
      <c r="O124" s="225">
        <f t="shared" si="26"/>
        <v>0.17390141623406905</v>
      </c>
      <c r="P124" s="225">
        <f t="shared" si="27"/>
        <v>0.19323551140521758</v>
      </c>
      <c r="Q124" s="225">
        <f t="shared" si="28"/>
        <v>4.2349743764482591E-2</v>
      </c>
      <c r="R124" s="225">
        <f t="shared" si="29"/>
        <v>1.5373950474448912E-2</v>
      </c>
      <c r="S124" s="225">
        <f t="shared" si="30"/>
        <v>2.1158516311047051E-2</v>
      </c>
      <c r="T124" s="225">
        <f t="shared" si="31"/>
        <v>3.3751594414115505E-3</v>
      </c>
    </row>
    <row r="125" spans="1:20" x14ac:dyDescent="0.45">
      <c r="A125" s="2" t="s">
        <v>543</v>
      </c>
      <c r="B125" s="2">
        <v>11173</v>
      </c>
      <c r="C125" s="392">
        <v>140</v>
      </c>
      <c r="D125" s="112">
        <v>120</v>
      </c>
      <c r="E125" s="112" t="s">
        <v>543</v>
      </c>
      <c r="F125" s="341">
        <v>3.544261088050928</v>
      </c>
      <c r="G125" s="341">
        <v>0.19393907177598496</v>
      </c>
      <c r="H125" s="341">
        <v>0.14167181900373635</v>
      </c>
      <c r="I125" s="342">
        <v>971660.48849300004</v>
      </c>
      <c r="J125" s="342">
        <v>1364406.908151</v>
      </c>
      <c r="K125" s="341">
        <v>0.34407998889330049</v>
      </c>
      <c r="L125" s="341">
        <v>9.7041817189573616E-3</v>
      </c>
      <c r="M125" s="341">
        <v>7.7841775434942797E-3</v>
      </c>
      <c r="N125" s="230">
        <v>1386941.8288439999</v>
      </c>
      <c r="O125" s="225">
        <f>$N125/$N$107*F125</f>
        <v>0.10244168543008923</v>
      </c>
      <c r="P125" s="225">
        <f>$N125/$N$107*G125</f>
        <v>5.6055253520853115E-3</v>
      </c>
      <c r="Q125" s="225">
        <f>$N125/$N$107*H125</f>
        <v>4.0948168196802874E-3</v>
      </c>
      <c r="R125" s="225">
        <f>$N125/$N$107*K125</f>
        <v>9.9451290718483333E-3</v>
      </c>
      <c r="S125" s="225">
        <f>$N125/$N$107*L125</f>
        <v>2.8048518613975429E-4</v>
      </c>
      <c r="T125" s="225">
        <f>$N125/$N$107*M125</f>
        <v>2.2499027228299595E-4</v>
      </c>
    </row>
    <row r="126" spans="1:20" x14ac:dyDescent="0.45">
      <c r="A126" s="2" t="s">
        <v>539</v>
      </c>
      <c r="B126" s="2">
        <v>11099</v>
      </c>
      <c r="C126" s="392">
        <v>124</v>
      </c>
      <c r="D126" s="159">
        <v>121</v>
      </c>
      <c r="E126" s="159" t="s">
        <v>539</v>
      </c>
      <c r="F126" s="343">
        <v>3.4566801627436146</v>
      </c>
      <c r="G126" s="343">
        <v>4.5745358427522254</v>
      </c>
      <c r="H126" s="343">
        <v>2.2644674735501948</v>
      </c>
      <c r="I126" s="344">
        <v>15543462.784473</v>
      </c>
      <c r="J126" s="344">
        <v>24765400.334245</v>
      </c>
      <c r="K126" s="343">
        <v>0.24074700601579357</v>
      </c>
      <c r="L126" s="343">
        <v>0.41036743041226309</v>
      </c>
      <c r="M126" s="343">
        <v>0.14293730298207871</v>
      </c>
      <c r="N126" s="230">
        <v>30036677.518219002</v>
      </c>
      <c r="O126" s="225">
        <f t="shared" ref="O126:O173" si="32">$N126/$N$176*F126</f>
        <v>0.18901794317349574</v>
      </c>
      <c r="P126" s="225">
        <f t="shared" ref="P126:P173" si="33">$N126/$N$176*G126</f>
        <v>0.25014444937369029</v>
      </c>
      <c r="Q126" s="225">
        <f t="shared" ref="Q126:Q173" si="34">$N126/$N$176*H126</f>
        <v>0.12382545219168062</v>
      </c>
      <c r="R126" s="225">
        <f t="shared" ref="R126:R173" si="35">$N126/$N$176*K126</f>
        <v>1.3164510964232273E-2</v>
      </c>
      <c r="S126" s="225">
        <f t="shared" ref="S126:S173" si="36">$N126/$N$176*L126</f>
        <v>2.2439683161300284E-2</v>
      </c>
      <c r="T126" s="225">
        <f t="shared" ref="T126:T173" si="37">$N126/$N$176*M126</f>
        <v>7.8160876159843982E-3</v>
      </c>
    </row>
    <row r="127" spans="1:20" x14ac:dyDescent="0.45">
      <c r="A127" s="2" t="s">
        <v>551</v>
      </c>
      <c r="B127" s="2">
        <v>11235</v>
      </c>
      <c r="C127" s="392">
        <v>155</v>
      </c>
      <c r="D127" s="112">
        <v>122</v>
      </c>
      <c r="E127" s="112" t="s">
        <v>551</v>
      </c>
      <c r="F127" s="341">
        <v>3.4564505374077226</v>
      </c>
      <c r="G127" s="341">
        <v>4.2133048256962757</v>
      </c>
      <c r="H127" s="341">
        <v>0.8012276389088886</v>
      </c>
      <c r="I127" s="342">
        <v>8626959.376565</v>
      </c>
      <c r="J127" s="342">
        <v>18546259.066070002</v>
      </c>
      <c r="K127" s="341">
        <v>0.20376883461433909</v>
      </c>
      <c r="L127" s="341">
        <v>0.34148950275065176</v>
      </c>
      <c r="M127" s="341">
        <v>5.3877396285071058E-2</v>
      </c>
      <c r="N127" s="230">
        <v>19361903.722536001</v>
      </c>
      <c r="O127" s="225">
        <f t="shared" si="32"/>
        <v>0.12183451716223213</v>
      </c>
      <c r="P127" s="225">
        <f t="shared" si="33"/>
        <v>0.14851245621497997</v>
      </c>
      <c r="Q127" s="225">
        <f t="shared" si="34"/>
        <v>2.8242030796341411E-2</v>
      </c>
      <c r="R127" s="225">
        <f t="shared" si="35"/>
        <v>7.1825351785788491E-3</v>
      </c>
      <c r="S127" s="225">
        <f t="shared" si="36"/>
        <v>1.2036974993080497E-2</v>
      </c>
      <c r="T127" s="225">
        <f t="shared" si="37"/>
        <v>1.8990946033536622E-3</v>
      </c>
    </row>
    <row r="128" spans="1:20" x14ac:dyDescent="0.45">
      <c r="A128" s="2" t="s">
        <v>535</v>
      </c>
      <c r="B128" s="2">
        <v>10896</v>
      </c>
      <c r="C128" s="392">
        <v>103</v>
      </c>
      <c r="D128" s="159">
        <v>123</v>
      </c>
      <c r="E128" s="159" t="s">
        <v>535</v>
      </c>
      <c r="F128" s="343">
        <v>3.2239346992589937</v>
      </c>
      <c r="G128" s="343">
        <v>1.8222134391490075</v>
      </c>
      <c r="H128" s="343">
        <v>0.14270545411396823</v>
      </c>
      <c r="I128" s="344">
        <v>2978805.8529380001</v>
      </c>
      <c r="J128" s="344">
        <v>5609396.8813770004</v>
      </c>
      <c r="K128" s="343">
        <v>0.46163370756371552</v>
      </c>
      <c r="L128" s="343">
        <v>0.28544851117400638</v>
      </c>
      <c r="M128" s="343">
        <v>2.2219167093690314E-2</v>
      </c>
      <c r="N128" s="230">
        <v>5496431.4507499998</v>
      </c>
      <c r="O128" s="225">
        <f t="shared" si="32"/>
        <v>3.225960136205603E-2</v>
      </c>
      <c r="P128" s="225">
        <f t="shared" si="33"/>
        <v>1.8233582447262135E-2</v>
      </c>
      <c r="Q128" s="225">
        <f t="shared" si="34"/>
        <v>1.4279510881426707E-3</v>
      </c>
      <c r="R128" s="225">
        <f t="shared" si="35"/>
        <v>4.6192372893645445E-3</v>
      </c>
      <c r="S128" s="225">
        <f t="shared" si="36"/>
        <v>2.8562784419865457E-3</v>
      </c>
      <c r="T128" s="225">
        <f t="shared" si="37"/>
        <v>2.223312628522257E-4</v>
      </c>
    </row>
    <row r="129" spans="1:20" x14ac:dyDescent="0.45">
      <c r="A129" s="2" t="s">
        <v>554</v>
      </c>
      <c r="B129" s="2">
        <v>11268</v>
      </c>
      <c r="C129" s="392">
        <v>167</v>
      </c>
      <c r="D129" s="112">
        <v>124</v>
      </c>
      <c r="E129" s="112" t="s">
        <v>554</v>
      </c>
      <c r="F129" s="341">
        <v>3.15154567206568</v>
      </c>
      <c r="G129" s="341">
        <v>1.1397522642921509</v>
      </c>
      <c r="H129" s="341">
        <v>0.5892199838101202</v>
      </c>
      <c r="I129" s="342">
        <v>2310152.3953800001</v>
      </c>
      <c r="J129" s="342">
        <v>3674481.3426729999</v>
      </c>
      <c r="K129" s="341">
        <v>0.31625810650836195</v>
      </c>
      <c r="L129" s="341">
        <v>0.1527316144438349</v>
      </c>
      <c r="M129" s="341">
        <v>1.5610793720285848E-2</v>
      </c>
      <c r="N129" s="230">
        <v>3533053.436549</v>
      </c>
      <c r="O129" s="225">
        <f t="shared" si="32"/>
        <v>2.0270560392306295E-2</v>
      </c>
      <c r="P129" s="225">
        <f t="shared" si="33"/>
        <v>7.3308209715579851E-3</v>
      </c>
      <c r="Q129" s="225">
        <f t="shared" si="34"/>
        <v>3.7898290264498074E-3</v>
      </c>
      <c r="R129" s="225">
        <f t="shared" si="35"/>
        <v>2.0341539405114434E-3</v>
      </c>
      <c r="S129" s="225">
        <f t="shared" si="36"/>
        <v>9.8236095444840968E-4</v>
      </c>
      <c r="T129" s="225">
        <f t="shared" si="37"/>
        <v>1.0040772681281814E-4</v>
      </c>
    </row>
    <row r="130" spans="1:20" x14ac:dyDescent="0.45">
      <c r="A130" s="2" t="s">
        <v>547</v>
      </c>
      <c r="B130" s="2">
        <v>11197</v>
      </c>
      <c r="C130" s="392">
        <v>147</v>
      </c>
      <c r="D130" s="159">
        <v>125</v>
      </c>
      <c r="E130" s="159" t="s">
        <v>547</v>
      </c>
      <c r="F130" s="343">
        <v>2.8626559909977831</v>
      </c>
      <c r="G130" s="343">
        <v>4.2407201773323449</v>
      </c>
      <c r="H130" s="343">
        <v>1.4992672505984315</v>
      </c>
      <c r="I130" s="344">
        <v>3680707.0936980001</v>
      </c>
      <c r="J130" s="344">
        <v>7531899.3475970002</v>
      </c>
      <c r="K130" s="343">
        <v>0.33247226188158613</v>
      </c>
      <c r="L130" s="343">
        <v>0.86121191012760201</v>
      </c>
      <c r="M130" s="343">
        <v>0</v>
      </c>
      <c r="N130" s="230">
        <v>7661396.652667</v>
      </c>
      <c r="O130" s="225">
        <f t="shared" si="32"/>
        <v>3.992721817205231E-2</v>
      </c>
      <c r="P130" s="225">
        <f t="shared" si="33"/>
        <v>5.9147924256157683E-2</v>
      </c>
      <c r="Q130" s="225">
        <f t="shared" si="34"/>
        <v>2.0911199529773661E-2</v>
      </c>
      <c r="R130" s="225">
        <f t="shared" si="35"/>
        <v>4.637194471863483E-3</v>
      </c>
      <c r="S130" s="225">
        <f t="shared" si="36"/>
        <v>1.2011850510912926E-2</v>
      </c>
      <c r="T130" s="225">
        <f t="shared" si="37"/>
        <v>0</v>
      </c>
    </row>
    <row r="131" spans="1:20" x14ac:dyDescent="0.45">
      <c r="A131" s="2" t="s">
        <v>532</v>
      </c>
      <c r="B131" s="2">
        <v>10864</v>
      </c>
      <c r="C131" s="392">
        <v>64</v>
      </c>
      <c r="D131" s="112">
        <v>126</v>
      </c>
      <c r="E131" s="112" t="s">
        <v>532</v>
      </c>
      <c r="F131" s="341">
        <v>2.8596225622136209</v>
      </c>
      <c r="G131" s="341">
        <v>1.2385017475487923</v>
      </c>
      <c r="H131" s="341">
        <v>1.2754101547828931</v>
      </c>
      <c r="I131" s="342">
        <v>386956.80389600003</v>
      </c>
      <c r="J131" s="342">
        <v>689369.338735</v>
      </c>
      <c r="K131" s="341">
        <v>0.28733655181455919</v>
      </c>
      <c r="L131" s="341">
        <v>0.17832156442617078</v>
      </c>
      <c r="M131" s="341">
        <v>1.1286930903063052E-2</v>
      </c>
      <c r="N131" s="230">
        <v>717429.91265099996</v>
      </c>
      <c r="O131" s="225">
        <f t="shared" si="32"/>
        <v>3.7349099825211302E-3</v>
      </c>
      <c r="P131" s="225">
        <f t="shared" si="33"/>
        <v>1.6175884892687101E-3</v>
      </c>
      <c r="Q131" s="225">
        <f t="shared" si="34"/>
        <v>1.6657940043737838E-3</v>
      </c>
      <c r="R131" s="225">
        <f t="shared" si="35"/>
        <v>3.7528594503907406E-4</v>
      </c>
      <c r="S131" s="225">
        <f t="shared" si="36"/>
        <v>2.3290311101704656E-4</v>
      </c>
      <c r="T131" s="225">
        <f t="shared" si="37"/>
        <v>1.4741690549973809E-5</v>
      </c>
    </row>
    <row r="132" spans="1:20" x14ac:dyDescent="0.45">
      <c r="A132" s="2" t="s">
        <v>533</v>
      </c>
      <c r="B132" s="2">
        <v>10872</v>
      </c>
      <c r="C132" s="392">
        <v>15</v>
      </c>
      <c r="D132" s="159">
        <v>127</v>
      </c>
      <c r="E132" s="159" t="s">
        <v>533</v>
      </c>
      <c r="F132" s="343">
        <v>2.8031275087273486</v>
      </c>
      <c r="G132" s="343">
        <v>4.1563100493190612</v>
      </c>
      <c r="H132" s="343">
        <v>1.1769905106713379</v>
      </c>
      <c r="I132" s="344">
        <v>4520519.0189300003</v>
      </c>
      <c r="J132" s="344">
        <v>7340058.9756549997</v>
      </c>
      <c r="K132" s="343">
        <v>0.23044245092370064</v>
      </c>
      <c r="L132" s="343">
        <v>0.29513322397555447</v>
      </c>
      <c r="M132" s="343">
        <v>0.1311055752062435</v>
      </c>
      <c r="N132" s="230">
        <v>7567127.5888879998</v>
      </c>
      <c r="O132" s="225">
        <f t="shared" si="32"/>
        <v>3.8615872678349893E-2</v>
      </c>
      <c r="P132" s="225">
        <f t="shared" si="33"/>
        <v>5.7257309621680262E-2</v>
      </c>
      <c r="Q132" s="225">
        <f t="shared" si="34"/>
        <v>1.6214216285988878E-2</v>
      </c>
      <c r="R132" s="225">
        <f t="shared" si="35"/>
        <v>3.1745742271269864E-3</v>
      </c>
      <c r="S132" s="225">
        <f t="shared" si="36"/>
        <v>4.0657540424785107E-3</v>
      </c>
      <c r="T132" s="225">
        <f t="shared" si="37"/>
        <v>1.8061098483117786E-3</v>
      </c>
    </row>
    <row r="133" spans="1:20" x14ac:dyDescent="0.45">
      <c r="A133" s="2" t="s">
        <v>564</v>
      </c>
      <c r="B133" s="2">
        <v>11334</v>
      </c>
      <c r="C133" s="392">
        <v>194</v>
      </c>
      <c r="D133" s="112">
        <v>128</v>
      </c>
      <c r="E133" s="112" t="s">
        <v>564</v>
      </c>
      <c r="F133" s="341">
        <v>2.7801555515882219</v>
      </c>
      <c r="G133" s="341">
        <v>0.1025693436001318</v>
      </c>
      <c r="H133" s="341">
        <v>2.4613469681623489E-2</v>
      </c>
      <c r="I133" s="342">
        <v>673109.73938399996</v>
      </c>
      <c r="J133" s="342">
        <v>1141190.921659</v>
      </c>
      <c r="K133" s="341">
        <v>0.41315847147688656</v>
      </c>
      <c r="L133" s="341">
        <v>0</v>
      </c>
      <c r="M133" s="341">
        <v>6.5387149800538735E-4</v>
      </c>
      <c r="N133" s="230">
        <v>1163561.1086339999</v>
      </c>
      <c r="O133" s="225">
        <f t="shared" si="32"/>
        <v>5.8891177278690343E-3</v>
      </c>
      <c r="P133" s="225">
        <f t="shared" si="33"/>
        <v>2.1726947594221996E-4</v>
      </c>
      <c r="Q133" s="225">
        <f t="shared" si="34"/>
        <v>5.213795341904853E-5</v>
      </c>
      <c r="R133" s="225">
        <f t="shared" si="35"/>
        <v>8.7518084281428931E-4</v>
      </c>
      <c r="S133" s="225">
        <f t="shared" si="36"/>
        <v>0</v>
      </c>
      <c r="T133" s="225">
        <f t="shared" si="37"/>
        <v>1.385075820110857E-6</v>
      </c>
    </row>
    <row r="134" spans="1:20" x14ac:dyDescent="0.45">
      <c r="A134" s="2" t="s">
        <v>531</v>
      </c>
      <c r="B134" s="2">
        <v>10855</v>
      </c>
      <c r="C134" s="392">
        <v>8</v>
      </c>
      <c r="D134" s="159">
        <v>129</v>
      </c>
      <c r="E134" s="159" t="s">
        <v>531</v>
      </c>
      <c r="F134" s="343">
        <v>2.7091972675976095</v>
      </c>
      <c r="G134" s="343">
        <v>4.3934116799593248</v>
      </c>
      <c r="H134" s="343">
        <v>0.31660109196019004</v>
      </c>
      <c r="I134" s="344">
        <v>8269816.4520399999</v>
      </c>
      <c r="J134" s="344">
        <v>21344883.853689</v>
      </c>
      <c r="K134" s="343">
        <v>0.21382294335224003</v>
      </c>
      <c r="L134" s="343">
        <v>0.41384260807667017</v>
      </c>
      <c r="M134" s="343">
        <v>2.2866550421645572E-2</v>
      </c>
      <c r="N134" s="230">
        <v>22226806.811533</v>
      </c>
      <c r="O134" s="225">
        <f t="shared" si="32"/>
        <v>0.10962501038699611</v>
      </c>
      <c r="P134" s="225">
        <f t="shared" si="33"/>
        <v>0.17777509478923112</v>
      </c>
      <c r="Q134" s="225">
        <f t="shared" si="34"/>
        <v>1.2810952679517153E-2</v>
      </c>
      <c r="R134" s="225">
        <f t="shared" si="35"/>
        <v>8.6521356958082288E-3</v>
      </c>
      <c r="S134" s="225">
        <f t="shared" si="36"/>
        <v>1.6745735259513356E-2</v>
      </c>
      <c r="T134" s="225">
        <f t="shared" si="37"/>
        <v>9.2527253643310073E-4</v>
      </c>
    </row>
    <row r="135" spans="1:20" x14ac:dyDescent="0.45">
      <c r="A135" s="2" t="s">
        <v>534</v>
      </c>
      <c r="B135" s="2">
        <v>10869</v>
      </c>
      <c r="C135" s="392">
        <v>12</v>
      </c>
      <c r="D135" s="112">
        <v>130</v>
      </c>
      <c r="E135" s="112" t="s">
        <v>534</v>
      </c>
      <c r="F135" s="341">
        <v>2.529917084041331</v>
      </c>
      <c r="G135" s="341">
        <v>1.6244502179295699</v>
      </c>
      <c r="H135" s="341">
        <v>1.7553452623774384</v>
      </c>
      <c r="I135" s="342">
        <v>1281349.545413</v>
      </c>
      <c r="J135" s="342">
        <v>1232280.897624</v>
      </c>
      <c r="K135" s="341">
        <v>0.86995112980040779</v>
      </c>
      <c r="L135" s="341">
        <v>1.0429763105975662</v>
      </c>
      <c r="M135" s="341">
        <v>1.2449870874105828</v>
      </c>
      <c r="N135" s="230">
        <v>1640591.053362</v>
      </c>
      <c r="O135" s="225">
        <f t="shared" si="32"/>
        <v>7.556115199297807E-3</v>
      </c>
      <c r="P135" s="225">
        <f t="shared" si="33"/>
        <v>4.8517530711293978E-3</v>
      </c>
      <c r="Q135" s="225">
        <f t="shared" si="34"/>
        <v>5.2426979131972506E-3</v>
      </c>
      <c r="R135" s="225">
        <f t="shared" si="35"/>
        <v>2.5982871122521619E-3</v>
      </c>
      <c r="S135" s="225">
        <f t="shared" si="36"/>
        <v>3.1150622297964102E-3</v>
      </c>
      <c r="T135" s="225">
        <f t="shared" si="37"/>
        <v>3.7184087626639887E-3</v>
      </c>
    </row>
    <row r="136" spans="1:20" x14ac:dyDescent="0.45">
      <c r="A136" s="2" t="s">
        <v>567</v>
      </c>
      <c r="B136" s="2">
        <v>11378</v>
      </c>
      <c r="C136" s="392">
        <v>226</v>
      </c>
      <c r="D136" s="159">
        <v>131</v>
      </c>
      <c r="E136" s="159" t="s">
        <v>567</v>
      </c>
      <c r="F136" s="343">
        <v>2.5287998931444098</v>
      </c>
      <c r="G136" s="343">
        <v>1.7514652586944524</v>
      </c>
      <c r="H136" s="343">
        <v>0.62715018986793447</v>
      </c>
      <c r="I136" s="344">
        <v>2529759.1726819999</v>
      </c>
      <c r="J136" s="344">
        <v>3585520.3394439998</v>
      </c>
      <c r="K136" s="343">
        <v>0.13685369322874766</v>
      </c>
      <c r="L136" s="343">
        <v>7.3524083577678701E-2</v>
      </c>
      <c r="M136" s="343">
        <v>3.1330991276955204E-2</v>
      </c>
      <c r="N136" s="230">
        <v>3745046.8514220002</v>
      </c>
      <c r="O136" s="225">
        <f t="shared" si="32"/>
        <v>1.7241048101600823E-2</v>
      </c>
      <c r="P136" s="225">
        <f t="shared" si="33"/>
        <v>1.1941275723436354E-2</v>
      </c>
      <c r="Q136" s="225">
        <f t="shared" si="34"/>
        <v>4.2758332202379908E-3</v>
      </c>
      <c r="R136" s="225">
        <f t="shared" si="35"/>
        <v>9.3305172711972257E-4</v>
      </c>
      <c r="S136" s="225">
        <f t="shared" si="36"/>
        <v>5.0127820118366648E-4</v>
      </c>
      <c r="T136" s="225">
        <f t="shared" si="37"/>
        <v>2.1361086305850022E-4</v>
      </c>
    </row>
    <row r="137" spans="1:20" x14ac:dyDescent="0.45">
      <c r="A137" s="2" t="s">
        <v>553</v>
      </c>
      <c r="B137" s="2">
        <v>11223</v>
      </c>
      <c r="C137" s="392">
        <v>160</v>
      </c>
      <c r="D137" s="112">
        <v>132</v>
      </c>
      <c r="E137" s="112" t="s">
        <v>553</v>
      </c>
      <c r="F137" s="341">
        <v>2.5203236243154472</v>
      </c>
      <c r="G137" s="341">
        <v>3.9090193470771273</v>
      </c>
      <c r="H137" s="341">
        <v>2.3582860097526486</v>
      </c>
      <c r="I137" s="342">
        <v>13004896.032710999</v>
      </c>
      <c r="J137" s="342">
        <v>12383538.400563</v>
      </c>
      <c r="K137" s="341">
        <v>0.24881021533932704</v>
      </c>
      <c r="L137" s="341">
        <v>0.1862367215972483</v>
      </c>
      <c r="M137" s="341">
        <v>0.44783182710603864</v>
      </c>
      <c r="N137" s="230">
        <v>12994196.539708</v>
      </c>
      <c r="O137" s="225">
        <f t="shared" si="32"/>
        <v>5.9620784385888283E-2</v>
      </c>
      <c r="P137" s="225">
        <f t="shared" si="33"/>
        <v>9.247177521325381E-2</v>
      </c>
      <c r="Q137" s="225">
        <f t="shared" si="34"/>
        <v>5.5787622014577216E-2</v>
      </c>
      <c r="R137" s="225">
        <f t="shared" si="35"/>
        <v>5.885855315815495E-3</v>
      </c>
      <c r="S137" s="225">
        <f t="shared" si="36"/>
        <v>4.4056165311310456E-3</v>
      </c>
      <c r="T137" s="225">
        <f t="shared" si="37"/>
        <v>1.0593911253075534E-2</v>
      </c>
    </row>
    <row r="138" spans="1:20" x14ac:dyDescent="0.45">
      <c r="A138" s="2" t="s">
        <v>573</v>
      </c>
      <c r="B138" s="2">
        <v>11233</v>
      </c>
      <c r="C138" s="392">
        <v>264</v>
      </c>
      <c r="D138" s="159">
        <v>133</v>
      </c>
      <c r="E138" s="159" t="s">
        <v>573</v>
      </c>
      <c r="F138" s="343">
        <v>2.4469821990178624</v>
      </c>
      <c r="G138" s="343">
        <v>1.1778989805796058</v>
      </c>
      <c r="H138" s="343">
        <v>8.4380803888536388E-2</v>
      </c>
      <c r="I138" s="344">
        <v>2682897.92215</v>
      </c>
      <c r="J138" s="344">
        <v>4138574.2033560001</v>
      </c>
      <c r="K138" s="343">
        <v>0.25885315126589192</v>
      </c>
      <c r="L138" s="343">
        <v>6.527020453352976E-2</v>
      </c>
      <c r="M138" s="343">
        <v>0</v>
      </c>
      <c r="N138" s="230">
        <v>4126333.7163359998</v>
      </c>
      <c r="O138" s="225">
        <f t="shared" si="32"/>
        <v>1.8381760461682148E-2</v>
      </c>
      <c r="P138" s="225">
        <f t="shared" si="33"/>
        <v>8.8483916710813196E-3</v>
      </c>
      <c r="Q138" s="225">
        <f t="shared" si="34"/>
        <v>6.338696396180571E-4</v>
      </c>
      <c r="R138" s="225">
        <f t="shared" si="35"/>
        <v>1.9445080651714485E-3</v>
      </c>
      <c r="S138" s="225">
        <f t="shared" si="36"/>
        <v>4.9031058154076345E-4</v>
      </c>
      <c r="T138" s="225">
        <f t="shared" si="37"/>
        <v>0</v>
      </c>
    </row>
    <row r="139" spans="1:20" x14ac:dyDescent="0.45">
      <c r="A139" s="2" t="s">
        <v>521</v>
      </c>
      <c r="B139" s="2">
        <v>10771</v>
      </c>
      <c r="C139" s="392">
        <v>49</v>
      </c>
      <c r="D139" s="112">
        <v>134</v>
      </c>
      <c r="E139" s="112" t="s">
        <v>521</v>
      </c>
      <c r="F139" s="341">
        <v>2.4305118502982541</v>
      </c>
      <c r="G139" s="341">
        <v>1.3904673000067738</v>
      </c>
      <c r="H139" s="341">
        <v>1.1766493937546569</v>
      </c>
      <c r="I139" s="342">
        <v>713440.50389199995</v>
      </c>
      <c r="J139" s="342">
        <v>1456855.3107149999</v>
      </c>
      <c r="K139" s="341">
        <v>0.1891951872145983</v>
      </c>
      <c r="L139" s="341">
        <v>0.19769264509372567</v>
      </c>
      <c r="M139" s="341">
        <v>3.8353910024719229E-3</v>
      </c>
      <c r="N139" s="230">
        <v>1532090.836318</v>
      </c>
      <c r="O139" s="225">
        <f t="shared" si="32"/>
        <v>6.7791337380959512E-3</v>
      </c>
      <c r="P139" s="225">
        <f t="shared" si="33"/>
        <v>3.8782628375329245E-3</v>
      </c>
      <c r="Q139" s="225">
        <f t="shared" si="34"/>
        <v>3.2818863245342774E-3</v>
      </c>
      <c r="R139" s="225">
        <f t="shared" si="35"/>
        <v>5.2769933072923498E-4</v>
      </c>
      <c r="S139" s="225">
        <f t="shared" si="36"/>
        <v>5.5140026573573275E-4</v>
      </c>
      <c r="T139" s="225">
        <f t="shared" si="37"/>
        <v>1.069759381772052E-5</v>
      </c>
    </row>
    <row r="140" spans="1:20" x14ac:dyDescent="0.45">
      <c r="A140" s="2" t="s">
        <v>529</v>
      </c>
      <c r="B140" s="2">
        <v>10843</v>
      </c>
      <c r="C140" s="392">
        <v>4</v>
      </c>
      <c r="D140" s="159">
        <v>135</v>
      </c>
      <c r="E140" s="159" t="s">
        <v>529</v>
      </c>
      <c r="F140" s="343">
        <v>2.3720350878424985</v>
      </c>
      <c r="G140" s="343">
        <v>1.5828719292336668</v>
      </c>
      <c r="H140" s="343">
        <v>0.83604705415387726</v>
      </c>
      <c r="I140" s="344">
        <v>2716869.2578139999</v>
      </c>
      <c r="J140" s="344">
        <v>3877384.2338950001</v>
      </c>
      <c r="K140" s="343">
        <v>0.11726170422529301</v>
      </c>
      <c r="L140" s="343">
        <v>9.4419031250994587E-2</v>
      </c>
      <c r="M140" s="343">
        <v>6.0711299371276631E-2</v>
      </c>
      <c r="N140" s="230">
        <v>3856267.1350159999</v>
      </c>
      <c r="O140" s="225">
        <f t="shared" si="32"/>
        <v>1.6652527668695259E-2</v>
      </c>
      <c r="P140" s="225">
        <f t="shared" si="33"/>
        <v>1.1112322382018191E-2</v>
      </c>
      <c r="Q140" s="225">
        <f t="shared" si="34"/>
        <v>5.8693468629470108E-3</v>
      </c>
      <c r="R140" s="225">
        <f t="shared" si="35"/>
        <v>8.2321875595278292E-4</v>
      </c>
      <c r="S140" s="225">
        <f t="shared" si="36"/>
        <v>6.6285508946189347E-4</v>
      </c>
      <c r="T140" s="225">
        <f t="shared" si="37"/>
        <v>4.2621485565889515E-4</v>
      </c>
    </row>
    <row r="141" spans="1:20" x14ac:dyDescent="0.45">
      <c r="A141" s="2" t="s">
        <v>540</v>
      </c>
      <c r="B141" s="2">
        <v>11132</v>
      </c>
      <c r="C141" s="392">
        <v>126</v>
      </c>
      <c r="D141" s="112">
        <v>136</v>
      </c>
      <c r="E141" s="112" t="s">
        <v>540</v>
      </c>
      <c r="F141" s="341">
        <v>2.1647377748589345</v>
      </c>
      <c r="G141" s="341">
        <v>4.5088170325730159</v>
      </c>
      <c r="H141" s="341">
        <v>1.0072867494280582</v>
      </c>
      <c r="I141" s="342">
        <v>18073785.907799002</v>
      </c>
      <c r="J141" s="342">
        <v>36031527.641556002</v>
      </c>
      <c r="K141" s="341">
        <v>0.18902512445526501</v>
      </c>
      <c r="L141" s="341">
        <v>0.44369708608695746</v>
      </c>
      <c r="M141" s="341">
        <v>0.10100140660806547</v>
      </c>
      <c r="N141" s="230">
        <v>36299556.525702</v>
      </c>
      <c r="O141" s="225">
        <f t="shared" si="32"/>
        <v>0.14305352335555918</v>
      </c>
      <c r="P141" s="225">
        <f t="shared" si="33"/>
        <v>0.29795856577462765</v>
      </c>
      <c r="Q141" s="225">
        <f t="shared" si="34"/>
        <v>6.6565068623354179E-2</v>
      </c>
      <c r="R141" s="225">
        <f t="shared" si="35"/>
        <v>1.2491448326950753E-2</v>
      </c>
      <c r="S141" s="225">
        <f t="shared" si="36"/>
        <v>2.9321071681058603E-2</v>
      </c>
      <c r="T141" s="225">
        <f t="shared" si="37"/>
        <v>6.6745299347366772E-3</v>
      </c>
    </row>
    <row r="142" spans="1:20" x14ac:dyDescent="0.45">
      <c r="A142" s="2" t="s">
        <v>562</v>
      </c>
      <c r="B142" s="2">
        <v>11312</v>
      </c>
      <c r="C142" s="392">
        <v>184</v>
      </c>
      <c r="D142" s="159">
        <v>137</v>
      </c>
      <c r="E142" s="159" t="s">
        <v>562</v>
      </c>
      <c r="F142" s="343">
        <v>2.0492603983102891</v>
      </c>
      <c r="G142" s="343">
        <v>2.7822640377983592</v>
      </c>
      <c r="H142" s="343">
        <v>1.2594395145395729</v>
      </c>
      <c r="I142" s="344">
        <v>3414881.7293529999</v>
      </c>
      <c r="J142" s="344">
        <v>5300306.5401529996</v>
      </c>
      <c r="K142" s="343">
        <v>0.21920161231083859</v>
      </c>
      <c r="L142" s="343">
        <v>0.50263543295905067</v>
      </c>
      <c r="M142" s="343">
        <v>0.33840719271512754</v>
      </c>
      <c r="N142" s="230">
        <v>5292473.8288249997</v>
      </c>
      <c r="O142" s="225">
        <f t="shared" si="32"/>
        <v>1.97445759265421E-2</v>
      </c>
      <c r="P142" s="225">
        <f t="shared" si="33"/>
        <v>2.6807048819805165E-2</v>
      </c>
      <c r="Q142" s="225">
        <f t="shared" si="34"/>
        <v>1.2134670215760771E-2</v>
      </c>
      <c r="R142" s="225">
        <f t="shared" si="35"/>
        <v>2.1120023990413672E-3</v>
      </c>
      <c r="S142" s="225">
        <f t="shared" si="36"/>
        <v>4.8428806205465177E-3</v>
      </c>
      <c r="T142" s="225">
        <f t="shared" si="37"/>
        <v>3.26054537342408E-3</v>
      </c>
    </row>
    <row r="143" spans="1:20" x14ac:dyDescent="0.45">
      <c r="A143" s="2" t="s">
        <v>566</v>
      </c>
      <c r="B143" s="2">
        <v>11341</v>
      </c>
      <c r="C143" s="392">
        <v>211</v>
      </c>
      <c r="D143" s="112">
        <v>138</v>
      </c>
      <c r="E143" s="112" t="s">
        <v>566</v>
      </c>
      <c r="F143" s="341">
        <v>1.9607282220608806</v>
      </c>
      <c r="G143" s="341">
        <v>5.3884197515431875</v>
      </c>
      <c r="H143" s="341">
        <v>2.3214921221741527</v>
      </c>
      <c r="I143" s="342">
        <v>11901255.826011</v>
      </c>
      <c r="J143" s="342">
        <v>14576022.085666999</v>
      </c>
      <c r="K143" s="341">
        <v>0.1031984255991525</v>
      </c>
      <c r="L143" s="341">
        <v>0</v>
      </c>
      <c r="M143" s="341">
        <v>6.9888289325298864E-2</v>
      </c>
      <c r="N143" s="230">
        <v>15362660.270845</v>
      </c>
      <c r="O143" s="225">
        <f t="shared" si="32"/>
        <v>5.4837263006495593E-2</v>
      </c>
      <c r="P143" s="225">
        <f t="shared" si="33"/>
        <v>0.15070226856539559</v>
      </c>
      <c r="Q143" s="225">
        <f t="shared" si="34"/>
        <v>6.4927037127748763E-2</v>
      </c>
      <c r="R143" s="225">
        <f t="shared" si="35"/>
        <v>2.8862333610360394E-3</v>
      </c>
      <c r="S143" s="225">
        <f t="shared" si="36"/>
        <v>0</v>
      </c>
      <c r="T143" s="225">
        <f t="shared" si="37"/>
        <v>1.9546219918114044E-3</v>
      </c>
    </row>
    <row r="144" spans="1:20" x14ac:dyDescent="0.45">
      <c r="A144" s="2" t="s">
        <v>552</v>
      </c>
      <c r="B144" s="2">
        <v>11234</v>
      </c>
      <c r="C144" s="392">
        <v>156</v>
      </c>
      <c r="D144" s="159">
        <v>139</v>
      </c>
      <c r="E144" s="159" t="s">
        <v>552</v>
      </c>
      <c r="F144" s="343">
        <v>1.8746925510062951</v>
      </c>
      <c r="G144" s="343">
        <v>2.0014396073154388</v>
      </c>
      <c r="H144" s="343">
        <v>0.34375289419635319</v>
      </c>
      <c r="I144" s="344">
        <v>3578020.176157</v>
      </c>
      <c r="J144" s="344">
        <v>6689133.5231149998</v>
      </c>
      <c r="K144" s="343">
        <v>0.17938296950083896</v>
      </c>
      <c r="L144" s="343">
        <v>0.18143496785354293</v>
      </c>
      <c r="M144" s="343">
        <v>4.5741181298131761E-2</v>
      </c>
      <c r="N144" s="230">
        <v>6941630.7931770002</v>
      </c>
      <c r="O144" s="225">
        <f t="shared" si="32"/>
        <v>2.3691006318750811E-2</v>
      </c>
      <c r="P144" s="225">
        <f t="shared" si="33"/>
        <v>2.5292743793138901E-2</v>
      </c>
      <c r="Q144" s="225">
        <f t="shared" si="34"/>
        <v>4.3441000414298526E-3</v>
      </c>
      <c r="R144" s="225">
        <f t="shared" si="35"/>
        <v>2.266912012660144E-3</v>
      </c>
      <c r="S144" s="225">
        <f t="shared" si="36"/>
        <v>2.2928436812496848E-3</v>
      </c>
      <c r="T144" s="225">
        <f t="shared" si="37"/>
        <v>5.7804391156271635E-4</v>
      </c>
    </row>
    <row r="145" spans="1:20" x14ac:dyDescent="0.45">
      <c r="A145" s="2" t="s">
        <v>514</v>
      </c>
      <c r="B145" s="2">
        <v>10630</v>
      </c>
      <c r="C145" s="392">
        <v>19</v>
      </c>
      <c r="D145" s="112">
        <v>140</v>
      </c>
      <c r="E145" s="112" t="s">
        <v>514</v>
      </c>
      <c r="F145" s="341">
        <v>1.8560705831520423</v>
      </c>
      <c r="G145" s="341">
        <v>1.4009767179813557</v>
      </c>
      <c r="H145" s="341">
        <v>1.1039019989932801</v>
      </c>
      <c r="I145" s="342">
        <v>649594.84555700002</v>
      </c>
      <c r="J145" s="342">
        <v>827394.84689699998</v>
      </c>
      <c r="K145" s="341">
        <v>0.23132777263003823</v>
      </c>
      <c r="L145" s="341">
        <v>0.15631071834652316</v>
      </c>
      <c r="M145" s="341">
        <v>0.1865040821551989</v>
      </c>
      <c r="N145" s="230">
        <v>878773.69596000004</v>
      </c>
      <c r="O145" s="225">
        <f t="shared" si="32"/>
        <v>2.9693642832581005E-3</v>
      </c>
      <c r="P145" s="225">
        <f t="shared" si="33"/>
        <v>2.2412995851619623E-3</v>
      </c>
      <c r="Q145" s="225">
        <f t="shared" si="34"/>
        <v>1.7660358381744543E-3</v>
      </c>
      <c r="R145" s="225">
        <f t="shared" si="35"/>
        <v>3.700809829154101E-4</v>
      </c>
      <c r="S145" s="225">
        <f t="shared" si="36"/>
        <v>2.5006778748702446E-4</v>
      </c>
      <c r="T145" s="225">
        <f t="shared" si="37"/>
        <v>2.9837149797019163E-4</v>
      </c>
    </row>
    <row r="146" spans="1:20" x14ac:dyDescent="0.45">
      <c r="A146" s="2" t="s">
        <v>515</v>
      </c>
      <c r="B146" s="2">
        <v>10706</v>
      </c>
      <c r="C146" s="392">
        <v>27</v>
      </c>
      <c r="D146" s="159">
        <v>141</v>
      </c>
      <c r="E146" s="159" t="s">
        <v>515</v>
      </c>
      <c r="F146" s="343">
        <v>1.8369296601301228</v>
      </c>
      <c r="G146" s="343">
        <v>1.6070649494446776</v>
      </c>
      <c r="H146" s="343">
        <v>1.0863269974726948</v>
      </c>
      <c r="I146" s="344">
        <v>24035695.726374</v>
      </c>
      <c r="J146" s="344">
        <v>29779892.004668001</v>
      </c>
      <c r="K146" s="343">
        <v>0.27869791044049597</v>
      </c>
      <c r="L146" s="343">
        <v>7.9659792380014652E-2</v>
      </c>
      <c r="M146" s="343">
        <v>0.20582637691204017</v>
      </c>
      <c r="N146" s="230">
        <v>29524601.881069001</v>
      </c>
      <c r="O146" s="225">
        <f t="shared" si="32"/>
        <v>9.8734406646800804E-2</v>
      </c>
      <c r="P146" s="225">
        <f t="shared" si="33"/>
        <v>8.6379248846714829E-2</v>
      </c>
      <c r="Q146" s="225">
        <f t="shared" si="34"/>
        <v>5.8389743411443068E-2</v>
      </c>
      <c r="R146" s="225">
        <f t="shared" si="35"/>
        <v>1.4979927331075034E-2</v>
      </c>
      <c r="S146" s="225">
        <f t="shared" si="36"/>
        <v>4.2816894435092007E-3</v>
      </c>
      <c r="T146" s="225">
        <f t="shared" si="37"/>
        <v>1.1063104721838671E-2</v>
      </c>
    </row>
    <row r="147" spans="1:20" x14ac:dyDescent="0.45">
      <c r="A147" s="2" t="s">
        <v>541</v>
      </c>
      <c r="B147" s="2">
        <v>11141</v>
      </c>
      <c r="C147" s="392">
        <v>129</v>
      </c>
      <c r="D147" s="112">
        <v>142</v>
      </c>
      <c r="E147" s="112" t="s">
        <v>541</v>
      </c>
      <c r="F147" s="341">
        <v>1.7807987529358378</v>
      </c>
      <c r="G147" s="341">
        <v>2.0836469241552518</v>
      </c>
      <c r="H147" s="341">
        <v>1.2986332676441055</v>
      </c>
      <c r="I147" s="342">
        <v>759193.08603999997</v>
      </c>
      <c r="J147" s="342">
        <v>1104904.2355460001</v>
      </c>
      <c r="K147" s="341">
        <v>0.30741468027941876</v>
      </c>
      <c r="L147" s="341">
        <v>0.20816452863792667</v>
      </c>
      <c r="M147" s="341">
        <v>5.9985248603366161E-2</v>
      </c>
      <c r="N147" s="230">
        <v>1271009.2049459999</v>
      </c>
      <c r="O147" s="225">
        <f t="shared" si="32"/>
        <v>4.1205527909406589E-3</v>
      </c>
      <c r="P147" s="225">
        <f t="shared" si="33"/>
        <v>4.8213068065710782E-3</v>
      </c>
      <c r="Q147" s="225">
        <f t="shared" si="34"/>
        <v>3.0048802126447279E-3</v>
      </c>
      <c r="R147" s="225">
        <f t="shared" si="35"/>
        <v>7.1132036492791123E-4</v>
      </c>
      <c r="S147" s="225">
        <f t="shared" si="36"/>
        <v>4.8166752590081153E-4</v>
      </c>
      <c r="T147" s="225">
        <f t="shared" si="37"/>
        <v>1.3879860547991711E-4</v>
      </c>
    </row>
    <row r="148" spans="1:20" x14ac:dyDescent="0.45">
      <c r="A148" s="2" t="s">
        <v>557</v>
      </c>
      <c r="B148" s="2">
        <v>11280</v>
      </c>
      <c r="C148" s="392">
        <v>170</v>
      </c>
      <c r="D148" s="159">
        <v>143</v>
      </c>
      <c r="E148" s="159" t="s">
        <v>557</v>
      </c>
      <c r="F148" s="343">
        <v>1.694236011060543</v>
      </c>
      <c r="G148" s="343">
        <v>4.04588452350482</v>
      </c>
      <c r="H148" s="343">
        <v>1.2507651864175411</v>
      </c>
      <c r="I148" s="344">
        <v>857380.57879900001</v>
      </c>
      <c r="J148" s="344">
        <v>2097185.5127739999</v>
      </c>
      <c r="K148" s="343">
        <v>0.24119350703317213</v>
      </c>
      <c r="L148" s="343">
        <v>0.57666998674168712</v>
      </c>
      <c r="M148" s="343">
        <v>0.10206987988364347</v>
      </c>
      <c r="N148" s="230">
        <v>2163607.104942</v>
      </c>
      <c r="O148" s="225">
        <f t="shared" si="32"/>
        <v>6.6733553495231177E-3</v>
      </c>
      <c r="P148" s="225">
        <f t="shared" si="33"/>
        <v>1.5936165299415807E-2</v>
      </c>
      <c r="Q148" s="225">
        <f t="shared" si="34"/>
        <v>4.9265866699126056E-3</v>
      </c>
      <c r="R148" s="225">
        <f t="shared" si="35"/>
        <v>9.5002701508068897E-4</v>
      </c>
      <c r="S148" s="225">
        <f t="shared" si="36"/>
        <v>2.2714212871222839E-3</v>
      </c>
      <c r="T148" s="225">
        <f t="shared" si="37"/>
        <v>4.0203878001643628E-4</v>
      </c>
    </row>
    <row r="149" spans="1:20" x14ac:dyDescent="0.45">
      <c r="A149" s="2" t="s">
        <v>537</v>
      </c>
      <c r="B149" s="2">
        <v>11087</v>
      </c>
      <c r="C149" s="392">
        <v>119</v>
      </c>
      <c r="D149" s="112">
        <v>144</v>
      </c>
      <c r="E149" s="112" t="s">
        <v>537</v>
      </c>
      <c r="F149" s="341">
        <v>1.6593428567838246</v>
      </c>
      <c r="G149" s="341">
        <v>1.7931700140513018</v>
      </c>
      <c r="H149" s="341">
        <v>1.1050274448397075</v>
      </c>
      <c r="I149" s="342">
        <v>813069.86493499996</v>
      </c>
      <c r="J149" s="342">
        <v>1101812.755713</v>
      </c>
      <c r="K149" s="341">
        <v>0.11291630949811791</v>
      </c>
      <c r="L149" s="341">
        <v>0.16782152994390892</v>
      </c>
      <c r="M149" s="341">
        <v>0.10954158453314183</v>
      </c>
      <c r="N149" s="230">
        <v>1286960.305191</v>
      </c>
      <c r="O149" s="225">
        <f t="shared" si="32"/>
        <v>3.8877043071616751E-3</v>
      </c>
      <c r="P149" s="225">
        <f t="shared" si="33"/>
        <v>4.2012503676379246E-3</v>
      </c>
      <c r="Q149" s="225">
        <f t="shared" si="34"/>
        <v>2.5889887308532685E-3</v>
      </c>
      <c r="R149" s="225">
        <f t="shared" si="35"/>
        <v>2.6455365808816914E-4</v>
      </c>
      <c r="S149" s="225">
        <f t="shared" si="36"/>
        <v>3.9319208934431515E-4</v>
      </c>
      <c r="T149" s="225">
        <f t="shared" si="37"/>
        <v>2.5664695410099382E-4</v>
      </c>
    </row>
    <row r="150" spans="1:20" x14ac:dyDescent="0.45">
      <c r="A150" s="2" t="s">
        <v>528</v>
      </c>
      <c r="B150" s="2">
        <v>10835</v>
      </c>
      <c r="C150" s="392">
        <v>18</v>
      </c>
      <c r="D150" s="159">
        <v>145</v>
      </c>
      <c r="E150" s="159" t="s">
        <v>528</v>
      </c>
      <c r="F150" s="343">
        <v>1.6060944153240573</v>
      </c>
      <c r="G150" s="343">
        <v>3.2898559117026682</v>
      </c>
      <c r="H150" s="343">
        <v>0.52152927874780852</v>
      </c>
      <c r="I150" s="344">
        <v>1753075.142794</v>
      </c>
      <c r="J150" s="344">
        <v>3400278.5986870001</v>
      </c>
      <c r="K150" s="343">
        <v>0.16652549995222152</v>
      </c>
      <c r="L150" s="343">
        <v>0.50799578058356842</v>
      </c>
      <c r="M150" s="343">
        <v>6.1681348668081497E-2</v>
      </c>
      <c r="N150" s="230">
        <v>4072192.5454640002</v>
      </c>
      <c r="O150" s="225">
        <f t="shared" si="32"/>
        <v>1.1906697506557986E-2</v>
      </c>
      <c r="P150" s="225">
        <f t="shared" si="33"/>
        <v>2.4389175883474893E-2</v>
      </c>
      <c r="Q150" s="225">
        <f t="shared" si="34"/>
        <v>3.8663302129785465E-3</v>
      </c>
      <c r="R150" s="225">
        <f t="shared" si="35"/>
        <v>1.2345281423940323E-3</v>
      </c>
      <c r="S150" s="225">
        <f t="shared" si="36"/>
        <v>3.7660003274439828E-3</v>
      </c>
      <c r="T150" s="225">
        <f t="shared" si="37"/>
        <v>4.5727147381880259E-4</v>
      </c>
    </row>
    <row r="151" spans="1:20" x14ac:dyDescent="0.45">
      <c r="A151" s="2" t="s">
        <v>538</v>
      </c>
      <c r="B151" s="2">
        <v>11095</v>
      </c>
      <c r="C151" s="392">
        <v>122</v>
      </c>
      <c r="D151" s="112">
        <v>146</v>
      </c>
      <c r="E151" s="112" t="s">
        <v>538</v>
      </c>
      <c r="F151" s="341">
        <v>1.5444868932950258</v>
      </c>
      <c r="G151" s="341">
        <v>3.2358752618399613</v>
      </c>
      <c r="H151" s="341">
        <v>1.2299794036773968</v>
      </c>
      <c r="I151" s="342">
        <v>2391495.3459080001</v>
      </c>
      <c r="J151" s="342">
        <v>4048482.5502249999</v>
      </c>
      <c r="K151" s="341">
        <v>0.13085020872550976</v>
      </c>
      <c r="L151" s="341">
        <v>0.33752924080784341</v>
      </c>
      <c r="M151" s="341">
        <v>0.14892856023904474</v>
      </c>
      <c r="N151" s="230">
        <v>4106759.5669430001</v>
      </c>
      <c r="O151" s="225">
        <f t="shared" si="32"/>
        <v>1.1547167046097003E-2</v>
      </c>
      <c r="P151" s="225">
        <f t="shared" si="33"/>
        <v>2.4192624975329893E-2</v>
      </c>
      <c r="Q151" s="225">
        <f t="shared" si="34"/>
        <v>9.1957903295775568E-3</v>
      </c>
      <c r="R151" s="225">
        <f t="shared" si="35"/>
        <v>9.7828555537084866E-4</v>
      </c>
      <c r="S151" s="225">
        <f t="shared" si="36"/>
        <v>2.5234960189500122E-3</v>
      </c>
      <c r="T151" s="225">
        <f t="shared" si="37"/>
        <v>1.1134461357235194E-3</v>
      </c>
    </row>
    <row r="152" spans="1:20" x14ac:dyDescent="0.45">
      <c r="A152" s="2" t="s">
        <v>526</v>
      </c>
      <c r="B152" s="2">
        <v>10825</v>
      </c>
      <c r="C152" s="392">
        <v>61</v>
      </c>
      <c r="D152" s="159">
        <v>147</v>
      </c>
      <c r="E152" s="159" t="s">
        <v>526</v>
      </c>
      <c r="F152" s="343">
        <v>1.5301400242510699</v>
      </c>
      <c r="G152" s="343">
        <v>5.309533179202125E-2</v>
      </c>
      <c r="H152" s="343">
        <v>0.24591716267401251</v>
      </c>
      <c r="I152" s="344">
        <v>282007.43617200002</v>
      </c>
      <c r="J152" s="344">
        <v>443716.55994100001</v>
      </c>
      <c r="K152" s="343">
        <v>9.5158099175549529E-2</v>
      </c>
      <c r="L152" s="343">
        <v>0</v>
      </c>
      <c r="M152" s="343">
        <v>1.1202139676192208E-2</v>
      </c>
      <c r="N152" s="230">
        <v>444260.72771299997</v>
      </c>
      <c r="O152" s="225">
        <f t="shared" si="32"/>
        <v>1.2375451222390314E-3</v>
      </c>
      <c r="P152" s="225">
        <f t="shared" si="33"/>
        <v>4.2942389475132982E-5</v>
      </c>
      <c r="Q152" s="225">
        <f t="shared" si="34"/>
        <v>1.9889263748332006E-4</v>
      </c>
      <c r="R152" s="225">
        <f t="shared" si="35"/>
        <v>7.6961872514823206E-5</v>
      </c>
      <c r="S152" s="225">
        <f t="shared" si="36"/>
        <v>0</v>
      </c>
      <c r="T152" s="225">
        <f t="shared" si="37"/>
        <v>9.0600553512724035E-6</v>
      </c>
    </row>
    <row r="153" spans="1:20" x14ac:dyDescent="0.45">
      <c r="A153" s="2" t="s">
        <v>523</v>
      </c>
      <c r="B153" s="2">
        <v>10789</v>
      </c>
      <c r="C153" s="392">
        <v>43</v>
      </c>
      <c r="D153" s="112">
        <v>148</v>
      </c>
      <c r="E153" s="112" t="s">
        <v>523</v>
      </c>
      <c r="F153" s="341">
        <v>1.4803344744290714</v>
      </c>
      <c r="G153" s="341">
        <v>0.72782819783177644</v>
      </c>
      <c r="H153" s="341">
        <v>1.7828832754219395</v>
      </c>
      <c r="I153" s="342">
        <v>1042808.1750019999</v>
      </c>
      <c r="J153" s="342">
        <v>1274619.798561</v>
      </c>
      <c r="K153" s="341">
        <v>0.13918688051082506</v>
      </c>
      <c r="L153" s="341">
        <v>0.16697021104346912</v>
      </c>
      <c r="M153" s="341">
        <v>0.21921119009760293</v>
      </c>
      <c r="N153" s="230">
        <v>1685418.451472</v>
      </c>
      <c r="O153" s="225">
        <f t="shared" si="32"/>
        <v>4.5421298036632867E-3</v>
      </c>
      <c r="P153" s="225">
        <f t="shared" si="33"/>
        <v>2.2332048644568996E-3</v>
      </c>
      <c r="Q153" s="225">
        <f t="shared" si="34"/>
        <v>5.4704442824450496E-3</v>
      </c>
      <c r="R153" s="225">
        <f t="shared" si="35"/>
        <v>4.2706894230168152E-4</v>
      </c>
      <c r="S153" s="225">
        <f t="shared" si="36"/>
        <v>5.1231690202782469E-4</v>
      </c>
      <c r="T153" s="225">
        <f t="shared" si="37"/>
        <v>6.7260858747671332E-4</v>
      </c>
    </row>
    <row r="154" spans="1:20" x14ac:dyDescent="0.45">
      <c r="A154" s="2" t="s">
        <v>536</v>
      </c>
      <c r="B154" s="2">
        <v>11055</v>
      </c>
      <c r="C154" s="392">
        <v>116</v>
      </c>
      <c r="D154" s="159">
        <v>149</v>
      </c>
      <c r="E154" s="159" t="s">
        <v>536</v>
      </c>
      <c r="F154" s="343">
        <v>1.4716235832220486</v>
      </c>
      <c r="G154" s="343">
        <v>2.9573073090414721</v>
      </c>
      <c r="H154" s="343">
        <v>0.86658457118630916</v>
      </c>
      <c r="I154" s="344">
        <v>8455855.9399389997</v>
      </c>
      <c r="J154" s="344">
        <v>14761753.257282</v>
      </c>
      <c r="K154" s="343">
        <v>9.5153653339695596E-2</v>
      </c>
      <c r="L154" s="343">
        <v>0.2574114642802422</v>
      </c>
      <c r="M154" s="343">
        <v>5.5662210301729124E-2</v>
      </c>
      <c r="N154" s="230">
        <v>15269167.802882001</v>
      </c>
      <c r="O154" s="225">
        <f t="shared" si="32"/>
        <v>4.0907604701951289E-2</v>
      </c>
      <c r="P154" s="225">
        <f t="shared" si="33"/>
        <v>8.2206047633178014E-2</v>
      </c>
      <c r="Q154" s="225">
        <f t="shared" si="34"/>
        <v>2.4088971856025619E-2</v>
      </c>
      <c r="R154" s="225">
        <f t="shared" si="35"/>
        <v>2.645043257763182E-3</v>
      </c>
      <c r="S154" s="225">
        <f t="shared" si="36"/>
        <v>7.1554210917655226E-3</v>
      </c>
      <c r="T154" s="225">
        <f t="shared" si="37"/>
        <v>1.5472758943388346E-3</v>
      </c>
    </row>
    <row r="155" spans="1:20" x14ac:dyDescent="0.45">
      <c r="A155" s="2" t="s">
        <v>511</v>
      </c>
      <c r="B155" s="2">
        <v>10596</v>
      </c>
      <c r="C155" s="392">
        <v>36</v>
      </c>
      <c r="D155" s="112">
        <v>150</v>
      </c>
      <c r="E155" s="112" t="s">
        <v>511</v>
      </c>
      <c r="F155" s="341">
        <v>1.3944144860418395</v>
      </c>
      <c r="G155" s="341">
        <v>2.1264401890123681</v>
      </c>
      <c r="H155" s="341">
        <v>0.92734450735490392</v>
      </c>
      <c r="I155" s="342">
        <v>5028431.6251039999</v>
      </c>
      <c r="J155" s="342">
        <v>8302826.5037519997</v>
      </c>
      <c r="K155" s="341">
        <v>0.17350358128221685</v>
      </c>
      <c r="L155" s="341">
        <v>0.2915666165966046</v>
      </c>
      <c r="M155" s="341">
        <v>0.10523317699947048</v>
      </c>
      <c r="N155" s="230">
        <v>8108656.2815300003</v>
      </c>
      <c r="O155" s="225">
        <f t="shared" si="32"/>
        <v>2.0584139722529381E-2</v>
      </c>
      <c r="P155" s="225">
        <f t="shared" si="33"/>
        <v>3.1390194522777658E-2</v>
      </c>
      <c r="Q155" s="225">
        <f t="shared" si="34"/>
        <v>1.3689322006757152E-2</v>
      </c>
      <c r="R155" s="225">
        <f t="shared" si="35"/>
        <v>2.5612341202866881E-3</v>
      </c>
      <c r="S155" s="225">
        <f t="shared" si="36"/>
        <v>4.3040631279483016E-3</v>
      </c>
      <c r="T155" s="225">
        <f t="shared" si="37"/>
        <v>1.5534365430694261E-3</v>
      </c>
    </row>
    <row r="156" spans="1:20" x14ac:dyDescent="0.45">
      <c r="A156" s="2" t="s">
        <v>545</v>
      </c>
      <c r="B156" s="2">
        <v>11183</v>
      </c>
      <c r="C156" s="392">
        <v>144</v>
      </c>
      <c r="D156" s="159">
        <v>151</v>
      </c>
      <c r="E156" s="159" t="s">
        <v>545</v>
      </c>
      <c r="F156" s="343">
        <v>1.3860695091184423</v>
      </c>
      <c r="G156" s="343">
        <v>2.5917993545887725</v>
      </c>
      <c r="H156" s="343">
        <v>1.3917287047960865</v>
      </c>
      <c r="I156" s="344">
        <v>7917274.8960189996</v>
      </c>
      <c r="J156" s="344">
        <v>10340407.719632</v>
      </c>
      <c r="K156" s="343">
        <v>0.1113458011991808</v>
      </c>
      <c r="L156" s="343">
        <v>4.6996228164443599E-2</v>
      </c>
      <c r="M156" s="343">
        <v>7.1632264596421621E-2</v>
      </c>
      <c r="N156" s="230">
        <v>10750896.645733001</v>
      </c>
      <c r="O156" s="225">
        <f t="shared" si="32"/>
        <v>2.7128241352458986E-2</v>
      </c>
      <c r="P156" s="225">
        <f t="shared" si="33"/>
        <v>5.0726863238734911E-2</v>
      </c>
      <c r="Q156" s="225">
        <f t="shared" si="34"/>
        <v>2.7239003493314078E-2</v>
      </c>
      <c r="R156" s="225">
        <f t="shared" si="35"/>
        <v>2.1792671641954263E-3</v>
      </c>
      <c r="S156" s="225">
        <f t="shared" si="36"/>
        <v>9.1981319256573572E-4</v>
      </c>
      <c r="T156" s="225">
        <f t="shared" si="37"/>
        <v>1.4019912780787345E-3</v>
      </c>
    </row>
    <row r="157" spans="1:20" x14ac:dyDescent="0.45">
      <c r="A157" s="2" t="s">
        <v>519</v>
      </c>
      <c r="B157" s="2">
        <v>10782</v>
      </c>
      <c r="C157" s="392">
        <v>45</v>
      </c>
      <c r="D157" s="112">
        <v>152</v>
      </c>
      <c r="E157" s="112" t="s">
        <v>519</v>
      </c>
      <c r="F157" s="341">
        <v>1.3391714155914989</v>
      </c>
      <c r="G157" s="341">
        <v>0.89535509598276153</v>
      </c>
      <c r="H157" s="341">
        <v>0.59304024391334276</v>
      </c>
      <c r="I157" s="342">
        <v>1127968.034253</v>
      </c>
      <c r="J157" s="342">
        <v>1668822.4994659999</v>
      </c>
      <c r="K157" s="341">
        <v>9.6214106040378139E-2</v>
      </c>
      <c r="L157" s="341">
        <v>0.1915812246028511</v>
      </c>
      <c r="M157" s="341">
        <v>6.5073804746423963E-2</v>
      </c>
      <c r="N157" s="230">
        <v>1942079.538863</v>
      </c>
      <c r="O157" s="225">
        <f t="shared" si="32"/>
        <v>4.7347290090872388E-3</v>
      </c>
      <c r="P157" s="225">
        <f t="shared" si="33"/>
        <v>3.165587091411467E-3</v>
      </c>
      <c r="Q157" s="225">
        <f t="shared" si="34"/>
        <v>2.096732960188267E-3</v>
      </c>
      <c r="R157" s="225">
        <f t="shared" si="35"/>
        <v>3.4017132806823171E-4</v>
      </c>
      <c r="S157" s="225">
        <f t="shared" si="36"/>
        <v>6.7734807595406013E-4</v>
      </c>
      <c r="T157" s="225">
        <f t="shared" si="37"/>
        <v>2.3007273563144611E-4</v>
      </c>
    </row>
    <row r="158" spans="1:20" x14ac:dyDescent="0.45">
      <c r="A158" s="2" t="s">
        <v>525</v>
      </c>
      <c r="B158" s="2">
        <v>10801</v>
      </c>
      <c r="C158" s="392">
        <v>46</v>
      </c>
      <c r="D158" s="159">
        <v>153</v>
      </c>
      <c r="E158" s="159" t="s">
        <v>525</v>
      </c>
      <c r="F158" s="343">
        <v>1.2803144212407127</v>
      </c>
      <c r="G158" s="343">
        <v>2.3290082911596857</v>
      </c>
      <c r="H158" s="343">
        <v>0.64278023042963284</v>
      </c>
      <c r="I158" s="344">
        <v>1215451.9359200001</v>
      </c>
      <c r="J158" s="344">
        <v>2048259.9015009999</v>
      </c>
      <c r="K158" s="343">
        <v>9.5220406536877342E-2</v>
      </c>
      <c r="L158" s="343">
        <v>0.27367677306732302</v>
      </c>
      <c r="M158" s="343">
        <v>8.5111496215646759E-2</v>
      </c>
      <c r="N158" s="230">
        <v>2120874.7757850001</v>
      </c>
      <c r="O158" s="225">
        <f t="shared" si="32"/>
        <v>4.9433755828896834E-3</v>
      </c>
      <c r="P158" s="225">
        <f t="shared" si="33"/>
        <v>8.9924494544936628E-3</v>
      </c>
      <c r="Q158" s="225">
        <f t="shared" si="34"/>
        <v>2.481815438109985E-3</v>
      </c>
      <c r="R158" s="225">
        <f t="shared" si="35"/>
        <v>3.6765205863343946E-4</v>
      </c>
      <c r="S158" s="225">
        <f t="shared" si="36"/>
        <v>1.056683463952554E-3</v>
      </c>
      <c r="T158" s="225">
        <f t="shared" si="37"/>
        <v>3.2862091157882274E-4</v>
      </c>
    </row>
    <row r="159" spans="1:20" x14ac:dyDescent="0.45">
      <c r="A159" s="2" t="s">
        <v>544</v>
      </c>
      <c r="B159" s="2">
        <v>11182</v>
      </c>
      <c r="C159" s="392">
        <v>141</v>
      </c>
      <c r="D159" s="112">
        <v>154</v>
      </c>
      <c r="E159" s="112" t="s">
        <v>544</v>
      </c>
      <c r="F159" s="341">
        <v>1.2532239595480714</v>
      </c>
      <c r="G159" s="341">
        <v>2.5284567429542091</v>
      </c>
      <c r="H159" s="341">
        <v>0.85948838140193973</v>
      </c>
      <c r="I159" s="342">
        <v>7237686.4241249999</v>
      </c>
      <c r="J159" s="342">
        <v>10764692.936234999</v>
      </c>
      <c r="K159" s="341">
        <v>8.8808112958451341E-2</v>
      </c>
      <c r="L159" s="341">
        <v>0.20204853382718985</v>
      </c>
      <c r="M159" s="341">
        <v>0.10192091839586186</v>
      </c>
      <c r="N159" s="230">
        <v>11141673.808038</v>
      </c>
      <c r="O159" s="225">
        <f t="shared" si="32"/>
        <v>2.5419738158142965E-2</v>
      </c>
      <c r="P159" s="225">
        <f t="shared" si="33"/>
        <v>5.1285891767712886E-2</v>
      </c>
      <c r="Q159" s="225">
        <f t="shared" si="34"/>
        <v>1.7433411992124757E-2</v>
      </c>
      <c r="R159" s="225">
        <f t="shared" si="35"/>
        <v>1.8013372314846995E-3</v>
      </c>
      <c r="S159" s="225">
        <f t="shared" si="36"/>
        <v>4.0982465951065698E-3</v>
      </c>
      <c r="T159" s="225">
        <f t="shared" si="37"/>
        <v>2.0673105064114329E-3</v>
      </c>
    </row>
    <row r="160" spans="1:20" x14ac:dyDescent="0.45">
      <c r="A160" s="2" t="s">
        <v>572</v>
      </c>
      <c r="B160" s="2">
        <v>11477</v>
      </c>
      <c r="C160" s="392">
        <v>245</v>
      </c>
      <c r="D160" s="159">
        <v>155</v>
      </c>
      <c r="E160" s="159" t="s">
        <v>572</v>
      </c>
      <c r="F160" s="343">
        <v>1.2514135914601892</v>
      </c>
      <c r="G160" s="343">
        <v>0.81532217456982614</v>
      </c>
      <c r="H160" s="343">
        <v>1.0751416549464923</v>
      </c>
      <c r="I160" s="344">
        <v>5446130.8567329999</v>
      </c>
      <c r="J160" s="344">
        <v>7335357.0124890003</v>
      </c>
      <c r="K160" s="343">
        <v>5.935814685470267E-2</v>
      </c>
      <c r="L160" s="343">
        <v>0.1138904556382437</v>
      </c>
      <c r="M160" s="343">
        <v>0.13144971299687599</v>
      </c>
      <c r="N160" s="230">
        <v>8205464.6702760002</v>
      </c>
      <c r="O160" s="225">
        <f t="shared" si="32"/>
        <v>1.8693731097644037E-2</v>
      </c>
      <c r="P160" s="225">
        <f t="shared" si="33"/>
        <v>1.217935748290104E-2</v>
      </c>
      <c r="Q160" s="225">
        <f t="shared" si="34"/>
        <v>1.6060564729838241E-2</v>
      </c>
      <c r="R160" s="225">
        <f t="shared" si="35"/>
        <v>8.8669744625478365E-4</v>
      </c>
      <c r="S160" s="225">
        <f t="shared" si="36"/>
        <v>1.7013060804344118E-3</v>
      </c>
      <c r="T160" s="225">
        <f t="shared" si="37"/>
        <v>1.9636078786381449E-3</v>
      </c>
    </row>
    <row r="161" spans="1:20" x14ac:dyDescent="0.45">
      <c r="A161" s="2" t="s">
        <v>509</v>
      </c>
      <c r="B161" s="2">
        <v>10589</v>
      </c>
      <c r="C161" s="392">
        <v>26</v>
      </c>
      <c r="D161" s="112">
        <v>156</v>
      </c>
      <c r="E161" s="112" t="s">
        <v>509</v>
      </c>
      <c r="F161" s="341">
        <v>1.2295502608927009</v>
      </c>
      <c r="G161" s="341">
        <v>1.001182976897093</v>
      </c>
      <c r="H161" s="341">
        <v>0.29716793587960216</v>
      </c>
      <c r="I161" s="342">
        <v>1897189.0063799999</v>
      </c>
      <c r="J161" s="342">
        <v>3481344.2050100002</v>
      </c>
      <c r="K161" s="341">
        <v>0.15024537533534499</v>
      </c>
      <c r="L161" s="341">
        <v>0.25556959499900245</v>
      </c>
      <c r="M161" s="341">
        <v>7.4152621336235083E-2</v>
      </c>
      <c r="N161" s="230">
        <v>3639122.6873550001</v>
      </c>
      <c r="O161" s="225">
        <f t="shared" si="32"/>
        <v>8.1458222202291982E-3</v>
      </c>
      <c r="P161" s="225">
        <f t="shared" si="33"/>
        <v>6.632879353628357E-3</v>
      </c>
      <c r="Q161" s="225">
        <f t="shared" si="34"/>
        <v>1.968750080594675E-3</v>
      </c>
      <c r="R161" s="225">
        <f t="shared" si="35"/>
        <v>9.9538193420800115E-4</v>
      </c>
      <c r="S161" s="225">
        <f t="shared" si="36"/>
        <v>1.6931593217233479E-3</v>
      </c>
      <c r="T161" s="225">
        <f t="shared" si="37"/>
        <v>4.9126423683599021E-4</v>
      </c>
    </row>
    <row r="162" spans="1:20" x14ac:dyDescent="0.45">
      <c r="A162" s="2" t="s">
        <v>565</v>
      </c>
      <c r="B162" s="2">
        <v>11384</v>
      </c>
      <c r="C162" s="392">
        <v>209</v>
      </c>
      <c r="D162" s="159">
        <v>157</v>
      </c>
      <c r="E162" s="159" t="s">
        <v>565</v>
      </c>
      <c r="F162" s="343">
        <v>1.1651339335698561</v>
      </c>
      <c r="G162" s="343">
        <v>2.8154856024949999</v>
      </c>
      <c r="H162" s="343">
        <v>0.960436797256074</v>
      </c>
      <c r="I162" s="344">
        <v>894430.62951100001</v>
      </c>
      <c r="J162" s="344">
        <v>1896225.3727539999</v>
      </c>
      <c r="K162" s="343">
        <v>0.15107614171526781</v>
      </c>
      <c r="L162" s="343">
        <v>0.4438299426509188</v>
      </c>
      <c r="M162" s="343">
        <v>5.9451360152338019E-2</v>
      </c>
      <c r="N162" s="230">
        <v>2155680.6464959998</v>
      </c>
      <c r="O162" s="225">
        <f t="shared" si="32"/>
        <v>4.5724842417730008E-3</v>
      </c>
      <c r="P162" s="225">
        <f t="shared" si="33"/>
        <v>1.1049170554069437E-2</v>
      </c>
      <c r="Q162" s="225">
        <f t="shared" si="34"/>
        <v>3.7691650669008942E-3</v>
      </c>
      <c r="R162" s="225">
        <f t="shared" si="35"/>
        <v>5.9288744186207325E-4</v>
      </c>
      <c r="S162" s="225">
        <f t="shared" si="36"/>
        <v>1.7417786576522079E-3</v>
      </c>
      <c r="T162" s="225">
        <f t="shared" si="37"/>
        <v>2.3331258288533796E-4</v>
      </c>
    </row>
    <row r="163" spans="1:20" x14ac:dyDescent="0.45">
      <c r="A163" s="2" t="s">
        <v>560</v>
      </c>
      <c r="B163" s="2">
        <v>11308</v>
      </c>
      <c r="C163" s="392">
        <v>181</v>
      </c>
      <c r="D163" s="112">
        <v>158</v>
      </c>
      <c r="E163" s="112" t="s">
        <v>560</v>
      </c>
      <c r="F163" s="341">
        <v>1.1172195002703216</v>
      </c>
      <c r="G163" s="341">
        <v>1.9182064796074476</v>
      </c>
      <c r="H163" s="341">
        <v>0.50271506873716232</v>
      </c>
      <c r="I163" s="342">
        <v>2098024.3671459998</v>
      </c>
      <c r="J163" s="342">
        <v>3711267.6026030001</v>
      </c>
      <c r="K163" s="341">
        <v>8.7314379506741785E-2</v>
      </c>
      <c r="L163" s="341">
        <v>0.259009429922406</v>
      </c>
      <c r="M163" s="341">
        <v>4.0979583384040397E-2</v>
      </c>
      <c r="N163" s="230">
        <v>4058954.832128</v>
      </c>
      <c r="O163" s="225">
        <f t="shared" si="32"/>
        <v>8.2555244841779861E-3</v>
      </c>
      <c r="P163" s="225">
        <f t="shared" si="33"/>
        <v>1.4174296594605203E-2</v>
      </c>
      <c r="Q163" s="225">
        <f t="shared" si="34"/>
        <v>3.7147369496510663E-3</v>
      </c>
      <c r="R163" s="225">
        <f t="shared" si="35"/>
        <v>6.4519639843764356E-4</v>
      </c>
      <c r="S163" s="225">
        <f t="shared" si="36"/>
        <v>1.9139109994410531E-3</v>
      </c>
      <c r="T163" s="225">
        <f t="shared" si="37"/>
        <v>3.0281243202119384E-4</v>
      </c>
    </row>
    <row r="164" spans="1:20" x14ac:dyDescent="0.45">
      <c r="A164" s="2" t="s">
        <v>549</v>
      </c>
      <c r="B164" s="2">
        <v>11215</v>
      </c>
      <c r="C164" s="392">
        <v>149</v>
      </c>
      <c r="D164" s="159">
        <v>159</v>
      </c>
      <c r="E164" s="159" t="s">
        <v>549</v>
      </c>
      <c r="F164" s="343">
        <v>1.1167353811408187</v>
      </c>
      <c r="G164" s="343">
        <v>2.2429717913368119</v>
      </c>
      <c r="H164" s="343">
        <v>1.1705709707555332</v>
      </c>
      <c r="I164" s="344">
        <v>5865973.1932269996</v>
      </c>
      <c r="J164" s="344">
        <v>8045432.600234</v>
      </c>
      <c r="K164" s="343">
        <v>6.0180675752988654E-2</v>
      </c>
      <c r="L164" s="343">
        <v>0.11353875860645991</v>
      </c>
      <c r="M164" s="343">
        <v>5.0270034076587075E-2</v>
      </c>
      <c r="N164" s="230">
        <v>8768006.2156680003</v>
      </c>
      <c r="O164" s="225">
        <f t="shared" si="32"/>
        <v>1.7825555339942289E-2</v>
      </c>
      <c r="P164" s="225">
        <f t="shared" si="33"/>
        <v>3.5802768021515857E-2</v>
      </c>
      <c r="Q164" s="225">
        <f t="shared" si="34"/>
        <v>1.8684889877149457E-2</v>
      </c>
      <c r="R164" s="225">
        <f t="shared" si="35"/>
        <v>9.6061608161293643E-4</v>
      </c>
      <c r="S164" s="225">
        <f t="shared" si="36"/>
        <v>1.8123285596094052E-3</v>
      </c>
      <c r="T164" s="225">
        <f t="shared" si="37"/>
        <v>8.024204207245331E-4</v>
      </c>
    </row>
    <row r="165" spans="1:20" x14ac:dyDescent="0.45">
      <c r="A165" s="2" t="s">
        <v>522</v>
      </c>
      <c r="B165" s="2">
        <v>10781</v>
      </c>
      <c r="C165" s="392">
        <v>51</v>
      </c>
      <c r="D165" s="112">
        <v>160</v>
      </c>
      <c r="E165" s="112" t="s">
        <v>522</v>
      </c>
      <c r="F165" s="341">
        <v>1.1026992674674578</v>
      </c>
      <c r="G165" s="341">
        <v>2.7042734265428727</v>
      </c>
      <c r="H165" s="341">
        <v>0.77733591246250544</v>
      </c>
      <c r="I165" s="342">
        <v>11427918.312808</v>
      </c>
      <c r="J165" s="342">
        <v>17775818.373454001</v>
      </c>
      <c r="K165" s="341">
        <v>5.4011179345296416E-2</v>
      </c>
      <c r="L165" s="341">
        <v>0.13511566336969033</v>
      </c>
      <c r="M165" s="341">
        <v>6.6345063421589009E-2</v>
      </c>
      <c r="N165" s="230">
        <v>18053290.083843</v>
      </c>
      <c r="O165" s="225">
        <f t="shared" si="32"/>
        <v>3.624143541428123E-2</v>
      </c>
      <c r="P165" s="225">
        <f t="shared" si="33"/>
        <v>8.8878947889119583E-2</v>
      </c>
      <c r="Q165" s="225">
        <f t="shared" si="34"/>
        <v>2.5548007600850835E-2</v>
      </c>
      <c r="R165" s="225">
        <f t="shared" si="35"/>
        <v>1.7751373612384187E-3</v>
      </c>
      <c r="S165" s="225">
        <f t="shared" si="36"/>
        <v>4.4407262541460851E-3</v>
      </c>
      <c r="T165" s="225">
        <f t="shared" si="37"/>
        <v>2.1805041519363019E-3</v>
      </c>
    </row>
    <row r="166" spans="1:20" x14ac:dyDescent="0.45">
      <c r="A166" s="2" t="s">
        <v>516</v>
      </c>
      <c r="B166" s="2">
        <v>10719</v>
      </c>
      <c r="C166" s="392">
        <v>22</v>
      </c>
      <c r="D166" s="159">
        <v>161</v>
      </c>
      <c r="E166" s="159" t="s">
        <v>516</v>
      </c>
      <c r="F166" s="343">
        <v>1.0861032799042567</v>
      </c>
      <c r="G166" s="343">
        <v>0.48196614485687572</v>
      </c>
      <c r="H166" s="343">
        <v>0.36556048063616581</v>
      </c>
      <c r="I166" s="344">
        <v>17580977.491604</v>
      </c>
      <c r="J166" s="344">
        <v>24645999.708811998</v>
      </c>
      <c r="K166" s="343">
        <v>0.10312563754261772</v>
      </c>
      <c r="L166" s="343">
        <v>3.3125904971941345E-2</v>
      </c>
      <c r="M166" s="343">
        <v>4.7111822012734374E-2</v>
      </c>
      <c r="N166" s="230">
        <v>25473354.315538</v>
      </c>
      <c r="O166" s="225">
        <f t="shared" si="32"/>
        <v>5.0367362024589829E-2</v>
      </c>
      <c r="P166" s="225">
        <f t="shared" si="33"/>
        <v>2.2350879286307017E-2</v>
      </c>
      <c r="Q166" s="225">
        <f t="shared" si="34"/>
        <v>1.6952639229399918E-2</v>
      </c>
      <c r="R166" s="225">
        <f t="shared" si="35"/>
        <v>4.7823871046439896E-3</v>
      </c>
      <c r="S166" s="225">
        <f t="shared" si="36"/>
        <v>1.5361931770070799E-3</v>
      </c>
      <c r="T166" s="225">
        <f t="shared" si="37"/>
        <v>2.1847813544607015E-3</v>
      </c>
    </row>
    <row r="167" spans="1:20" x14ac:dyDescent="0.45">
      <c r="A167" s="2" t="s">
        <v>546</v>
      </c>
      <c r="B167" s="2">
        <v>11186</v>
      </c>
      <c r="C167" s="392">
        <v>142</v>
      </c>
      <c r="D167" s="112">
        <v>162</v>
      </c>
      <c r="E167" s="112" t="s">
        <v>546</v>
      </c>
      <c r="F167" s="341">
        <v>1.0559530366893539</v>
      </c>
      <c r="G167" s="341">
        <v>1.2778508520339692E-2</v>
      </c>
      <c r="H167" s="341">
        <v>4.6264897587838069E-2</v>
      </c>
      <c r="I167" s="342">
        <v>1520379</v>
      </c>
      <c r="J167" s="342">
        <v>1520379</v>
      </c>
      <c r="K167" s="341">
        <v>3.8866382027107606E-2</v>
      </c>
      <c r="L167" s="341">
        <v>0</v>
      </c>
      <c r="M167" s="341">
        <v>1.2660665011860941E-2</v>
      </c>
      <c r="N167" s="230">
        <v>464832</v>
      </c>
      <c r="O167" s="225">
        <f t="shared" si="32"/>
        <v>8.9357820079384272E-4</v>
      </c>
      <c r="P167" s="225">
        <f t="shared" si="33"/>
        <v>1.081354592078617E-5</v>
      </c>
      <c r="Q167" s="225">
        <f t="shared" si="34"/>
        <v>3.9150703213152222E-5</v>
      </c>
      <c r="R167" s="225">
        <f t="shared" si="35"/>
        <v>3.288986395837798E-5</v>
      </c>
      <c r="S167" s="225">
        <f t="shared" si="36"/>
        <v>0</v>
      </c>
      <c r="T167" s="225">
        <f t="shared" si="37"/>
        <v>1.0713823313224168E-5</v>
      </c>
    </row>
    <row r="168" spans="1:20" x14ac:dyDescent="0.45">
      <c r="A168" s="2" t="s">
        <v>527</v>
      </c>
      <c r="B168" s="2">
        <v>10830</v>
      </c>
      <c r="C168" s="392">
        <v>38</v>
      </c>
      <c r="D168" s="159">
        <v>163</v>
      </c>
      <c r="E168" s="159" t="s">
        <v>527</v>
      </c>
      <c r="F168" s="343">
        <v>0.97839787971472936</v>
      </c>
      <c r="G168" s="343">
        <v>2.4664797060744976</v>
      </c>
      <c r="H168" s="343">
        <v>0.69108926647049296</v>
      </c>
      <c r="I168" s="344">
        <v>1680247.683127</v>
      </c>
      <c r="J168" s="344">
        <v>2949028.511529</v>
      </c>
      <c r="K168" s="343">
        <v>8.7491393638136891E-2</v>
      </c>
      <c r="L168" s="343">
        <v>0.27191529788172514</v>
      </c>
      <c r="M168" s="343">
        <v>9.6225467088160752E-2</v>
      </c>
      <c r="N168" s="230">
        <v>3217565.884362</v>
      </c>
      <c r="O168" s="225">
        <f t="shared" si="32"/>
        <v>5.7310592077212726E-3</v>
      </c>
      <c r="P168" s="225">
        <f t="shared" si="33"/>
        <v>1.4447640906864389E-2</v>
      </c>
      <c r="Q168" s="225">
        <f t="shared" si="34"/>
        <v>4.0481215117901415E-3</v>
      </c>
      <c r="R168" s="225">
        <f t="shared" si="35"/>
        <v>5.1248921068022856E-4</v>
      </c>
      <c r="S168" s="225">
        <f t="shared" si="36"/>
        <v>1.5927698781396623E-3</v>
      </c>
      <c r="T168" s="225">
        <f t="shared" si="37"/>
        <v>5.6364988171650238E-4</v>
      </c>
    </row>
    <row r="169" spans="1:20" x14ac:dyDescent="0.45">
      <c r="A169" s="2" t="s">
        <v>513</v>
      </c>
      <c r="B169" s="2">
        <v>10616</v>
      </c>
      <c r="C169" s="392">
        <v>25</v>
      </c>
      <c r="D169" s="112">
        <v>164</v>
      </c>
      <c r="E169" s="112" t="s">
        <v>513</v>
      </c>
      <c r="F169" s="341">
        <v>0.96057763744093405</v>
      </c>
      <c r="G169" s="341">
        <v>2.5560150483783124</v>
      </c>
      <c r="H169" s="341">
        <v>1.0885272133635495</v>
      </c>
      <c r="I169" s="342">
        <v>12203802.993541</v>
      </c>
      <c r="J169" s="342">
        <v>19058886.439472001</v>
      </c>
      <c r="K169" s="341">
        <v>5.6568278991474374E-2</v>
      </c>
      <c r="L169" s="341">
        <v>0.1539941297513843</v>
      </c>
      <c r="M169" s="341">
        <v>0.10561643329724935</v>
      </c>
      <c r="N169" s="230">
        <v>20183787.197661001</v>
      </c>
      <c r="O169" s="225">
        <f t="shared" si="32"/>
        <v>3.5296128706505711E-2</v>
      </c>
      <c r="P169" s="225">
        <f t="shared" si="33"/>
        <v>9.3919983775256066E-2</v>
      </c>
      <c r="Q169" s="225">
        <f t="shared" si="34"/>
        <v>3.9997596368962253E-2</v>
      </c>
      <c r="R169" s="225">
        <f t="shared" si="35"/>
        <v>2.078583945913873E-3</v>
      </c>
      <c r="S169" s="225">
        <f t="shared" si="36"/>
        <v>5.6584667515596028E-3</v>
      </c>
      <c r="T169" s="225">
        <f t="shared" si="37"/>
        <v>3.8808432321130459E-3</v>
      </c>
    </row>
    <row r="170" spans="1:20" x14ac:dyDescent="0.45">
      <c r="A170" s="2" t="s">
        <v>550</v>
      </c>
      <c r="B170" s="2">
        <v>11220</v>
      </c>
      <c r="C170" s="392">
        <v>152</v>
      </c>
      <c r="D170" s="159">
        <v>165</v>
      </c>
      <c r="E170" s="159" t="s">
        <v>550</v>
      </c>
      <c r="F170" s="343">
        <v>0.92707755906435807</v>
      </c>
      <c r="G170" s="343">
        <v>1.5122580067423235</v>
      </c>
      <c r="H170" s="343">
        <v>0.79928061983108745</v>
      </c>
      <c r="I170" s="344">
        <v>1423425.9116430001</v>
      </c>
      <c r="J170" s="344">
        <v>1688667.8662310001</v>
      </c>
      <c r="K170" s="343">
        <v>8.1232377939220751E-2</v>
      </c>
      <c r="L170" s="343">
        <v>4.3598706648789107E-2</v>
      </c>
      <c r="M170" s="343">
        <v>0.12059037221783511</v>
      </c>
      <c r="N170" s="230">
        <v>1689215.879795</v>
      </c>
      <c r="O170" s="225">
        <f t="shared" si="32"/>
        <v>2.8509734171079759E-3</v>
      </c>
      <c r="P170" s="225">
        <f t="shared" si="33"/>
        <v>4.6505357991647369E-3</v>
      </c>
      <c r="Q170" s="225">
        <f t="shared" si="34"/>
        <v>2.4579688912411976E-3</v>
      </c>
      <c r="R170" s="225">
        <f t="shared" si="35"/>
        <v>2.4980795603219813E-4</v>
      </c>
      <c r="S170" s="225">
        <f t="shared" si="36"/>
        <v>1.3407589522653696E-4</v>
      </c>
      <c r="T170" s="225">
        <f t="shared" si="37"/>
        <v>3.7084270047392807E-4</v>
      </c>
    </row>
    <row r="171" spans="1:20" x14ac:dyDescent="0.45">
      <c r="A171" s="2" t="s">
        <v>530</v>
      </c>
      <c r="B171" s="2">
        <v>10851</v>
      </c>
      <c r="C171" s="392">
        <v>9</v>
      </c>
      <c r="D171" s="112">
        <v>166</v>
      </c>
      <c r="E171" s="112" t="s">
        <v>530</v>
      </c>
      <c r="F171" s="341">
        <v>0.74525070138882821</v>
      </c>
      <c r="G171" s="341">
        <v>1.8405777178983111</v>
      </c>
      <c r="H171" s="341">
        <v>1.3054804377764875</v>
      </c>
      <c r="I171" s="342">
        <v>23177837.390976001</v>
      </c>
      <c r="J171" s="342">
        <v>30425865.903275002</v>
      </c>
      <c r="K171" s="341">
        <v>7.0358077615521944E-2</v>
      </c>
      <c r="L171" s="341">
        <v>8.4112514817487563E-2</v>
      </c>
      <c r="M171" s="341">
        <v>0.18864466267025198</v>
      </c>
      <c r="N171" s="230">
        <v>35839103.191035002</v>
      </c>
      <c r="O171" s="225">
        <f t="shared" si="32"/>
        <v>4.8624088250947751E-2</v>
      </c>
      <c r="P171" s="225">
        <f t="shared" si="33"/>
        <v>0.12008900256119519</v>
      </c>
      <c r="Q171" s="225">
        <f t="shared" si="34"/>
        <v>8.5176432438150554E-2</v>
      </c>
      <c r="R171" s="225">
        <f t="shared" si="35"/>
        <v>4.5905322447449028E-3</v>
      </c>
      <c r="S171" s="225">
        <f t="shared" si="36"/>
        <v>5.487944306356041E-3</v>
      </c>
      <c r="T171" s="225">
        <f t="shared" si="37"/>
        <v>1.2308173220977402E-2</v>
      </c>
    </row>
    <row r="172" spans="1:20" x14ac:dyDescent="0.45">
      <c r="A172" s="2" t="s">
        <v>512</v>
      </c>
      <c r="B172" s="2">
        <v>10600</v>
      </c>
      <c r="C172" s="392">
        <v>20</v>
      </c>
      <c r="D172" s="159">
        <v>167</v>
      </c>
      <c r="E172" s="159" t="s">
        <v>512</v>
      </c>
      <c r="F172" s="343">
        <v>0.73016193842479893</v>
      </c>
      <c r="G172" s="343">
        <v>1.4038498352721798</v>
      </c>
      <c r="H172" s="343">
        <v>0.84875680042939583</v>
      </c>
      <c r="I172" s="344">
        <v>12116263.203123</v>
      </c>
      <c r="J172" s="344">
        <v>15844982.544024</v>
      </c>
      <c r="K172" s="343">
        <v>6.6826322844247776E-2</v>
      </c>
      <c r="L172" s="343">
        <v>0.10664084219207427</v>
      </c>
      <c r="M172" s="343">
        <v>0.12715757472606851</v>
      </c>
      <c r="N172" s="230">
        <v>21213453.024640001</v>
      </c>
      <c r="O172" s="225">
        <f t="shared" si="32"/>
        <v>2.8198272360832152E-2</v>
      </c>
      <c r="P172" s="225">
        <f t="shared" si="33"/>
        <v>5.4215562227352861E-2</v>
      </c>
      <c r="Q172" s="225">
        <f t="shared" si="34"/>
        <v>3.2778311449990112E-2</v>
      </c>
      <c r="R172" s="225">
        <f t="shared" si="35"/>
        <v>2.5807793494416384E-3</v>
      </c>
      <c r="S172" s="225">
        <f t="shared" si="36"/>
        <v>4.1183843674567787E-3</v>
      </c>
      <c r="T172" s="225">
        <f t="shared" si="37"/>
        <v>4.9107242327694105E-3</v>
      </c>
    </row>
    <row r="173" spans="1:20" x14ac:dyDescent="0.45">
      <c r="A173" s="2" t="s">
        <v>524</v>
      </c>
      <c r="B173" s="2">
        <v>10787</v>
      </c>
      <c r="C173" s="392">
        <v>54</v>
      </c>
      <c r="D173" s="112">
        <v>168</v>
      </c>
      <c r="E173" s="112" t="s">
        <v>524</v>
      </c>
      <c r="F173" s="341">
        <v>0</v>
      </c>
      <c r="G173" s="341">
        <v>0</v>
      </c>
      <c r="H173" s="341">
        <v>0</v>
      </c>
      <c r="I173" s="342">
        <v>4334200.2595260004</v>
      </c>
      <c r="J173" s="342">
        <v>14004313.102662001</v>
      </c>
      <c r="K173" s="341">
        <v>0</v>
      </c>
      <c r="L173" s="341">
        <v>0</v>
      </c>
      <c r="M173" s="341">
        <v>0</v>
      </c>
      <c r="N173" s="230">
        <v>15547117.649715999</v>
      </c>
      <c r="O173" s="225">
        <f t="shared" si="32"/>
        <v>0</v>
      </c>
      <c r="P173" s="225">
        <f t="shared" si="33"/>
        <v>0</v>
      </c>
      <c r="Q173" s="225">
        <f t="shared" si="34"/>
        <v>0</v>
      </c>
      <c r="R173" s="225">
        <f t="shared" si="35"/>
        <v>0</v>
      </c>
      <c r="S173" s="225">
        <f t="shared" si="36"/>
        <v>0</v>
      </c>
      <c r="T173" s="225">
        <f t="shared" si="37"/>
        <v>0</v>
      </c>
    </row>
    <row r="174" spans="1:20" x14ac:dyDescent="0.45">
      <c r="B174" s="2">
        <v>11706</v>
      </c>
      <c r="C174" s="392">
        <v>296</v>
      </c>
      <c r="D174" s="159">
        <v>169</v>
      </c>
      <c r="E174" s="159" t="s">
        <v>627</v>
      </c>
      <c r="F174" s="343">
        <v>0</v>
      </c>
      <c r="G174" s="343">
        <v>0</v>
      </c>
      <c r="H174" s="343">
        <v>0</v>
      </c>
      <c r="I174" s="344">
        <v>0</v>
      </c>
      <c r="J174" s="344">
        <v>1815256.3109559999</v>
      </c>
      <c r="K174" s="343">
        <v>0</v>
      </c>
      <c r="L174" s="343">
        <v>0</v>
      </c>
      <c r="M174" s="343">
        <v>0</v>
      </c>
      <c r="N174" s="230"/>
      <c r="O174" s="225"/>
      <c r="P174" s="225"/>
      <c r="Q174" s="225"/>
      <c r="R174" s="225"/>
      <c r="S174" s="225"/>
      <c r="T174" s="225"/>
    </row>
    <row r="175" spans="1:20" x14ac:dyDescent="0.45">
      <c r="C175" s="392"/>
      <c r="D175" s="112">
        <v>170</v>
      </c>
      <c r="E175" s="112" t="s">
        <v>620</v>
      </c>
      <c r="F175" s="341">
        <v>0</v>
      </c>
      <c r="G175" s="341">
        <v>0</v>
      </c>
      <c r="H175" s="341">
        <v>0</v>
      </c>
      <c r="I175" s="342">
        <v>0</v>
      </c>
      <c r="J175" s="342">
        <v>4526756</v>
      </c>
      <c r="K175" s="341"/>
      <c r="L175" s="341"/>
      <c r="M175" s="341"/>
      <c r="N175" s="230"/>
      <c r="O175" s="225"/>
      <c r="P175" s="225"/>
      <c r="Q175" s="225"/>
      <c r="R175" s="225"/>
      <c r="S175" s="225"/>
      <c r="T175" s="225"/>
    </row>
    <row r="176" spans="1:20" x14ac:dyDescent="0.45">
      <c r="C176" s="248"/>
      <c r="D176" s="324" t="s">
        <v>197</v>
      </c>
      <c r="E176" s="324"/>
      <c r="F176" s="228">
        <f>O176</f>
        <v>2.4938706500774912</v>
      </c>
      <c r="G176" s="228">
        <f t="shared" ref="G176:H177" si="38">P176</f>
        <v>2.8761521595330635</v>
      </c>
      <c r="H176" s="228">
        <f t="shared" si="38"/>
        <v>1.0282396674197638</v>
      </c>
      <c r="I176" s="161">
        <f>SUM(I108:I175)</f>
        <v>323839053.17090499</v>
      </c>
      <c r="J176" s="161">
        <f>SUM(J108:J175)</f>
        <v>520102164.890899</v>
      </c>
      <c r="K176" s="228">
        <f>R176</f>
        <v>0.23593594694726783</v>
      </c>
      <c r="L176" s="228">
        <f t="shared" ref="L176:M177" si="39">S176</f>
        <v>0.24495087770803167</v>
      </c>
      <c r="M176" s="228">
        <f t="shared" si="39"/>
        <v>0.10694489578453999</v>
      </c>
      <c r="N176" s="230">
        <f>SUM(N108:N173)</f>
        <v>549298048.58078396</v>
      </c>
      <c r="O176" s="230">
        <f t="shared" ref="O176:T176" si="40">SUM(O108:O173)</f>
        <v>2.4938706500774912</v>
      </c>
      <c r="P176" s="230">
        <f t="shared" si="40"/>
        <v>2.8761521595330635</v>
      </c>
      <c r="Q176" s="230">
        <f t="shared" si="40"/>
        <v>1.0282396674197638</v>
      </c>
      <c r="R176" s="230">
        <f t="shared" si="40"/>
        <v>0.23593594694726783</v>
      </c>
      <c r="S176" s="230">
        <f t="shared" si="40"/>
        <v>0.24495087770803167</v>
      </c>
      <c r="T176" s="230">
        <f t="shared" si="40"/>
        <v>0.10694489578453999</v>
      </c>
    </row>
    <row r="177" spans="3:20" ht="19.5" x14ac:dyDescent="0.5">
      <c r="C177" s="248"/>
      <c r="D177" s="435" t="s">
        <v>163</v>
      </c>
      <c r="E177" s="435"/>
      <c r="F177" s="291">
        <f>O177</f>
        <v>0.64990889916336692</v>
      </c>
      <c r="G177" s="291">
        <f t="shared" si="38"/>
        <v>2.4054407445914139</v>
      </c>
      <c r="H177" s="291">
        <f t="shared" si="38"/>
        <v>1.5312937189412543</v>
      </c>
      <c r="I177" s="111">
        <f>I176+I107+I85</f>
        <v>647132360.52367306</v>
      </c>
      <c r="J177" s="111">
        <f>J176+J107+J85</f>
        <v>839858784.37533998</v>
      </c>
      <c r="K177" s="292">
        <f>R177</f>
        <v>8.164602502127237E-2</v>
      </c>
      <c r="L177" s="292">
        <f t="shared" si="39"/>
        <v>0.19187014245662259</v>
      </c>
      <c r="M177" s="292">
        <f t="shared" si="39"/>
        <v>0.12185569531419022</v>
      </c>
      <c r="N177" s="230">
        <f>N176+N107+N85</f>
        <v>2856800464.0463266</v>
      </c>
      <c r="O177" s="226">
        <f>($N85*F85+$N107*F107+$N176*F176)/$N$177</f>
        <v>0.64990889916336692</v>
      </c>
      <c r="P177" s="226">
        <f>($N85*G85+$N107*G107+$N176*G176)/$N$177</f>
        <v>2.4054407445914139</v>
      </c>
      <c r="Q177" s="226">
        <f>($N85*H85+$N107*H107+$N176*H176)/$N$177</f>
        <v>1.5312937189412543</v>
      </c>
      <c r="R177" s="226">
        <f>($N85*K85+$N107*K107+$N176*K176)/$N$177</f>
        <v>8.164602502127237E-2</v>
      </c>
      <c r="S177" s="226">
        <f>($N85*L85+$N107*L107+$N176*L176)/$N$177</f>
        <v>0.19187014245662259</v>
      </c>
      <c r="T177" s="226">
        <f>($N85*M85+$N107*M107+$N176*M176)/$N$177</f>
        <v>0.12185569531419022</v>
      </c>
    </row>
    <row r="180" spans="3:20" x14ac:dyDescent="0.45">
      <c r="H180" s="70"/>
      <c r="I180" s="52"/>
    </row>
    <row r="181" spans="3:20" x14ac:dyDescent="0.45">
      <c r="H181" s="70"/>
      <c r="I181" s="9"/>
    </row>
    <row r="182" spans="3:20" x14ac:dyDescent="0.45">
      <c r="H182" s="70"/>
      <c r="I182" s="9"/>
    </row>
  </sheetData>
  <sheetProtection algorithmName="SHA-512" hashValue="LLjCrF6ZucOmLEWH/tlsWyz4HyR0oN7gA+niKCS+UDuVIirsdRkw5nN3SpaCFssiBVVyMSmfbThX/hSmKZcX1g==" saltValue="TCPHAehag6YI+EslcgTM0A==" spinCount="100000" sheet="1" objects="1" scenarios="1"/>
  <sortState ref="A108:T174">
    <sortCondition descending="1" ref="F108:F174"/>
  </sortState>
  <mergeCells count="7">
    <mergeCell ref="D1:I1"/>
    <mergeCell ref="F2:G2"/>
    <mergeCell ref="I2:J2"/>
    <mergeCell ref="C2:C3"/>
    <mergeCell ref="D177:E177"/>
    <mergeCell ref="D2:D3"/>
    <mergeCell ref="E2:E3"/>
  </mergeCells>
  <printOptions horizontalCentered="1"/>
  <pageMargins left="0.25" right="0.25" top="0.75" bottom="0.75" header="0.3" footer="0.3"/>
  <pageSetup paperSize="9" scale="79" fitToHeight="0" orientation="portrait" r:id="rId1"/>
  <rowBreaks count="4" manualBreakCount="4">
    <brk id="41" min="3" max="12" man="1"/>
    <brk id="79" min="3" max="12" man="1"/>
    <brk id="120" min="3" max="12" man="1"/>
    <brk id="156" min="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rightToLeft="1" view="pageBreakPreview" zoomScale="40" zoomScaleNormal="51" zoomScaleSheetLayoutView="40" workbookViewId="0">
      <pane ySplit="4" topLeftCell="A5" activePane="bottomLeft" state="frozen"/>
      <selection activeCell="B1" sqref="B1"/>
      <selection pane="bottomLeft" activeCell="L55" sqref="L55"/>
    </sheetView>
  </sheetViews>
  <sheetFormatPr defaultColWidth="9" defaultRowHeight="33.75" x14ac:dyDescent="0.25"/>
  <cols>
    <col min="1" max="2" width="9" style="33" hidden="1" customWidth="1"/>
    <col min="3" max="3" width="7.42578125" style="28" hidden="1" customWidth="1"/>
    <col min="4" max="4" width="7.42578125" style="319" customWidth="1"/>
    <col min="5" max="5" width="62.140625" style="29" customWidth="1"/>
    <col min="6" max="6" width="60.85546875" style="30" customWidth="1"/>
    <col min="7" max="7" width="25.5703125" style="23" customWidth="1"/>
    <col min="8" max="8" width="16.42578125" style="23" customWidth="1"/>
    <col min="9" max="9" width="33.140625" style="29" customWidth="1"/>
    <col min="10" max="10" width="34" style="320" customWidth="1"/>
    <col min="11" max="11" width="27.42578125" style="320" customWidth="1"/>
    <col min="12" max="12" width="35.42578125" style="23" customWidth="1"/>
    <col min="13" max="13" width="33.42578125" style="23" customWidth="1"/>
    <col min="14" max="14" width="33.28515625" style="31" customWidth="1"/>
    <col min="15" max="15" width="26.7109375" style="32" customWidth="1"/>
    <col min="16" max="16" width="28.140625" style="32" customWidth="1"/>
    <col min="17" max="17" width="28.85546875" style="32" customWidth="1"/>
    <col min="18" max="18" width="30.85546875" style="27" customWidth="1"/>
    <col min="19" max="19" width="32.140625" style="27" customWidth="1"/>
    <col min="20" max="20" width="27.7109375" style="27" customWidth="1"/>
    <col min="21" max="22" width="18" style="322" hidden="1" customWidth="1"/>
    <col min="23" max="23" width="20.5703125" style="322" hidden="1" customWidth="1"/>
    <col min="24" max="24" width="20.42578125" style="303" hidden="1" customWidth="1"/>
    <col min="25" max="27" width="9" style="33" hidden="1" customWidth="1"/>
    <col min="28" max="28" width="24.85546875" style="33" hidden="1" customWidth="1"/>
    <col min="29" max="29" width="17" style="33" hidden="1" customWidth="1"/>
    <col min="30" max="30" width="12.140625" style="33" hidden="1" customWidth="1"/>
    <col min="31" max="34" width="9" style="33" hidden="1" customWidth="1"/>
    <col min="35" max="35" width="21.42578125" style="33" hidden="1" customWidth="1"/>
    <col min="36" max="39" width="9" style="33" hidden="1" customWidth="1"/>
    <col min="40" max="47" width="9" style="33" customWidth="1"/>
    <col min="48" max="16384" width="9" style="33"/>
  </cols>
  <sheetData>
    <row r="1" spans="1:38" s="34" customFormat="1" ht="45" x14ac:dyDescent="0.25">
      <c r="C1" s="448" t="s">
        <v>296</v>
      </c>
      <c r="D1" s="449"/>
      <c r="E1" s="449"/>
      <c r="F1" s="449"/>
      <c r="G1" s="449"/>
      <c r="H1" s="449"/>
      <c r="I1" s="449"/>
      <c r="J1" s="449"/>
      <c r="K1" s="308" t="s">
        <v>623</v>
      </c>
      <c r="L1" s="308" t="s">
        <v>314</v>
      </c>
      <c r="M1" s="308" t="s">
        <v>309</v>
      </c>
      <c r="N1" s="309"/>
      <c r="O1" s="450" t="s">
        <v>252</v>
      </c>
      <c r="P1" s="451"/>
      <c r="Q1" s="308" t="s">
        <v>623</v>
      </c>
      <c r="R1" s="450" t="s">
        <v>253</v>
      </c>
      <c r="S1" s="451"/>
      <c r="T1" s="308" t="s">
        <v>623</v>
      </c>
      <c r="U1" s="447" t="s">
        <v>283</v>
      </c>
      <c r="V1" s="447"/>
      <c r="W1" s="447"/>
      <c r="X1" s="35"/>
    </row>
    <row r="2" spans="1:38" s="34" customFormat="1" ht="49.15" customHeight="1" x14ac:dyDescent="0.25">
      <c r="C2" s="137"/>
      <c r="D2" s="310"/>
      <c r="E2" s="137"/>
      <c r="F2" s="137"/>
      <c r="G2" s="137"/>
      <c r="H2" s="137"/>
      <c r="I2" s="137"/>
      <c r="J2" s="137"/>
      <c r="K2" s="137"/>
      <c r="L2" s="137"/>
      <c r="M2" s="137"/>
      <c r="N2" s="137"/>
      <c r="O2" s="310"/>
      <c r="P2" s="137"/>
      <c r="Q2" s="311"/>
      <c r="R2" s="137"/>
      <c r="S2" s="137"/>
      <c r="T2" s="137"/>
      <c r="U2" s="447"/>
      <c r="V2" s="447"/>
      <c r="W2" s="447"/>
      <c r="X2" s="35"/>
    </row>
    <row r="3" spans="1:38" s="34" customFormat="1" ht="67.5" x14ac:dyDescent="0.85">
      <c r="C3" s="441" t="s">
        <v>162</v>
      </c>
      <c r="D3" s="441" t="s">
        <v>0</v>
      </c>
      <c r="E3" s="443" t="s">
        <v>1</v>
      </c>
      <c r="F3" s="443" t="s">
        <v>2</v>
      </c>
      <c r="G3" s="442" t="s">
        <v>4</v>
      </c>
      <c r="H3" s="443" t="s">
        <v>590</v>
      </c>
      <c r="I3" s="307" t="s">
        <v>256</v>
      </c>
      <c r="J3" s="312" t="s">
        <v>256</v>
      </c>
      <c r="K3" s="452" t="s">
        <v>589</v>
      </c>
      <c r="L3" s="443" t="s">
        <v>6</v>
      </c>
      <c r="M3" s="443" t="s">
        <v>7</v>
      </c>
      <c r="N3" s="439" t="s">
        <v>8</v>
      </c>
      <c r="O3" s="439" t="s">
        <v>239</v>
      </c>
      <c r="P3" s="439" t="s">
        <v>240</v>
      </c>
      <c r="Q3" s="439" t="s">
        <v>63</v>
      </c>
      <c r="R3" s="439" t="s">
        <v>239</v>
      </c>
      <c r="S3" s="439" t="s">
        <v>240</v>
      </c>
      <c r="T3" s="439" t="s">
        <v>63</v>
      </c>
      <c r="U3" s="445" t="s">
        <v>172</v>
      </c>
      <c r="V3" s="445" t="s">
        <v>393</v>
      </c>
      <c r="W3" s="445" t="s">
        <v>171</v>
      </c>
      <c r="X3" s="439" t="s">
        <v>394</v>
      </c>
      <c r="AB3" s="439" t="s">
        <v>172</v>
      </c>
      <c r="AC3" s="439" t="s">
        <v>393</v>
      </c>
      <c r="AD3" s="439" t="s">
        <v>171</v>
      </c>
    </row>
    <row r="4" spans="1:38" s="35" customFormat="1" ht="33.75" customHeight="1" x14ac:dyDescent="0.25">
      <c r="C4" s="441"/>
      <c r="D4" s="441"/>
      <c r="E4" s="444"/>
      <c r="F4" s="444"/>
      <c r="G4" s="442"/>
      <c r="H4" s="444"/>
      <c r="I4" s="313" t="s">
        <v>595</v>
      </c>
      <c r="J4" s="314" t="s">
        <v>623</v>
      </c>
      <c r="K4" s="453"/>
      <c r="L4" s="444"/>
      <c r="M4" s="444"/>
      <c r="N4" s="440"/>
      <c r="O4" s="440"/>
      <c r="P4" s="440"/>
      <c r="Q4" s="440"/>
      <c r="R4" s="440"/>
      <c r="S4" s="440"/>
      <c r="T4" s="440"/>
      <c r="U4" s="446"/>
      <c r="V4" s="446"/>
      <c r="W4" s="446"/>
      <c r="X4" s="440"/>
      <c r="AB4" s="440"/>
      <c r="AC4" s="440"/>
      <c r="AD4" s="440"/>
      <c r="AI4" s="35" t="s">
        <v>24</v>
      </c>
    </row>
    <row r="5" spans="1:38" s="35" customFormat="1" ht="33.75" customHeight="1" x14ac:dyDescent="0.85">
      <c r="A5" s="156">
        <v>120</v>
      </c>
      <c r="B5" s="156">
        <v>11091</v>
      </c>
      <c r="C5" s="315">
        <v>120</v>
      </c>
      <c r="D5" s="154">
        <v>1</v>
      </c>
      <c r="E5" s="351" t="s">
        <v>628</v>
      </c>
      <c r="F5" s="352" t="s">
        <v>40</v>
      </c>
      <c r="G5" s="155" t="s">
        <v>103</v>
      </c>
      <c r="H5" s="353">
        <v>94.633333333333326</v>
      </c>
      <c r="I5" s="354">
        <v>126010.29672</v>
      </c>
      <c r="J5" s="355">
        <v>261547</v>
      </c>
      <c r="K5" s="356">
        <v>5.5945999999999996E-2</v>
      </c>
      <c r="L5" s="353">
        <v>132645</v>
      </c>
      <c r="M5" s="353">
        <v>100000</v>
      </c>
      <c r="N5" s="353">
        <v>1971779</v>
      </c>
      <c r="O5" s="353">
        <v>25250634.444435999</v>
      </c>
      <c r="P5" s="353">
        <v>25372489.974397</v>
      </c>
      <c r="Q5" s="353">
        <f t="shared" ref="Q5" si="0">O5-P5</f>
        <v>-121855.52996100113</v>
      </c>
      <c r="R5" s="353">
        <v>1876984.236422</v>
      </c>
      <c r="S5" s="353">
        <v>1883662.839285</v>
      </c>
      <c r="T5" s="353">
        <f t="shared" ref="T5" si="1">R5-S5</f>
        <v>-6678.6028630000073</v>
      </c>
      <c r="U5" s="357" t="e">
        <f>VLOOKUP(B5,#REF!,13,0)</f>
        <v>#REF!</v>
      </c>
      <c r="V5" s="357" t="e">
        <f>VLOOKUP(B5,#REF!,14,0)</f>
        <v>#REF!</v>
      </c>
      <c r="W5" s="357" t="e">
        <f>VLOOKUP(B5,#REF!,15,0)</f>
        <v>#REF!</v>
      </c>
      <c r="X5" s="302">
        <v>11091</v>
      </c>
      <c r="Y5" s="156"/>
      <c r="Z5" s="156"/>
      <c r="AA5" s="156"/>
      <c r="AB5" s="238" t="e">
        <f t="shared" ref="AB5:AB49" si="2">$J5/$J$55*$U5</f>
        <v>#REF!</v>
      </c>
      <c r="AC5" s="238" t="e">
        <f t="shared" ref="AC5:AC49" si="3">$J5/$J$55*$V5</f>
        <v>#REF!</v>
      </c>
      <c r="AD5" s="238" t="e">
        <f t="shared" ref="AD5:AD49" si="4">$J5/$J$55*$W5</f>
        <v>#REF!</v>
      </c>
      <c r="AE5" s="156"/>
      <c r="AF5" s="156"/>
      <c r="AG5" s="156"/>
      <c r="AH5" s="156"/>
      <c r="AI5" s="304">
        <v>70913</v>
      </c>
      <c r="AJ5" s="156"/>
    </row>
    <row r="6" spans="1:38" s="156" customFormat="1" ht="31.5" customHeight="1" x14ac:dyDescent="0.85">
      <c r="A6" s="316">
        <v>127</v>
      </c>
      <c r="B6" s="156">
        <v>11130</v>
      </c>
      <c r="C6" s="152">
        <v>127</v>
      </c>
      <c r="D6" s="359">
        <v>2</v>
      </c>
      <c r="E6" s="360" t="s">
        <v>629</v>
      </c>
      <c r="F6" s="361" t="s">
        <v>24</v>
      </c>
      <c r="G6" s="362" t="s">
        <v>104</v>
      </c>
      <c r="H6" s="363">
        <v>89.433333333333337</v>
      </c>
      <c r="I6" s="359">
        <v>42586215.585185997</v>
      </c>
      <c r="J6" s="364">
        <v>86642284</v>
      </c>
      <c r="K6" s="365">
        <v>0.55653799999999998</v>
      </c>
      <c r="L6" s="363">
        <v>12627589</v>
      </c>
      <c r="M6" s="363">
        <v>0</v>
      </c>
      <c r="N6" s="363">
        <v>6861348</v>
      </c>
      <c r="O6" s="363">
        <v>46401598.706376001</v>
      </c>
      <c r="P6" s="363">
        <v>62873503.702939004</v>
      </c>
      <c r="Q6" s="363">
        <f t="shared" ref="Q6:Q50" si="5">O6-P6</f>
        <v>-16471904.996563002</v>
      </c>
      <c r="R6" s="363">
        <v>2320217.048153</v>
      </c>
      <c r="S6" s="363">
        <v>3991194.7969669998</v>
      </c>
      <c r="T6" s="363">
        <f t="shared" ref="T6:T50" si="6">R6-S6</f>
        <v>-1670977.7488139998</v>
      </c>
      <c r="U6" s="366" t="e">
        <f>VLOOKUP(B6,#REF!,13,0)</f>
        <v>#REF!</v>
      </c>
      <c r="V6" s="366" t="e">
        <f>VLOOKUP(B6,#REF!,14,0)</f>
        <v>#REF!</v>
      </c>
      <c r="W6" s="366" t="e">
        <f>VLOOKUP(B6,#REF!,15,0)</f>
        <v>#REF!</v>
      </c>
      <c r="X6" s="302">
        <v>11130</v>
      </c>
      <c r="Y6" s="316"/>
      <c r="Z6" s="316"/>
      <c r="AA6" s="316"/>
      <c r="AB6" s="238" t="e">
        <f t="shared" si="2"/>
        <v>#REF!</v>
      </c>
      <c r="AC6" s="238" t="e">
        <f t="shared" si="3"/>
        <v>#REF!</v>
      </c>
      <c r="AD6" s="238" t="e">
        <f t="shared" si="4"/>
        <v>#REF!</v>
      </c>
      <c r="AE6" s="316"/>
      <c r="AF6" s="316"/>
      <c r="AG6" s="316"/>
      <c r="AH6" s="316"/>
      <c r="AI6" s="304">
        <v>14560853</v>
      </c>
      <c r="AJ6" s="316"/>
      <c r="AL6" s="35"/>
    </row>
    <row r="7" spans="1:38" s="316" customFormat="1" ht="36.75" x14ac:dyDescent="0.85">
      <c r="A7" s="156">
        <v>171</v>
      </c>
      <c r="B7" s="156">
        <v>11281</v>
      </c>
      <c r="C7" s="315">
        <v>171</v>
      </c>
      <c r="D7" s="154">
        <v>3</v>
      </c>
      <c r="E7" s="351" t="s">
        <v>630</v>
      </c>
      <c r="F7" s="352" t="s">
        <v>318</v>
      </c>
      <c r="G7" s="155" t="s">
        <v>159</v>
      </c>
      <c r="H7" s="353">
        <v>70.733333333333334</v>
      </c>
      <c r="I7" s="354">
        <v>174961.62613399999</v>
      </c>
      <c r="J7" s="355">
        <v>920404</v>
      </c>
      <c r="K7" s="356">
        <v>0.18360299999999999</v>
      </c>
      <c r="L7" s="353">
        <v>114071</v>
      </c>
      <c r="M7" s="353">
        <v>200000</v>
      </c>
      <c r="N7" s="353">
        <v>8068695</v>
      </c>
      <c r="O7" s="353">
        <v>7782935.8714260003</v>
      </c>
      <c r="P7" s="353">
        <v>7644782.3861229997</v>
      </c>
      <c r="Q7" s="353">
        <f t="shared" si="5"/>
        <v>138153.48530300055</v>
      </c>
      <c r="R7" s="353">
        <v>1458219.1877240001</v>
      </c>
      <c r="S7" s="353">
        <v>1295088.570485</v>
      </c>
      <c r="T7" s="353">
        <f t="shared" si="6"/>
        <v>163130.61723900004</v>
      </c>
      <c r="U7" s="357" t="e">
        <f>VLOOKUP(B7,#REF!,13,0)</f>
        <v>#REF!</v>
      </c>
      <c r="V7" s="357" t="e">
        <f>VLOOKUP(B7,#REF!,14,0)</f>
        <v>#REF!</v>
      </c>
      <c r="W7" s="357" t="e">
        <f>VLOOKUP(B7,#REF!,15,0)</f>
        <v>#REF!</v>
      </c>
      <c r="X7" s="302">
        <v>11281</v>
      </c>
      <c r="Y7" s="156"/>
      <c r="Z7" s="156"/>
      <c r="AA7" s="156"/>
      <c r="AB7" s="238" t="e">
        <f t="shared" si="2"/>
        <v>#REF!</v>
      </c>
      <c r="AC7" s="238" t="e">
        <f t="shared" si="3"/>
        <v>#REF!</v>
      </c>
      <c r="AD7" s="238" t="e">
        <f t="shared" si="4"/>
        <v>#REF!</v>
      </c>
      <c r="AE7" s="156"/>
      <c r="AF7" s="156"/>
      <c r="AG7" s="156"/>
      <c r="AH7" s="156"/>
      <c r="AI7" s="304">
        <v>36309</v>
      </c>
      <c r="AJ7" s="156"/>
      <c r="AL7" s="35"/>
    </row>
    <row r="8" spans="1:38" s="156" customFormat="1" ht="31.5" customHeight="1" x14ac:dyDescent="0.85">
      <c r="A8" s="316">
        <v>186</v>
      </c>
      <c r="B8" s="156">
        <v>11287</v>
      </c>
      <c r="C8" s="152">
        <v>186</v>
      </c>
      <c r="D8" s="359">
        <v>4</v>
      </c>
      <c r="E8" s="360" t="s">
        <v>631</v>
      </c>
      <c r="F8" s="361" t="s">
        <v>246</v>
      </c>
      <c r="G8" s="362" t="s">
        <v>184</v>
      </c>
      <c r="H8" s="363">
        <v>70.066666666666663</v>
      </c>
      <c r="I8" s="359">
        <v>136806</v>
      </c>
      <c r="J8" s="364">
        <v>5102701</v>
      </c>
      <c r="K8" s="365">
        <v>1.01023</v>
      </c>
      <c r="L8" s="363">
        <v>1301671</v>
      </c>
      <c r="M8" s="363">
        <v>2000000</v>
      </c>
      <c r="N8" s="363">
        <v>4533332</v>
      </c>
      <c r="O8" s="363">
        <v>5019610.5910949996</v>
      </c>
      <c r="P8" s="363">
        <v>4388936.3358279997</v>
      </c>
      <c r="Q8" s="363">
        <f t="shared" si="5"/>
        <v>630674.25526699983</v>
      </c>
      <c r="R8" s="363">
        <v>1253249.323387</v>
      </c>
      <c r="S8" s="363">
        <v>674137.80692200002</v>
      </c>
      <c r="T8" s="363">
        <f t="shared" si="6"/>
        <v>579111.51646499999</v>
      </c>
      <c r="U8" s="366" t="e">
        <f>VLOOKUP(B8,#REF!,13,0)</f>
        <v>#REF!</v>
      </c>
      <c r="V8" s="366" t="e">
        <f>VLOOKUP(B8,#REF!,14,0)</f>
        <v>#REF!</v>
      </c>
      <c r="W8" s="366" t="e">
        <f>VLOOKUP(B8,#REF!,15,0)</f>
        <v>#REF!</v>
      </c>
      <c r="X8" s="302">
        <v>11287</v>
      </c>
      <c r="Y8" s="316"/>
      <c r="Z8" s="316"/>
      <c r="AA8" s="316"/>
      <c r="AB8" s="238" t="e">
        <f t="shared" si="2"/>
        <v>#REF!</v>
      </c>
      <c r="AC8" s="238" t="e">
        <f t="shared" si="3"/>
        <v>#REF!</v>
      </c>
      <c r="AD8" s="238" t="e">
        <f t="shared" si="4"/>
        <v>#REF!</v>
      </c>
      <c r="AE8" s="316"/>
      <c r="AF8" s="316"/>
      <c r="AG8" s="316"/>
      <c r="AH8" s="316"/>
      <c r="AI8" s="304">
        <v>736566</v>
      </c>
      <c r="AJ8" s="316"/>
      <c r="AL8" s="35"/>
    </row>
    <row r="9" spans="1:38" s="316" customFormat="1" ht="36.75" x14ac:dyDescent="0.85">
      <c r="A9" s="316">
        <v>176</v>
      </c>
      <c r="B9" s="156">
        <v>11286</v>
      </c>
      <c r="C9" s="152">
        <v>176</v>
      </c>
      <c r="D9" s="154">
        <v>5</v>
      </c>
      <c r="E9" s="351" t="s">
        <v>632</v>
      </c>
      <c r="F9" s="352" t="s">
        <v>247</v>
      </c>
      <c r="G9" s="155" t="s">
        <v>183</v>
      </c>
      <c r="H9" s="353">
        <v>69.933333333333337</v>
      </c>
      <c r="I9" s="354">
        <v>155809</v>
      </c>
      <c r="J9" s="355">
        <v>10614072</v>
      </c>
      <c r="K9" s="356">
        <v>0.53788499999999995</v>
      </c>
      <c r="L9" s="353">
        <v>2679840</v>
      </c>
      <c r="M9" s="353">
        <v>12000000</v>
      </c>
      <c r="N9" s="353">
        <v>3960711</v>
      </c>
      <c r="O9" s="353">
        <v>6731335.824062</v>
      </c>
      <c r="P9" s="353">
        <v>6334399.4580089999</v>
      </c>
      <c r="Q9" s="353">
        <f t="shared" si="5"/>
        <v>396936.36605300009</v>
      </c>
      <c r="R9" s="353">
        <v>2178028.7510569999</v>
      </c>
      <c r="S9" s="353">
        <v>1674086.2501660001</v>
      </c>
      <c r="T9" s="353">
        <f t="shared" si="6"/>
        <v>503942.5008909998</v>
      </c>
      <c r="U9" s="357" t="e">
        <f>VLOOKUP(B9,#REF!,13,0)</f>
        <v>#REF!</v>
      </c>
      <c r="V9" s="357" t="e">
        <f>VLOOKUP(B9,#REF!,14,0)</f>
        <v>#REF!</v>
      </c>
      <c r="W9" s="357" t="e">
        <f>VLOOKUP(B9,#REF!,15,0)</f>
        <v>#REF!</v>
      </c>
      <c r="X9" s="302">
        <v>11286</v>
      </c>
      <c r="AB9" s="238" t="e">
        <f t="shared" si="2"/>
        <v>#REF!</v>
      </c>
      <c r="AC9" s="238" t="e">
        <f t="shared" si="3"/>
        <v>#REF!</v>
      </c>
      <c r="AD9" s="238" t="e">
        <f t="shared" si="4"/>
        <v>#REF!</v>
      </c>
      <c r="AI9" s="304">
        <v>469636</v>
      </c>
      <c r="AL9" s="35"/>
    </row>
    <row r="10" spans="1:38" s="156" customFormat="1" ht="31.5" customHeight="1" x14ac:dyDescent="0.85">
      <c r="A10" s="156">
        <v>187</v>
      </c>
      <c r="B10" s="156">
        <v>11295</v>
      </c>
      <c r="C10" s="315">
        <v>187</v>
      </c>
      <c r="D10" s="359">
        <v>6</v>
      </c>
      <c r="E10" s="360" t="s">
        <v>633</v>
      </c>
      <c r="F10" s="361" t="s">
        <v>248</v>
      </c>
      <c r="G10" s="362" t="s">
        <v>182</v>
      </c>
      <c r="H10" s="363">
        <v>68.833333333333329</v>
      </c>
      <c r="I10" s="359">
        <v>5103287.2914450001</v>
      </c>
      <c r="J10" s="364">
        <v>23342523</v>
      </c>
      <c r="K10" s="365">
        <v>0.95861400000000008</v>
      </c>
      <c r="L10" s="363">
        <v>1411977</v>
      </c>
      <c r="M10" s="363">
        <v>5000000</v>
      </c>
      <c r="N10" s="363">
        <v>16531801</v>
      </c>
      <c r="O10" s="363">
        <v>453800.64548299997</v>
      </c>
      <c r="P10" s="363">
        <v>1487055.723795</v>
      </c>
      <c r="Q10" s="363">
        <f t="shared" si="5"/>
        <v>-1033255.078312</v>
      </c>
      <c r="R10" s="363">
        <v>64081.202192999997</v>
      </c>
      <c r="S10" s="363">
        <v>528566.06870399998</v>
      </c>
      <c r="T10" s="363">
        <f t="shared" si="6"/>
        <v>-464484.86651099997</v>
      </c>
      <c r="U10" s="366" t="e">
        <f>VLOOKUP(B10,#REF!,13,0)</f>
        <v>#REF!</v>
      </c>
      <c r="V10" s="366" t="e">
        <f>VLOOKUP(B10,#REF!,14,0)</f>
        <v>#REF!</v>
      </c>
      <c r="W10" s="366" t="e">
        <f>VLOOKUP(B10,#REF!,15,0)</f>
        <v>#REF!</v>
      </c>
      <c r="X10" s="302">
        <v>11295</v>
      </c>
      <c r="AB10" s="238" t="e">
        <f t="shared" si="2"/>
        <v>#REF!</v>
      </c>
      <c r="AC10" s="238" t="e">
        <f t="shared" si="3"/>
        <v>#REF!</v>
      </c>
      <c r="AD10" s="238" t="e">
        <f t="shared" si="4"/>
        <v>#REF!</v>
      </c>
      <c r="AI10" s="304">
        <v>2915069</v>
      </c>
      <c r="AL10" s="35"/>
    </row>
    <row r="11" spans="1:38" s="316" customFormat="1" ht="36.75" x14ac:dyDescent="0.85">
      <c r="A11" s="316">
        <v>188</v>
      </c>
      <c r="B11" s="156">
        <v>11306</v>
      </c>
      <c r="C11" s="152">
        <v>188</v>
      </c>
      <c r="D11" s="154">
        <v>7</v>
      </c>
      <c r="E11" s="351" t="s">
        <v>634</v>
      </c>
      <c r="F11" s="352" t="s">
        <v>323</v>
      </c>
      <c r="G11" s="155" t="s">
        <v>181</v>
      </c>
      <c r="H11" s="353">
        <v>66.166666666666671</v>
      </c>
      <c r="I11" s="354">
        <v>236752</v>
      </c>
      <c r="J11" s="355">
        <v>261956</v>
      </c>
      <c r="K11" s="356">
        <v>2.0129000000000001E-2</v>
      </c>
      <c r="L11" s="353">
        <v>237545</v>
      </c>
      <c r="M11" s="353">
        <v>2000000</v>
      </c>
      <c r="N11" s="353">
        <v>1102764</v>
      </c>
      <c r="O11" s="353">
        <v>145335.324719</v>
      </c>
      <c r="P11" s="353">
        <v>156433.66136599999</v>
      </c>
      <c r="Q11" s="353">
        <f t="shared" si="5"/>
        <v>-11098.336646999989</v>
      </c>
      <c r="R11" s="353">
        <v>29131.960197</v>
      </c>
      <c r="S11" s="353">
        <v>25672.799999999999</v>
      </c>
      <c r="T11" s="353">
        <f t="shared" si="6"/>
        <v>3459.1601970000011</v>
      </c>
      <c r="U11" s="357" t="e">
        <f>VLOOKUP(B11,#REF!,13,0)</f>
        <v>#REF!</v>
      </c>
      <c r="V11" s="357" t="e">
        <f>VLOOKUP(B11,#REF!,14,0)</f>
        <v>#REF!</v>
      </c>
      <c r="W11" s="357" t="e">
        <f>VLOOKUP(B11,#REF!,15,0)</f>
        <v>#REF!</v>
      </c>
      <c r="X11" s="302">
        <v>11306</v>
      </c>
      <c r="AB11" s="238" t="e">
        <f t="shared" si="2"/>
        <v>#REF!</v>
      </c>
      <c r="AC11" s="238" t="e">
        <f t="shared" si="3"/>
        <v>#REF!</v>
      </c>
      <c r="AD11" s="238" t="e">
        <f t="shared" si="4"/>
        <v>#REF!</v>
      </c>
      <c r="AI11" s="304">
        <v>7079</v>
      </c>
      <c r="AL11" s="35"/>
    </row>
    <row r="12" spans="1:38" s="156" customFormat="1" ht="31.5" customHeight="1" x14ac:dyDescent="0.85">
      <c r="A12" s="156">
        <v>189</v>
      </c>
      <c r="B12" s="156">
        <v>11318</v>
      </c>
      <c r="C12" s="315">
        <v>189</v>
      </c>
      <c r="D12" s="359">
        <v>8</v>
      </c>
      <c r="E12" s="360" t="s">
        <v>635</v>
      </c>
      <c r="F12" s="361" t="s">
        <v>289</v>
      </c>
      <c r="G12" s="362" t="s">
        <v>180</v>
      </c>
      <c r="H12" s="363">
        <v>64.566666666666663</v>
      </c>
      <c r="I12" s="359">
        <v>253987.81917800001</v>
      </c>
      <c r="J12" s="364">
        <v>700530</v>
      </c>
      <c r="K12" s="365">
        <v>0.98098299999999994</v>
      </c>
      <c r="L12" s="363">
        <v>84020</v>
      </c>
      <c r="M12" s="363">
        <v>500000</v>
      </c>
      <c r="N12" s="363">
        <v>8337652</v>
      </c>
      <c r="O12" s="363">
        <v>1434109.8023669999</v>
      </c>
      <c r="P12" s="363">
        <v>1367363.132802</v>
      </c>
      <c r="Q12" s="363">
        <f t="shared" si="5"/>
        <v>66746.669564999873</v>
      </c>
      <c r="R12" s="363">
        <v>459981.06664700003</v>
      </c>
      <c r="S12" s="363">
        <v>458757.21139299998</v>
      </c>
      <c r="T12" s="363">
        <f t="shared" si="6"/>
        <v>1223.8552540000528</v>
      </c>
      <c r="U12" s="366" t="e">
        <f>VLOOKUP(B12,#REF!,13,0)</f>
        <v>#REF!</v>
      </c>
      <c r="V12" s="366" t="e">
        <f>VLOOKUP(B12,#REF!,14,0)</f>
        <v>#REF!</v>
      </c>
      <c r="W12" s="366" t="e">
        <f>VLOOKUP(B12,#REF!,15,0)</f>
        <v>#REF!</v>
      </c>
      <c r="X12" s="302">
        <v>11318</v>
      </c>
      <c r="AB12" s="238" t="e">
        <f t="shared" si="2"/>
        <v>#REF!</v>
      </c>
      <c r="AC12" s="238" t="e">
        <f t="shared" si="3"/>
        <v>#REF!</v>
      </c>
      <c r="AD12" s="238" t="e">
        <f t="shared" si="4"/>
        <v>#REF!</v>
      </c>
      <c r="AI12" s="304">
        <v>154236</v>
      </c>
      <c r="AL12" s="35"/>
    </row>
    <row r="13" spans="1:38" s="316" customFormat="1" ht="36.75" x14ac:dyDescent="0.85">
      <c r="A13" s="316">
        <v>190</v>
      </c>
      <c r="B13" s="156">
        <v>11316</v>
      </c>
      <c r="C13" s="152">
        <v>190</v>
      </c>
      <c r="D13" s="154">
        <v>9</v>
      </c>
      <c r="E13" s="351" t="s">
        <v>636</v>
      </c>
      <c r="F13" s="352" t="s">
        <v>307</v>
      </c>
      <c r="G13" s="155" t="s">
        <v>179</v>
      </c>
      <c r="H13" s="353">
        <v>63.8</v>
      </c>
      <c r="I13" s="354">
        <v>360238.35078699997</v>
      </c>
      <c r="J13" s="355">
        <v>517135</v>
      </c>
      <c r="K13" s="356">
        <v>0.70820300000000003</v>
      </c>
      <c r="L13" s="353">
        <v>70253</v>
      </c>
      <c r="M13" s="353">
        <v>600000</v>
      </c>
      <c r="N13" s="353">
        <v>7361039</v>
      </c>
      <c r="O13" s="353">
        <v>3269163.4188549998</v>
      </c>
      <c r="P13" s="353">
        <v>3335909.1086960002</v>
      </c>
      <c r="Q13" s="353">
        <f t="shared" si="5"/>
        <v>-66745.689841000363</v>
      </c>
      <c r="R13" s="353">
        <v>845278.128684</v>
      </c>
      <c r="S13" s="353">
        <v>741124.18671299994</v>
      </c>
      <c r="T13" s="353">
        <f t="shared" si="6"/>
        <v>104153.94197100005</v>
      </c>
      <c r="U13" s="357" t="e">
        <f>VLOOKUP(B13,#REF!,13,0)</f>
        <v>#REF!</v>
      </c>
      <c r="V13" s="357" t="e">
        <f>VLOOKUP(B13,#REF!,14,0)</f>
        <v>#REF!</v>
      </c>
      <c r="W13" s="357" t="e">
        <f>VLOOKUP(B13,#REF!,15,0)</f>
        <v>#REF!</v>
      </c>
      <c r="X13" s="302">
        <v>11316</v>
      </c>
      <c r="AB13" s="238" t="e">
        <f t="shared" si="2"/>
        <v>#REF!</v>
      </c>
      <c r="AC13" s="238" t="e">
        <f t="shared" si="3"/>
        <v>#REF!</v>
      </c>
      <c r="AD13" s="238" t="e">
        <f t="shared" si="4"/>
        <v>#REF!</v>
      </c>
      <c r="AI13" s="304">
        <v>120930</v>
      </c>
      <c r="AL13" s="35"/>
    </row>
    <row r="14" spans="1:38" s="156" customFormat="1" ht="31.5" customHeight="1" x14ac:dyDescent="0.85">
      <c r="A14" s="156">
        <v>192</v>
      </c>
      <c r="B14" s="156">
        <v>11324</v>
      </c>
      <c r="C14" s="315">
        <v>192</v>
      </c>
      <c r="D14" s="359">
        <v>10</v>
      </c>
      <c r="E14" s="360" t="s">
        <v>637</v>
      </c>
      <c r="F14" s="361" t="s">
        <v>249</v>
      </c>
      <c r="G14" s="362" t="s">
        <v>188</v>
      </c>
      <c r="H14" s="363">
        <v>62.433333333333337</v>
      </c>
      <c r="I14" s="359">
        <v>301701.967596</v>
      </c>
      <c r="J14" s="364">
        <v>520996</v>
      </c>
      <c r="K14" s="365">
        <v>0.96740999999999999</v>
      </c>
      <c r="L14" s="363">
        <v>50002</v>
      </c>
      <c r="M14" s="363">
        <v>500000</v>
      </c>
      <c r="N14" s="363">
        <v>10419506</v>
      </c>
      <c r="O14" s="363">
        <v>3373083.3906180002</v>
      </c>
      <c r="P14" s="363">
        <v>3372108.9782819999</v>
      </c>
      <c r="Q14" s="363">
        <f t="shared" si="5"/>
        <v>974.41233600024134</v>
      </c>
      <c r="R14" s="363">
        <v>941569.27398699999</v>
      </c>
      <c r="S14" s="363">
        <v>757946.74985100003</v>
      </c>
      <c r="T14" s="363">
        <f t="shared" si="6"/>
        <v>183622.52413599996</v>
      </c>
      <c r="U14" s="366" t="e">
        <f>VLOOKUP(B14,#REF!,13,0)</f>
        <v>#REF!</v>
      </c>
      <c r="V14" s="366" t="e">
        <f>VLOOKUP(B14,#REF!,14,0)</f>
        <v>#REF!</v>
      </c>
      <c r="W14" s="366" t="e">
        <f>VLOOKUP(B14,#REF!,15,0)</f>
        <v>#REF!</v>
      </c>
      <c r="X14" s="302">
        <v>11324</v>
      </c>
      <c r="AB14" s="238" t="e">
        <f t="shared" si="2"/>
        <v>#REF!</v>
      </c>
      <c r="AC14" s="238" t="e">
        <f t="shared" si="3"/>
        <v>#REF!</v>
      </c>
      <c r="AD14" s="238" t="e">
        <f t="shared" si="4"/>
        <v>#REF!</v>
      </c>
      <c r="AI14" s="304">
        <v>152317</v>
      </c>
      <c r="AL14" s="35"/>
    </row>
    <row r="15" spans="1:38" s="316" customFormat="1" ht="36.75" x14ac:dyDescent="0.85">
      <c r="A15" s="316">
        <v>193</v>
      </c>
      <c r="B15" s="156">
        <v>11329</v>
      </c>
      <c r="C15" s="152">
        <v>193</v>
      </c>
      <c r="D15" s="154">
        <v>11</v>
      </c>
      <c r="E15" s="351" t="s">
        <v>638</v>
      </c>
      <c r="F15" s="352" t="s">
        <v>323</v>
      </c>
      <c r="G15" s="155" t="s">
        <v>195</v>
      </c>
      <c r="H15" s="353">
        <v>62.2</v>
      </c>
      <c r="I15" s="354">
        <v>327863.87650999997</v>
      </c>
      <c r="J15" s="355">
        <v>763726</v>
      </c>
      <c r="K15" s="356">
        <v>0.99139899999999992</v>
      </c>
      <c r="L15" s="353">
        <v>96453</v>
      </c>
      <c r="M15" s="353">
        <v>800000</v>
      </c>
      <c r="N15" s="353">
        <v>7918110</v>
      </c>
      <c r="O15" s="353">
        <v>1067526.8175069999</v>
      </c>
      <c r="P15" s="353">
        <v>987328.63376400003</v>
      </c>
      <c r="Q15" s="353">
        <f t="shared" si="5"/>
        <v>80198.183742999914</v>
      </c>
      <c r="R15" s="353">
        <v>153109.19408799999</v>
      </c>
      <c r="S15" s="353">
        <v>72472.962660000005</v>
      </c>
      <c r="T15" s="353">
        <f t="shared" si="6"/>
        <v>80636.231427999985</v>
      </c>
      <c r="U15" s="357" t="e">
        <f>VLOOKUP(B15,#REF!,13,0)</f>
        <v>#REF!</v>
      </c>
      <c r="V15" s="357" t="e">
        <f>VLOOKUP(B15,#REF!,14,0)</f>
        <v>#REF!</v>
      </c>
      <c r="W15" s="357" t="e">
        <f>VLOOKUP(B15,#REF!,15,0)</f>
        <v>#REF!</v>
      </c>
      <c r="X15" s="302">
        <v>11329</v>
      </c>
      <c r="AB15" s="238" t="e">
        <f t="shared" si="2"/>
        <v>#REF!</v>
      </c>
      <c r="AC15" s="238" t="e">
        <f t="shared" si="3"/>
        <v>#REF!</v>
      </c>
      <c r="AD15" s="238" t="e">
        <f t="shared" si="4"/>
        <v>#REF!</v>
      </c>
      <c r="AI15" s="304">
        <v>248847</v>
      </c>
      <c r="AL15" s="35"/>
    </row>
    <row r="16" spans="1:38" s="156" customFormat="1" ht="31.5" customHeight="1" x14ac:dyDescent="0.85">
      <c r="A16" s="156">
        <v>199</v>
      </c>
      <c r="B16" s="156">
        <v>11339</v>
      </c>
      <c r="C16" s="315">
        <v>199</v>
      </c>
      <c r="D16" s="359">
        <v>12</v>
      </c>
      <c r="E16" s="360" t="s">
        <v>639</v>
      </c>
      <c r="F16" s="361" t="s">
        <v>190</v>
      </c>
      <c r="G16" s="362" t="s">
        <v>199</v>
      </c>
      <c r="H16" s="363">
        <v>61.2</v>
      </c>
      <c r="I16" s="359">
        <v>2137378.1269860002</v>
      </c>
      <c r="J16" s="364">
        <v>4708849</v>
      </c>
      <c r="K16" s="365">
        <v>0.64118200000000003</v>
      </c>
      <c r="L16" s="363">
        <v>1327656</v>
      </c>
      <c r="M16" s="363">
        <v>2000000</v>
      </c>
      <c r="N16" s="363">
        <v>3546739</v>
      </c>
      <c r="O16" s="363">
        <v>3926102.310294</v>
      </c>
      <c r="P16" s="363">
        <v>4307818.547572</v>
      </c>
      <c r="Q16" s="363">
        <f t="shared" si="5"/>
        <v>-381716.23727799999</v>
      </c>
      <c r="R16" s="363">
        <v>556705.76942400006</v>
      </c>
      <c r="S16" s="363">
        <v>575538.18324699998</v>
      </c>
      <c r="T16" s="363">
        <f t="shared" si="6"/>
        <v>-18832.413822999923</v>
      </c>
      <c r="U16" s="366" t="e">
        <f>VLOOKUP(B16,#REF!,13,0)</f>
        <v>#REF!</v>
      </c>
      <c r="V16" s="366" t="e">
        <f>VLOOKUP(B16,#REF!,14,0)</f>
        <v>#REF!</v>
      </c>
      <c r="W16" s="366" t="e">
        <f>VLOOKUP(B16,#REF!,15,0)</f>
        <v>#REF!</v>
      </c>
      <c r="X16" s="302">
        <v>11339</v>
      </c>
      <c r="AB16" s="238" t="e">
        <f t="shared" si="2"/>
        <v>#REF!</v>
      </c>
      <c r="AC16" s="238" t="e">
        <f t="shared" si="3"/>
        <v>#REF!</v>
      </c>
      <c r="AD16" s="238" t="e">
        <f t="shared" si="4"/>
        <v>#REF!</v>
      </c>
      <c r="AI16" s="304">
        <v>428271</v>
      </c>
      <c r="AL16" s="35"/>
    </row>
    <row r="17" spans="1:38" s="316" customFormat="1" ht="36.75" x14ac:dyDescent="0.85">
      <c r="A17" s="316">
        <v>200</v>
      </c>
      <c r="B17" s="156">
        <v>11346</v>
      </c>
      <c r="C17" s="152">
        <v>200</v>
      </c>
      <c r="D17" s="154">
        <v>13</v>
      </c>
      <c r="E17" s="351" t="s">
        <v>640</v>
      </c>
      <c r="F17" s="352" t="s">
        <v>250</v>
      </c>
      <c r="G17" s="155" t="s">
        <v>200</v>
      </c>
      <c r="H17" s="353">
        <v>60.266666666666666</v>
      </c>
      <c r="I17" s="354">
        <v>1414590</v>
      </c>
      <c r="J17" s="355">
        <v>3164123</v>
      </c>
      <c r="K17" s="356">
        <v>0.90042699999999998</v>
      </c>
      <c r="L17" s="353">
        <v>200000</v>
      </c>
      <c r="M17" s="353">
        <v>2000000</v>
      </c>
      <c r="N17" s="353">
        <v>15820615</v>
      </c>
      <c r="O17" s="353">
        <v>5865762.7392990002</v>
      </c>
      <c r="P17" s="353">
        <v>5862595.0218089996</v>
      </c>
      <c r="Q17" s="353">
        <f t="shared" si="5"/>
        <v>3167.7174900006503</v>
      </c>
      <c r="R17" s="353">
        <v>1271235.210102</v>
      </c>
      <c r="S17" s="353">
        <v>1107958.5374100001</v>
      </c>
      <c r="T17" s="353">
        <f t="shared" si="6"/>
        <v>163276.67269199993</v>
      </c>
      <c r="U17" s="357" t="e">
        <f>VLOOKUP(B17,#REF!,13,0)</f>
        <v>#REF!</v>
      </c>
      <c r="V17" s="357" t="e">
        <f>VLOOKUP(B17,#REF!,14,0)</f>
        <v>#REF!</v>
      </c>
      <c r="W17" s="357" t="e">
        <f>VLOOKUP(B17,#REF!,15,0)</f>
        <v>#REF!</v>
      </c>
      <c r="X17" s="302">
        <v>11346</v>
      </c>
      <c r="AB17" s="238" t="e">
        <f t="shared" si="2"/>
        <v>#REF!</v>
      </c>
      <c r="AC17" s="238" t="e">
        <f t="shared" si="3"/>
        <v>#REF!</v>
      </c>
      <c r="AD17" s="238" t="e">
        <f t="shared" si="4"/>
        <v>#REF!</v>
      </c>
      <c r="AI17" s="304">
        <v>599620</v>
      </c>
      <c r="AL17" s="35"/>
    </row>
    <row r="18" spans="1:38" s="156" customFormat="1" ht="31.5" customHeight="1" x14ac:dyDescent="0.85">
      <c r="A18" s="316">
        <v>202</v>
      </c>
      <c r="B18" s="156">
        <v>11365</v>
      </c>
      <c r="C18" s="152">
        <v>202</v>
      </c>
      <c r="D18" s="359">
        <v>14</v>
      </c>
      <c r="E18" s="360" t="s">
        <v>641</v>
      </c>
      <c r="F18" s="361" t="s">
        <v>71</v>
      </c>
      <c r="G18" s="362" t="s">
        <v>206</v>
      </c>
      <c r="H18" s="363">
        <v>59.333333333333329</v>
      </c>
      <c r="I18" s="359">
        <v>705451.64483899996</v>
      </c>
      <c r="J18" s="364">
        <v>1968823</v>
      </c>
      <c r="K18" s="365">
        <v>0.87170400000000003</v>
      </c>
      <c r="L18" s="363">
        <v>199758</v>
      </c>
      <c r="M18" s="363">
        <v>700000</v>
      </c>
      <c r="N18" s="363">
        <v>9856038</v>
      </c>
      <c r="O18" s="363">
        <v>600004.52724600001</v>
      </c>
      <c r="P18" s="363">
        <v>662676.25718099996</v>
      </c>
      <c r="Q18" s="363">
        <f t="shared" si="5"/>
        <v>-62671.729934999952</v>
      </c>
      <c r="R18" s="363">
        <v>195276.237941</v>
      </c>
      <c r="S18" s="363">
        <v>193589.48761000001</v>
      </c>
      <c r="T18" s="363">
        <f t="shared" si="6"/>
        <v>1686.7503309999884</v>
      </c>
      <c r="U18" s="366" t="e">
        <f>VLOOKUP(B18,#REF!,13,0)</f>
        <v>#REF!</v>
      </c>
      <c r="V18" s="366" t="e">
        <f>VLOOKUP(B18,#REF!,14,0)</f>
        <v>#REF!</v>
      </c>
      <c r="W18" s="366" t="e">
        <f>VLOOKUP(B18,#REF!,15,0)</f>
        <v>#REF!</v>
      </c>
      <c r="X18" s="302">
        <v>11365</v>
      </c>
      <c r="Y18" s="316"/>
      <c r="Z18" s="316"/>
      <c r="AA18" s="316"/>
      <c r="AB18" s="238" t="e">
        <f t="shared" si="2"/>
        <v>#REF!</v>
      </c>
      <c r="AC18" s="238" t="e">
        <f t="shared" si="3"/>
        <v>#REF!</v>
      </c>
      <c r="AD18" s="238" t="e">
        <f t="shared" si="4"/>
        <v>#REF!</v>
      </c>
      <c r="AE18" s="316"/>
      <c r="AF18" s="316"/>
      <c r="AG18" s="316"/>
      <c r="AH18" s="316"/>
      <c r="AI18" s="304">
        <v>309707</v>
      </c>
      <c r="AJ18" s="316"/>
      <c r="AL18" s="35"/>
    </row>
    <row r="19" spans="1:38" s="316" customFormat="1" ht="36.75" x14ac:dyDescent="0.85">
      <c r="A19" s="156">
        <v>203</v>
      </c>
      <c r="B19" s="156">
        <v>11364</v>
      </c>
      <c r="C19" s="315">
        <v>203</v>
      </c>
      <c r="D19" s="154">
        <v>15</v>
      </c>
      <c r="E19" s="351" t="s">
        <v>642</v>
      </c>
      <c r="F19" s="352" t="s">
        <v>207</v>
      </c>
      <c r="G19" s="155" t="s">
        <v>205</v>
      </c>
      <c r="H19" s="353">
        <v>59.2</v>
      </c>
      <c r="I19" s="354">
        <v>8954677.5744969994</v>
      </c>
      <c r="J19" s="355">
        <v>58485678</v>
      </c>
      <c r="K19" s="356">
        <v>0.99287999999999998</v>
      </c>
      <c r="L19" s="353">
        <v>3352953</v>
      </c>
      <c r="M19" s="353">
        <v>4500000</v>
      </c>
      <c r="N19" s="353">
        <v>17443035</v>
      </c>
      <c r="O19" s="353">
        <v>12115713.259447999</v>
      </c>
      <c r="P19" s="353">
        <v>10620585.478571</v>
      </c>
      <c r="Q19" s="353">
        <f t="shared" si="5"/>
        <v>1495127.7808769997</v>
      </c>
      <c r="R19" s="353">
        <v>4799125.9925269997</v>
      </c>
      <c r="S19" s="353">
        <v>3196682.4093160001</v>
      </c>
      <c r="T19" s="353">
        <f t="shared" si="6"/>
        <v>1602443.5832109996</v>
      </c>
      <c r="U19" s="357">
        <v>0</v>
      </c>
      <c r="V19" s="357">
        <v>0</v>
      </c>
      <c r="W19" s="357">
        <v>0</v>
      </c>
      <c r="X19" s="302">
        <v>11364</v>
      </c>
      <c r="Y19" s="156"/>
      <c r="Z19" s="156"/>
      <c r="AA19" s="156"/>
      <c r="AB19" s="238">
        <f t="shared" si="2"/>
        <v>0</v>
      </c>
      <c r="AC19" s="238">
        <f t="shared" si="3"/>
        <v>0</v>
      </c>
      <c r="AD19" s="238">
        <f t="shared" si="4"/>
        <v>0</v>
      </c>
      <c r="AE19" s="156"/>
      <c r="AF19" s="156"/>
      <c r="AG19" s="156"/>
      <c r="AH19" s="156"/>
      <c r="AI19" s="304">
        <v>6162983</v>
      </c>
      <c r="AJ19" s="156"/>
      <c r="AL19" s="35"/>
    </row>
    <row r="20" spans="1:38" s="156" customFormat="1" ht="31.5" customHeight="1" x14ac:dyDescent="0.85">
      <c r="A20" s="156">
        <v>206</v>
      </c>
      <c r="B20" s="156">
        <v>11359</v>
      </c>
      <c r="C20" s="315">
        <v>206</v>
      </c>
      <c r="D20" s="359">
        <v>16</v>
      </c>
      <c r="E20" s="360" t="s">
        <v>643</v>
      </c>
      <c r="F20" s="361" t="s">
        <v>155</v>
      </c>
      <c r="G20" s="362" t="s">
        <v>205</v>
      </c>
      <c r="H20" s="363">
        <v>59.2</v>
      </c>
      <c r="I20" s="359">
        <v>2063201.4174299999</v>
      </c>
      <c r="J20" s="364">
        <v>4082183</v>
      </c>
      <c r="K20" s="365">
        <v>0.87173199999999995</v>
      </c>
      <c r="L20" s="363">
        <v>662213</v>
      </c>
      <c r="M20" s="363">
        <v>1344000</v>
      </c>
      <c r="N20" s="363">
        <v>6167637</v>
      </c>
      <c r="O20" s="363">
        <v>2067262.4008460001</v>
      </c>
      <c r="P20" s="363">
        <v>2932828.4772319999</v>
      </c>
      <c r="Q20" s="363">
        <f t="shared" si="5"/>
        <v>-865566.0763859998</v>
      </c>
      <c r="R20" s="363">
        <v>413407.42015100003</v>
      </c>
      <c r="S20" s="363">
        <v>513893.27027400001</v>
      </c>
      <c r="T20" s="363">
        <f t="shared" si="6"/>
        <v>-100485.85012299998</v>
      </c>
      <c r="U20" s="366" t="e">
        <f>VLOOKUP(B20,#REF!,13,0)</f>
        <v>#REF!</v>
      </c>
      <c r="V20" s="366" t="e">
        <f>VLOOKUP(B20,#REF!,14,0)</f>
        <v>#REF!</v>
      </c>
      <c r="W20" s="366" t="e">
        <f>VLOOKUP(B20,#REF!,15,0)</f>
        <v>#REF!</v>
      </c>
      <c r="X20" s="302">
        <v>11359</v>
      </c>
      <c r="AB20" s="238" t="e">
        <f t="shared" si="2"/>
        <v>#REF!</v>
      </c>
      <c r="AC20" s="238" t="e">
        <f t="shared" si="3"/>
        <v>#REF!</v>
      </c>
      <c r="AD20" s="238" t="e">
        <f t="shared" si="4"/>
        <v>#REF!</v>
      </c>
      <c r="AI20" s="304">
        <v>1148694</v>
      </c>
      <c r="AL20" s="35"/>
    </row>
    <row r="21" spans="1:38" s="316" customFormat="1" ht="36.75" x14ac:dyDescent="0.85">
      <c r="A21" s="316">
        <v>216</v>
      </c>
      <c r="B21" s="156">
        <v>11386</v>
      </c>
      <c r="C21" s="152">
        <v>216</v>
      </c>
      <c r="D21" s="154">
        <v>17</v>
      </c>
      <c r="E21" s="351" t="s">
        <v>644</v>
      </c>
      <c r="F21" s="352" t="s">
        <v>289</v>
      </c>
      <c r="G21" s="155" t="s">
        <v>224</v>
      </c>
      <c r="H21" s="353">
        <v>56.1</v>
      </c>
      <c r="I21" s="354">
        <v>829173.82858199999</v>
      </c>
      <c r="J21" s="355">
        <v>942181</v>
      </c>
      <c r="K21" s="356">
        <v>6.2257999999999994E-2</v>
      </c>
      <c r="L21" s="353">
        <v>800396</v>
      </c>
      <c r="M21" s="353">
        <v>1000000</v>
      </c>
      <c r="N21" s="353">
        <v>1177144</v>
      </c>
      <c r="O21" s="353">
        <v>90848.508205000006</v>
      </c>
      <c r="P21" s="353">
        <v>57587.895195999998</v>
      </c>
      <c r="Q21" s="353">
        <f t="shared" si="5"/>
        <v>33260.613009000008</v>
      </c>
      <c r="R21" s="353">
        <v>10485.918551000001</v>
      </c>
      <c r="S21" s="353">
        <v>35730.924357000004</v>
      </c>
      <c r="T21" s="353">
        <f t="shared" si="6"/>
        <v>-25245.005806000001</v>
      </c>
      <c r="U21" s="357" t="e">
        <f>VLOOKUP(B21,#REF!,13,0)</f>
        <v>#REF!</v>
      </c>
      <c r="V21" s="357" t="e">
        <f>VLOOKUP(B21,#REF!,14,0)</f>
        <v>#REF!</v>
      </c>
      <c r="W21" s="357" t="e">
        <f>VLOOKUP(B21,#REF!,15,0)</f>
        <v>#REF!</v>
      </c>
      <c r="X21" s="302">
        <v>11386</v>
      </c>
      <c r="AB21" s="238" t="e">
        <f t="shared" si="2"/>
        <v>#REF!</v>
      </c>
      <c r="AC21" s="238" t="e">
        <f t="shared" si="3"/>
        <v>#REF!</v>
      </c>
      <c r="AD21" s="238" t="e">
        <f t="shared" si="4"/>
        <v>#REF!</v>
      </c>
      <c r="AI21" s="304">
        <v>0</v>
      </c>
      <c r="AL21" s="35"/>
    </row>
    <row r="22" spans="1:38" s="156" customFormat="1" ht="31.5" customHeight="1" x14ac:dyDescent="0.85">
      <c r="A22" s="316">
        <v>221</v>
      </c>
      <c r="B22" s="156">
        <v>11410</v>
      </c>
      <c r="C22" s="152">
        <v>221</v>
      </c>
      <c r="D22" s="359">
        <v>18</v>
      </c>
      <c r="E22" s="360" t="s">
        <v>645</v>
      </c>
      <c r="F22" s="361" t="s">
        <v>21</v>
      </c>
      <c r="G22" s="362" t="s">
        <v>241</v>
      </c>
      <c r="H22" s="363">
        <v>52.6</v>
      </c>
      <c r="I22" s="359">
        <v>13417529</v>
      </c>
      <c r="J22" s="364">
        <v>42499616</v>
      </c>
      <c r="K22" s="365">
        <v>0.95735100000000006</v>
      </c>
      <c r="L22" s="363">
        <v>4885052</v>
      </c>
      <c r="M22" s="363">
        <v>5000000</v>
      </c>
      <c r="N22" s="363">
        <v>8701747</v>
      </c>
      <c r="O22" s="363">
        <v>10300507.942155</v>
      </c>
      <c r="P22" s="363">
        <v>6756934.8922049999</v>
      </c>
      <c r="Q22" s="363">
        <f t="shared" si="5"/>
        <v>3543573.0499499999</v>
      </c>
      <c r="R22" s="363">
        <v>1624093.433098</v>
      </c>
      <c r="S22" s="363">
        <v>1474949.0762060001</v>
      </c>
      <c r="T22" s="363">
        <f t="shared" si="6"/>
        <v>149144.35689199995</v>
      </c>
      <c r="U22" s="366" t="e">
        <f>VLOOKUP(B22,#REF!,13,0)</f>
        <v>#REF!</v>
      </c>
      <c r="V22" s="366" t="e">
        <f>VLOOKUP(B22,#REF!,14,0)</f>
        <v>#REF!</v>
      </c>
      <c r="W22" s="366" t="e">
        <f>VLOOKUP(B22,#REF!,15,0)</f>
        <v>#REF!</v>
      </c>
      <c r="X22" s="302">
        <v>11410</v>
      </c>
      <c r="Y22" s="316"/>
      <c r="Z22" s="316"/>
      <c r="AA22" s="316"/>
      <c r="AB22" s="238" t="e">
        <f t="shared" si="2"/>
        <v>#REF!</v>
      </c>
      <c r="AC22" s="238" t="e">
        <f t="shared" si="3"/>
        <v>#REF!</v>
      </c>
      <c r="AD22" s="238" t="e">
        <f t="shared" si="4"/>
        <v>#REF!</v>
      </c>
      <c r="AE22" s="316"/>
      <c r="AF22" s="316"/>
      <c r="AG22" s="316"/>
      <c r="AH22" s="316"/>
      <c r="AI22" s="304">
        <v>4107121</v>
      </c>
      <c r="AJ22" s="316"/>
      <c r="AL22" s="35"/>
    </row>
    <row r="23" spans="1:38" s="316" customFormat="1" ht="36.75" x14ac:dyDescent="0.85">
      <c r="A23" s="156">
        <v>222</v>
      </c>
      <c r="B23" s="156">
        <v>11407</v>
      </c>
      <c r="C23" s="315">
        <v>222</v>
      </c>
      <c r="D23" s="154">
        <v>19</v>
      </c>
      <c r="E23" s="351" t="s">
        <v>646</v>
      </c>
      <c r="F23" s="352" t="s">
        <v>331</v>
      </c>
      <c r="G23" s="155" t="s">
        <v>241</v>
      </c>
      <c r="H23" s="353">
        <v>52.6</v>
      </c>
      <c r="I23" s="354">
        <v>97536</v>
      </c>
      <c r="J23" s="355">
        <v>227945</v>
      </c>
      <c r="K23" s="356">
        <v>0.57616999999999996</v>
      </c>
      <c r="L23" s="353">
        <v>70887</v>
      </c>
      <c r="M23" s="353">
        <v>250000</v>
      </c>
      <c r="N23" s="353">
        <v>3215617</v>
      </c>
      <c r="O23" s="353">
        <v>4720285.4922510004</v>
      </c>
      <c r="P23" s="353">
        <v>4720087.7904200004</v>
      </c>
      <c r="Q23" s="353">
        <f t="shared" si="5"/>
        <v>197.70183099992573</v>
      </c>
      <c r="R23" s="353">
        <v>1526630.29584</v>
      </c>
      <c r="S23" s="353">
        <v>1583335.6312200001</v>
      </c>
      <c r="T23" s="353">
        <f t="shared" si="6"/>
        <v>-56705.335380000062</v>
      </c>
      <c r="U23" s="357" t="e">
        <f>VLOOKUP(B23,#REF!,13,0)</f>
        <v>#REF!</v>
      </c>
      <c r="V23" s="357" t="e">
        <f>VLOOKUP(B23,#REF!,14,0)</f>
        <v>#REF!</v>
      </c>
      <c r="W23" s="357" t="e">
        <f>VLOOKUP(B23,#REF!,15,0)</f>
        <v>#REF!</v>
      </c>
      <c r="X23" s="302">
        <v>11407</v>
      </c>
      <c r="Y23" s="156"/>
      <c r="Z23" s="156"/>
      <c r="AA23" s="156"/>
      <c r="AB23" s="238" t="e">
        <f t="shared" si="2"/>
        <v>#REF!</v>
      </c>
      <c r="AC23" s="238" t="e">
        <f t="shared" si="3"/>
        <v>#REF!</v>
      </c>
      <c r="AD23" s="238" t="e">
        <f t="shared" si="4"/>
        <v>#REF!</v>
      </c>
      <c r="AE23" s="156"/>
      <c r="AF23" s="156"/>
      <c r="AG23" s="156"/>
      <c r="AH23" s="156"/>
      <c r="AI23" s="304">
        <v>53575</v>
      </c>
      <c r="AJ23" s="156"/>
      <c r="AL23" s="35"/>
    </row>
    <row r="24" spans="1:38" s="156" customFormat="1" ht="31.5" customHeight="1" x14ac:dyDescent="0.85">
      <c r="A24" s="156">
        <v>228</v>
      </c>
      <c r="B24" s="156">
        <v>11397</v>
      </c>
      <c r="C24" s="315">
        <v>228</v>
      </c>
      <c r="D24" s="359">
        <v>20</v>
      </c>
      <c r="E24" s="360" t="s">
        <v>647</v>
      </c>
      <c r="F24" s="361" t="s">
        <v>213</v>
      </c>
      <c r="G24" s="362" t="s">
        <v>245</v>
      </c>
      <c r="H24" s="363">
        <v>50.966666666666669</v>
      </c>
      <c r="I24" s="359">
        <v>936649.54977000004</v>
      </c>
      <c r="J24" s="364">
        <v>3425373</v>
      </c>
      <c r="K24" s="365">
        <v>0.68815399999999993</v>
      </c>
      <c r="L24" s="363">
        <v>284910</v>
      </c>
      <c r="M24" s="363">
        <v>1000000</v>
      </c>
      <c r="N24" s="363">
        <v>12022648</v>
      </c>
      <c r="O24" s="363">
        <v>555582.86797200004</v>
      </c>
      <c r="P24" s="363">
        <v>824248.75045299996</v>
      </c>
      <c r="Q24" s="363">
        <f t="shared" si="5"/>
        <v>-268665.88248099992</v>
      </c>
      <c r="R24" s="363">
        <v>0</v>
      </c>
      <c r="S24" s="363">
        <v>0</v>
      </c>
      <c r="T24" s="363">
        <f t="shared" si="6"/>
        <v>0</v>
      </c>
      <c r="U24" s="366" t="e">
        <f>VLOOKUP(B24,#REF!,13,0)</f>
        <v>#REF!</v>
      </c>
      <c r="V24" s="366" t="e">
        <f>VLOOKUP(B24,#REF!,14,0)</f>
        <v>#REF!</v>
      </c>
      <c r="W24" s="366" t="e">
        <f>VLOOKUP(B24,#REF!,15,0)</f>
        <v>#REF!</v>
      </c>
      <c r="X24" s="302">
        <v>11397</v>
      </c>
      <c r="AB24" s="238" t="e">
        <f t="shared" si="2"/>
        <v>#REF!</v>
      </c>
      <c r="AC24" s="238" t="e">
        <f t="shared" si="3"/>
        <v>#REF!</v>
      </c>
      <c r="AD24" s="238" t="e">
        <f t="shared" si="4"/>
        <v>#REF!</v>
      </c>
      <c r="AI24" s="304">
        <v>476565</v>
      </c>
      <c r="AL24" s="35"/>
    </row>
    <row r="25" spans="1:38" s="316" customFormat="1" ht="36.75" x14ac:dyDescent="0.85">
      <c r="A25" s="316">
        <v>229</v>
      </c>
      <c r="B25" s="156">
        <v>11435</v>
      </c>
      <c r="C25" s="152">
        <v>229</v>
      </c>
      <c r="D25" s="154">
        <v>21</v>
      </c>
      <c r="E25" s="351" t="s">
        <v>648</v>
      </c>
      <c r="F25" s="352" t="s">
        <v>263</v>
      </c>
      <c r="G25" s="155" t="s">
        <v>258</v>
      </c>
      <c r="H25" s="353">
        <v>49.033333333333331</v>
      </c>
      <c r="I25" s="354">
        <v>2684684.3983860002</v>
      </c>
      <c r="J25" s="355">
        <v>11116018</v>
      </c>
      <c r="K25" s="356">
        <v>0.96213199999999999</v>
      </c>
      <c r="L25" s="353">
        <v>538375</v>
      </c>
      <c r="M25" s="353">
        <v>2500000</v>
      </c>
      <c r="N25" s="353">
        <v>20647351</v>
      </c>
      <c r="O25" s="353">
        <v>2554836.113899</v>
      </c>
      <c r="P25" s="353">
        <v>1923076.1658340001</v>
      </c>
      <c r="Q25" s="353">
        <f t="shared" si="5"/>
        <v>631759.94806499989</v>
      </c>
      <c r="R25" s="353">
        <v>479765.90471799998</v>
      </c>
      <c r="S25" s="353">
        <v>575892.84515900002</v>
      </c>
      <c r="T25" s="353">
        <f t="shared" si="6"/>
        <v>-96126.940441000042</v>
      </c>
      <c r="U25" s="357" t="e">
        <f>VLOOKUP(B25,#REF!,13,0)</f>
        <v>#REF!</v>
      </c>
      <c r="V25" s="357" t="e">
        <f>VLOOKUP(B25,#REF!,14,0)</f>
        <v>#REF!</v>
      </c>
      <c r="W25" s="357" t="e">
        <f>VLOOKUP(B25,#REF!,15,0)</f>
        <v>#REF!</v>
      </c>
      <c r="X25" s="302">
        <v>11435</v>
      </c>
      <c r="AB25" s="238" t="e">
        <f t="shared" si="2"/>
        <v>#REF!</v>
      </c>
      <c r="AC25" s="238" t="e">
        <f t="shared" si="3"/>
        <v>#REF!</v>
      </c>
      <c r="AD25" s="238" t="e">
        <f t="shared" si="4"/>
        <v>#REF!</v>
      </c>
      <c r="AI25" s="304">
        <v>990023</v>
      </c>
      <c r="AL25" s="35"/>
    </row>
    <row r="26" spans="1:38" s="156" customFormat="1" ht="31.5" customHeight="1" x14ac:dyDescent="0.85">
      <c r="A26" s="156">
        <v>232</v>
      </c>
      <c r="B26" s="156">
        <v>11443</v>
      </c>
      <c r="C26" s="315">
        <v>232</v>
      </c>
      <c r="D26" s="359">
        <v>22</v>
      </c>
      <c r="E26" s="360" t="s">
        <v>649</v>
      </c>
      <c r="F26" s="361" t="s">
        <v>44</v>
      </c>
      <c r="G26" s="362" t="s">
        <v>262</v>
      </c>
      <c r="H26" s="363">
        <v>47.666666666666671</v>
      </c>
      <c r="I26" s="359">
        <v>120391.12815600001</v>
      </c>
      <c r="J26" s="364">
        <v>502166</v>
      </c>
      <c r="K26" s="365">
        <v>0.99513000000000007</v>
      </c>
      <c r="L26" s="363">
        <v>61815</v>
      </c>
      <c r="M26" s="363">
        <v>500000</v>
      </c>
      <c r="N26" s="363">
        <v>8123696</v>
      </c>
      <c r="O26" s="363">
        <v>502740.83849699999</v>
      </c>
      <c r="P26" s="363">
        <v>225465.55138300001</v>
      </c>
      <c r="Q26" s="363">
        <f t="shared" si="5"/>
        <v>277275.28711399995</v>
      </c>
      <c r="R26" s="363">
        <v>228477.31209299999</v>
      </c>
      <c r="S26" s="363">
        <v>32955</v>
      </c>
      <c r="T26" s="363">
        <f t="shared" si="6"/>
        <v>195522.31209299999</v>
      </c>
      <c r="U26" s="366" t="e">
        <f>VLOOKUP(B26,#REF!,13,0)</f>
        <v>#REF!</v>
      </c>
      <c r="V26" s="366" t="e">
        <f>VLOOKUP(B26,#REF!,14,0)</f>
        <v>#REF!</v>
      </c>
      <c r="W26" s="366" t="e">
        <f>VLOOKUP(B26,#REF!,15,0)</f>
        <v>#REF!</v>
      </c>
      <c r="X26" s="302">
        <v>11443</v>
      </c>
      <c r="AB26" s="238" t="e">
        <f t="shared" si="2"/>
        <v>#REF!</v>
      </c>
      <c r="AC26" s="238" t="e">
        <f t="shared" si="3"/>
        <v>#REF!</v>
      </c>
      <c r="AD26" s="238" t="e">
        <f t="shared" si="4"/>
        <v>#REF!</v>
      </c>
      <c r="AI26" s="304">
        <v>15586</v>
      </c>
      <c r="AL26" s="35"/>
    </row>
    <row r="27" spans="1:38" s="316" customFormat="1" ht="36.75" x14ac:dyDescent="0.85">
      <c r="A27" s="156">
        <v>234</v>
      </c>
      <c r="B27" s="156">
        <v>11447</v>
      </c>
      <c r="C27" s="315">
        <v>234</v>
      </c>
      <c r="D27" s="154">
        <v>23</v>
      </c>
      <c r="E27" s="351" t="s">
        <v>650</v>
      </c>
      <c r="F27" s="352" t="s">
        <v>307</v>
      </c>
      <c r="G27" s="155" t="s">
        <v>266</v>
      </c>
      <c r="H27" s="353">
        <v>46.766666666666666</v>
      </c>
      <c r="I27" s="354">
        <v>580076.59637000004</v>
      </c>
      <c r="J27" s="355">
        <v>1536190</v>
      </c>
      <c r="K27" s="356">
        <v>0.60041600000000006</v>
      </c>
      <c r="L27" s="353">
        <v>100000</v>
      </c>
      <c r="M27" s="353">
        <v>1000000</v>
      </c>
      <c r="N27" s="353">
        <v>15361901</v>
      </c>
      <c r="O27" s="353">
        <v>1687849.7579020001</v>
      </c>
      <c r="P27" s="353">
        <v>2071393.899921</v>
      </c>
      <c r="Q27" s="353">
        <f t="shared" si="5"/>
        <v>-383544.1420189999</v>
      </c>
      <c r="R27" s="353">
        <v>259397.754972</v>
      </c>
      <c r="S27" s="353">
        <v>426121.75222999998</v>
      </c>
      <c r="T27" s="353">
        <f t="shared" si="6"/>
        <v>-166723.99725799999</v>
      </c>
      <c r="U27" s="357" t="e">
        <f>VLOOKUP(B27,#REF!,13,0)</f>
        <v>#REF!</v>
      </c>
      <c r="V27" s="357" t="e">
        <f>VLOOKUP(B27,#REF!,14,0)</f>
        <v>#REF!</v>
      </c>
      <c r="W27" s="357" t="e">
        <f>VLOOKUP(B27,#REF!,15,0)</f>
        <v>#REF!</v>
      </c>
      <c r="X27" s="302">
        <v>11447</v>
      </c>
      <c r="Y27" s="156"/>
      <c r="Z27" s="156"/>
      <c r="AA27" s="156"/>
      <c r="AB27" s="238" t="e">
        <f t="shared" si="2"/>
        <v>#REF!</v>
      </c>
      <c r="AC27" s="238" t="e">
        <f t="shared" si="3"/>
        <v>#REF!</v>
      </c>
      <c r="AD27" s="238" t="e">
        <f t="shared" si="4"/>
        <v>#REF!</v>
      </c>
      <c r="AE27" s="156"/>
      <c r="AF27" s="156"/>
      <c r="AG27" s="156"/>
      <c r="AH27" s="156"/>
      <c r="AI27" s="304">
        <v>150111</v>
      </c>
      <c r="AJ27" s="156"/>
      <c r="AL27" s="35"/>
    </row>
    <row r="28" spans="1:38" s="156" customFormat="1" ht="31.5" customHeight="1" x14ac:dyDescent="0.85">
      <c r="A28" s="316">
        <v>236</v>
      </c>
      <c r="B28" s="156">
        <v>11446</v>
      </c>
      <c r="C28" s="152">
        <v>236</v>
      </c>
      <c r="D28" s="359">
        <v>24</v>
      </c>
      <c r="E28" s="360" t="s">
        <v>651</v>
      </c>
      <c r="F28" s="361" t="s">
        <v>43</v>
      </c>
      <c r="G28" s="362" t="s">
        <v>268</v>
      </c>
      <c r="H28" s="363">
        <v>45.433333333333337</v>
      </c>
      <c r="I28" s="359">
        <v>3958249.0804300001</v>
      </c>
      <c r="J28" s="364">
        <v>5169317</v>
      </c>
      <c r="K28" s="365">
        <v>0.58430700000000002</v>
      </c>
      <c r="L28" s="363">
        <v>147334</v>
      </c>
      <c r="M28" s="363">
        <v>500000</v>
      </c>
      <c r="N28" s="363">
        <v>35085701</v>
      </c>
      <c r="O28" s="363">
        <v>5793292.5076569999</v>
      </c>
      <c r="P28" s="363">
        <v>12389308.855885001</v>
      </c>
      <c r="Q28" s="363">
        <f t="shared" si="5"/>
        <v>-6596016.348228001</v>
      </c>
      <c r="R28" s="363">
        <v>1509667.20214</v>
      </c>
      <c r="S28" s="363">
        <v>1449623.0921519999</v>
      </c>
      <c r="T28" s="363">
        <f t="shared" si="6"/>
        <v>60044.109988000011</v>
      </c>
      <c r="U28" s="366">
        <v>6.45</v>
      </c>
      <c r="V28" s="366">
        <v>20.079999999999998</v>
      </c>
      <c r="W28" s="366">
        <v>133.28</v>
      </c>
      <c r="X28" s="302">
        <v>11446</v>
      </c>
      <c r="Y28" s="316"/>
      <c r="Z28" s="316"/>
      <c r="AA28" s="316"/>
      <c r="AB28" s="238">
        <f t="shared" si="2"/>
        <v>9.8158588005526223E-2</v>
      </c>
      <c r="AC28" s="238">
        <f t="shared" si="3"/>
        <v>0.30558518560480097</v>
      </c>
      <c r="AD28" s="238">
        <f t="shared" si="4"/>
        <v>2.0283064510661295</v>
      </c>
      <c r="AE28" s="316"/>
      <c r="AF28" s="316"/>
      <c r="AG28" s="316"/>
      <c r="AH28" s="316"/>
      <c r="AI28" s="304">
        <v>2845307</v>
      </c>
      <c r="AJ28" s="316"/>
      <c r="AL28" s="35"/>
    </row>
    <row r="29" spans="1:38" s="316" customFormat="1" ht="36.75" x14ac:dyDescent="0.85">
      <c r="A29" s="316">
        <v>251</v>
      </c>
      <c r="B29" s="156">
        <v>11512</v>
      </c>
      <c r="C29" s="152">
        <v>251</v>
      </c>
      <c r="D29" s="154">
        <v>25</v>
      </c>
      <c r="E29" s="351" t="s">
        <v>652</v>
      </c>
      <c r="F29" s="352" t="s">
        <v>307</v>
      </c>
      <c r="G29" s="155" t="s">
        <v>297</v>
      </c>
      <c r="H29" s="353">
        <v>37</v>
      </c>
      <c r="I29" s="354">
        <v>1830720.7603490001</v>
      </c>
      <c r="J29" s="355">
        <v>4830312</v>
      </c>
      <c r="K29" s="356">
        <v>0.79281199999999996</v>
      </c>
      <c r="L29" s="353">
        <v>514032</v>
      </c>
      <c r="M29" s="353">
        <v>2150000</v>
      </c>
      <c r="N29" s="353">
        <v>9396908</v>
      </c>
      <c r="O29" s="353">
        <v>10913527.661280001</v>
      </c>
      <c r="P29" s="353">
        <v>15025443.267829999</v>
      </c>
      <c r="Q29" s="353">
        <f t="shared" si="5"/>
        <v>-4111915.6065499987</v>
      </c>
      <c r="R29" s="353">
        <v>2781611.6643429999</v>
      </c>
      <c r="S29" s="353">
        <v>2776459.1982820001</v>
      </c>
      <c r="T29" s="353">
        <f t="shared" si="6"/>
        <v>5152.4660609997809</v>
      </c>
      <c r="U29" s="357">
        <v>13.44</v>
      </c>
      <c r="V29" s="357">
        <v>20.87</v>
      </c>
      <c r="W29" s="357">
        <v>54.58</v>
      </c>
      <c r="X29" s="302">
        <v>11512</v>
      </c>
      <c r="AB29" s="238">
        <f t="shared" si="2"/>
        <v>0.19112164503858631</v>
      </c>
      <c r="AC29" s="238">
        <f t="shared" si="3"/>
        <v>0.2967789235085786</v>
      </c>
      <c r="AD29" s="238">
        <f t="shared" si="4"/>
        <v>0.77614727575937803</v>
      </c>
      <c r="AI29" s="304">
        <v>2836508</v>
      </c>
      <c r="AL29" s="35"/>
    </row>
    <row r="30" spans="1:38" s="156" customFormat="1" ht="31.5" customHeight="1" x14ac:dyDescent="0.85">
      <c r="A30" s="156">
        <v>252</v>
      </c>
      <c r="B30" s="156">
        <v>11511</v>
      </c>
      <c r="C30" s="315">
        <v>252</v>
      </c>
      <c r="D30" s="359">
        <v>26</v>
      </c>
      <c r="E30" s="360" t="s">
        <v>653</v>
      </c>
      <c r="F30" s="361" t="s">
        <v>38</v>
      </c>
      <c r="G30" s="362" t="s">
        <v>297</v>
      </c>
      <c r="H30" s="363">
        <v>37</v>
      </c>
      <c r="I30" s="359">
        <v>1973269.305065</v>
      </c>
      <c r="J30" s="364">
        <v>3026405</v>
      </c>
      <c r="K30" s="365">
        <v>0.59866999999999992</v>
      </c>
      <c r="L30" s="363">
        <v>981052</v>
      </c>
      <c r="M30" s="363">
        <v>1500000</v>
      </c>
      <c r="N30" s="363">
        <v>3581109</v>
      </c>
      <c r="O30" s="363">
        <v>12899206.629845001</v>
      </c>
      <c r="P30" s="363">
        <v>12785623.222804001</v>
      </c>
      <c r="Q30" s="363">
        <f t="shared" si="5"/>
        <v>113583.4070410002</v>
      </c>
      <c r="R30" s="363">
        <v>2263219.805871</v>
      </c>
      <c r="S30" s="363">
        <v>1788666.135455</v>
      </c>
      <c r="T30" s="363">
        <f t="shared" si="6"/>
        <v>474553.67041600007</v>
      </c>
      <c r="U30" s="366" t="e">
        <f>VLOOKUP(B30,#REF!,13,0)</f>
        <v>#REF!</v>
      </c>
      <c r="V30" s="366" t="e">
        <f>VLOOKUP(B30,#REF!,14,0)</f>
        <v>#REF!</v>
      </c>
      <c r="W30" s="366" t="e">
        <f>VLOOKUP(B30,#REF!,15,0)</f>
        <v>#REF!</v>
      </c>
      <c r="X30" s="302">
        <v>11511</v>
      </c>
      <c r="AB30" s="238" t="e">
        <f t="shared" si="2"/>
        <v>#REF!</v>
      </c>
      <c r="AC30" s="238" t="e">
        <f t="shared" si="3"/>
        <v>#REF!</v>
      </c>
      <c r="AD30" s="238" t="e">
        <f t="shared" si="4"/>
        <v>#REF!</v>
      </c>
      <c r="AI30" s="304">
        <v>886340</v>
      </c>
      <c r="AL30" s="35"/>
    </row>
    <row r="31" spans="1:38" s="316" customFormat="1" ht="36.75" x14ac:dyDescent="0.85">
      <c r="A31" s="316">
        <v>256</v>
      </c>
      <c r="B31" s="156">
        <v>11525</v>
      </c>
      <c r="C31" s="152">
        <v>256</v>
      </c>
      <c r="D31" s="154">
        <v>27</v>
      </c>
      <c r="E31" s="351" t="s">
        <v>654</v>
      </c>
      <c r="F31" s="352" t="s">
        <v>307</v>
      </c>
      <c r="G31" s="155" t="s">
        <v>302</v>
      </c>
      <c r="H31" s="353">
        <v>34</v>
      </c>
      <c r="I31" s="354">
        <v>1913221.884901</v>
      </c>
      <c r="J31" s="355">
        <v>3289691</v>
      </c>
      <c r="K31" s="356">
        <v>0.54949999999999999</v>
      </c>
      <c r="L31" s="353">
        <v>1189264</v>
      </c>
      <c r="M31" s="353">
        <v>2000000</v>
      </c>
      <c r="N31" s="353">
        <v>2766157</v>
      </c>
      <c r="O31" s="353">
        <v>10633321.264395</v>
      </c>
      <c r="P31" s="353">
        <v>9802499.250155</v>
      </c>
      <c r="Q31" s="353">
        <f t="shared" si="5"/>
        <v>830822.0142400004</v>
      </c>
      <c r="R31" s="353">
        <v>3812118.9102679999</v>
      </c>
      <c r="S31" s="353">
        <v>2417284.657445</v>
      </c>
      <c r="T31" s="353">
        <f t="shared" si="6"/>
        <v>1394834.2528229998</v>
      </c>
      <c r="U31" s="357">
        <v>9.25</v>
      </c>
      <c r="V31" s="357">
        <v>14.2</v>
      </c>
      <c r="W31" s="357">
        <v>70.09</v>
      </c>
      <c r="X31" s="302">
        <v>11525</v>
      </c>
      <c r="AB31" s="238">
        <f t="shared" si="2"/>
        <v>8.9584373718824217E-2</v>
      </c>
      <c r="AC31" s="238">
        <f t="shared" si="3"/>
        <v>0.13752411965484368</v>
      </c>
      <c r="AD31" s="238">
        <f t="shared" si="4"/>
        <v>0.6788074328597179</v>
      </c>
      <c r="AI31" s="304">
        <v>585171</v>
      </c>
      <c r="AL31" s="35"/>
    </row>
    <row r="32" spans="1:38" s="156" customFormat="1" ht="31.5" customHeight="1" x14ac:dyDescent="0.85">
      <c r="A32" s="316">
        <v>258</v>
      </c>
      <c r="B32" s="156">
        <v>11538</v>
      </c>
      <c r="C32" s="152">
        <v>258</v>
      </c>
      <c r="D32" s="359">
        <v>28</v>
      </c>
      <c r="E32" s="360" t="s">
        <v>655</v>
      </c>
      <c r="F32" s="361" t="s">
        <v>323</v>
      </c>
      <c r="G32" s="362" t="s">
        <v>308</v>
      </c>
      <c r="H32" s="363">
        <v>33</v>
      </c>
      <c r="I32" s="359">
        <v>1050682.6117750001</v>
      </c>
      <c r="J32" s="364">
        <v>2330476</v>
      </c>
      <c r="K32" s="365">
        <v>0.92662999999999995</v>
      </c>
      <c r="L32" s="363">
        <v>387347</v>
      </c>
      <c r="M32" s="363">
        <v>1000000</v>
      </c>
      <c r="N32" s="363">
        <v>6469823</v>
      </c>
      <c r="O32" s="363">
        <v>7371991.1085390002</v>
      </c>
      <c r="P32" s="363">
        <v>7107933.3839659998</v>
      </c>
      <c r="Q32" s="363">
        <f t="shared" si="5"/>
        <v>264057.72457300033</v>
      </c>
      <c r="R32" s="363">
        <v>500053.78090999997</v>
      </c>
      <c r="S32" s="363">
        <v>471249.65712799999</v>
      </c>
      <c r="T32" s="363">
        <f t="shared" si="6"/>
        <v>28804.123781999981</v>
      </c>
      <c r="U32" s="366" t="e">
        <f>VLOOKUP(B32,#REF!,13,0)</f>
        <v>#REF!</v>
      </c>
      <c r="V32" s="366" t="e">
        <f>VLOOKUP(B32,#REF!,14,0)</f>
        <v>#REF!</v>
      </c>
      <c r="W32" s="366" t="e">
        <f>VLOOKUP(B32,#REF!,15,0)</f>
        <v>#REF!</v>
      </c>
      <c r="X32" s="302">
        <v>11538</v>
      </c>
      <c r="Y32" s="316"/>
      <c r="Z32" s="316"/>
      <c r="AA32" s="316"/>
      <c r="AB32" s="238" t="e">
        <f t="shared" si="2"/>
        <v>#REF!</v>
      </c>
      <c r="AC32" s="238" t="e">
        <f t="shared" si="3"/>
        <v>#REF!</v>
      </c>
      <c r="AD32" s="238" t="e">
        <f t="shared" si="4"/>
        <v>#REF!</v>
      </c>
      <c r="AE32" s="316"/>
      <c r="AF32" s="316"/>
      <c r="AG32" s="316"/>
      <c r="AH32" s="316"/>
      <c r="AI32" s="304">
        <v>467806</v>
      </c>
      <c r="AJ32" s="316"/>
      <c r="AL32" s="35"/>
    </row>
    <row r="33" spans="1:38" s="316" customFormat="1" ht="36.75" x14ac:dyDescent="0.85">
      <c r="A33" s="156">
        <v>257</v>
      </c>
      <c r="B33" s="156">
        <v>11534</v>
      </c>
      <c r="C33" s="315">
        <v>257</v>
      </c>
      <c r="D33" s="154">
        <v>29</v>
      </c>
      <c r="E33" s="351" t="s">
        <v>656</v>
      </c>
      <c r="F33" s="352" t="s">
        <v>31</v>
      </c>
      <c r="G33" s="155" t="s">
        <v>308</v>
      </c>
      <c r="H33" s="353">
        <v>33</v>
      </c>
      <c r="I33" s="354">
        <v>1265153.7298079999</v>
      </c>
      <c r="J33" s="355">
        <v>5508255</v>
      </c>
      <c r="K33" s="356">
        <v>0.97693399999999997</v>
      </c>
      <c r="L33" s="353">
        <v>594542</v>
      </c>
      <c r="M33" s="353">
        <v>5000000</v>
      </c>
      <c r="N33" s="353">
        <v>9264703</v>
      </c>
      <c r="O33" s="353">
        <v>0</v>
      </c>
      <c r="P33" s="353">
        <v>0</v>
      </c>
      <c r="Q33" s="353">
        <v>0</v>
      </c>
      <c r="R33" s="353">
        <v>0</v>
      </c>
      <c r="S33" s="353">
        <v>0</v>
      </c>
      <c r="T33" s="353">
        <v>0</v>
      </c>
      <c r="U33" s="357" t="e">
        <f>VLOOKUP(B33,#REF!,13,0)</f>
        <v>#REF!</v>
      </c>
      <c r="V33" s="357" t="e">
        <f>VLOOKUP(B33,#REF!,14,0)</f>
        <v>#REF!</v>
      </c>
      <c r="W33" s="357" t="e">
        <f>VLOOKUP(B33,#REF!,15,0)</f>
        <v>#REF!</v>
      </c>
      <c r="X33" s="302">
        <v>11534</v>
      </c>
      <c r="Y33" s="156"/>
      <c r="Z33" s="156"/>
      <c r="AA33" s="156"/>
      <c r="AB33" s="238" t="e">
        <f t="shared" si="2"/>
        <v>#REF!</v>
      </c>
      <c r="AC33" s="238" t="e">
        <f t="shared" si="3"/>
        <v>#REF!</v>
      </c>
      <c r="AD33" s="238" t="e">
        <f t="shared" si="4"/>
        <v>#REF!</v>
      </c>
      <c r="AE33" s="156"/>
      <c r="AF33" s="156"/>
      <c r="AG33" s="156"/>
      <c r="AH33" s="156"/>
      <c r="AI33" s="304">
        <v>1268413</v>
      </c>
      <c r="AJ33" s="156"/>
      <c r="AL33" s="35"/>
    </row>
    <row r="34" spans="1:38" s="156" customFormat="1" ht="31.5" customHeight="1" x14ac:dyDescent="0.85">
      <c r="A34" s="156">
        <v>260</v>
      </c>
      <c r="B34" s="156">
        <v>11553</v>
      </c>
      <c r="C34" s="315">
        <v>260</v>
      </c>
      <c r="D34" s="359">
        <v>30</v>
      </c>
      <c r="E34" s="360" t="s">
        <v>657</v>
      </c>
      <c r="F34" s="361" t="s">
        <v>316</v>
      </c>
      <c r="G34" s="362" t="s">
        <v>317</v>
      </c>
      <c r="H34" s="363">
        <v>30</v>
      </c>
      <c r="I34" s="359">
        <v>1361953.132344</v>
      </c>
      <c r="J34" s="364">
        <v>2648350</v>
      </c>
      <c r="K34" s="365">
        <v>0.779254</v>
      </c>
      <c r="L34" s="363">
        <v>977696</v>
      </c>
      <c r="M34" s="363">
        <v>1500000</v>
      </c>
      <c r="N34" s="363">
        <v>2708766</v>
      </c>
      <c r="O34" s="363">
        <v>1728295.3012580001</v>
      </c>
      <c r="P34" s="363">
        <v>1302544.2080949999</v>
      </c>
      <c r="Q34" s="363">
        <f t="shared" si="5"/>
        <v>425751.09316300019</v>
      </c>
      <c r="R34" s="363">
        <v>287418.00543600001</v>
      </c>
      <c r="S34" s="363">
        <v>308298.03591999999</v>
      </c>
      <c r="T34" s="363">
        <f t="shared" si="6"/>
        <v>-20880.030483999988</v>
      </c>
      <c r="U34" s="366" t="e">
        <f>VLOOKUP(B34,#REF!,13,0)</f>
        <v>#REF!</v>
      </c>
      <c r="V34" s="366" t="e">
        <f>VLOOKUP(B34,#REF!,14,0)</f>
        <v>#REF!</v>
      </c>
      <c r="W34" s="366" t="e">
        <f>VLOOKUP(B34,#REF!,15,0)</f>
        <v>#REF!</v>
      </c>
      <c r="X34" s="302">
        <v>11553</v>
      </c>
      <c r="AB34" s="238" t="e">
        <f t="shared" si="2"/>
        <v>#REF!</v>
      </c>
      <c r="AC34" s="238" t="e">
        <f t="shared" si="3"/>
        <v>#REF!</v>
      </c>
      <c r="AD34" s="238" t="e">
        <f t="shared" si="4"/>
        <v>#REF!</v>
      </c>
      <c r="AI34" s="304">
        <v>707113</v>
      </c>
      <c r="AL34" s="35"/>
    </row>
    <row r="35" spans="1:38" s="316" customFormat="1" ht="36.75" x14ac:dyDescent="0.85">
      <c r="A35" s="316">
        <v>265</v>
      </c>
      <c r="B35" s="156">
        <v>11583</v>
      </c>
      <c r="C35" s="152">
        <v>265</v>
      </c>
      <c r="D35" s="154">
        <v>31</v>
      </c>
      <c r="E35" s="351" t="s">
        <v>658</v>
      </c>
      <c r="F35" s="352" t="s">
        <v>288</v>
      </c>
      <c r="G35" s="155" t="s">
        <v>324</v>
      </c>
      <c r="H35" s="353">
        <v>25</v>
      </c>
      <c r="I35" s="354">
        <v>123094.648321</v>
      </c>
      <c r="J35" s="355">
        <v>154948</v>
      </c>
      <c r="K35" s="356">
        <v>0.57677599999999996</v>
      </c>
      <c r="L35" s="353">
        <v>5001611</v>
      </c>
      <c r="M35" s="353">
        <v>50000000</v>
      </c>
      <c r="N35" s="353">
        <v>30980</v>
      </c>
      <c r="O35" s="353">
        <v>377726.80750300002</v>
      </c>
      <c r="P35" s="353">
        <v>396020.69272799999</v>
      </c>
      <c r="Q35" s="353">
        <f t="shared" si="5"/>
        <v>-18293.885224999976</v>
      </c>
      <c r="R35" s="353">
        <v>175615.64171600001</v>
      </c>
      <c r="S35" s="353">
        <v>125275.733758</v>
      </c>
      <c r="T35" s="353">
        <f t="shared" si="6"/>
        <v>50339.907958000011</v>
      </c>
      <c r="U35" s="357" t="e">
        <f>VLOOKUP(B35,#REF!,13,0)</f>
        <v>#REF!</v>
      </c>
      <c r="V35" s="357" t="e">
        <f>VLOOKUP(B35,#REF!,14,0)</f>
        <v>#REF!</v>
      </c>
      <c r="W35" s="357" t="e">
        <f>VLOOKUP(B35,#REF!,15,0)</f>
        <v>#REF!</v>
      </c>
      <c r="X35" s="302">
        <v>11583</v>
      </c>
      <c r="AB35" s="238" t="e">
        <f t="shared" si="2"/>
        <v>#REF!</v>
      </c>
      <c r="AC35" s="238" t="e">
        <f t="shared" si="3"/>
        <v>#REF!</v>
      </c>
      <c r="AD35" s="238" t="e">
        <f t="shared" si="4"/>
        <v>#REF!</v>
      </c>
      <c r="AI35" s="304">
        <v>43607</v>
      </c>
      <c r="AL35" s="35"/>
    </row>
    <row r="36" spans="1:38" s="156" customFormat="1" ht="31.5" customHeight="1" x14ac:dyDescent="0.85">
      <c r="A36" s="156">
        <v>266</v>
      </c>
      <c r="B36" s="156">
        <v>11595</v>
      </c>
      <c r="C36" s="315">
        <v>266</v>
      </c>
      <c r="D36" s="359">
        <v>32</v>
      </c>
      <c r="E36" s="360" t="s">
        <v>659</v>
      </c>
      <c r="F36" s="361" t="s">
        <v>71</v>
      </c>
      <c r="G36" s="362" t="s">
        <v>325</v>
      </c>
      <c r="H36" s="363">
        <v>24</v>
      </c>
      <c r="I36" s="359">
        <v>371002.438662</v>
      </c>
      <c r="J36" s="364">
        <v>449620</v>
      </c>
      <c r="K36" s="365">
        <v>0.79170699999999994</v>
      </c>
      <c r="L36" s="363">
        <v>246642</v>
      </c>
      <c r="M36" s="363">
        <v>500000</v>
      </c>
      <c r="N36" s="363">
        <v>2104225</v>
      </c>
      <c r="O36" s="363">
        <v>3488790.8117999998</v>
      </c>
      <c r="P36" s="363">
        <v>3461896.1925989999</v>
      </c>
      <c r="Q36" s="363">
        <f t="shared" si="5"/>
        <v>26894.619200999849</v>
      </c>
      <c r="R36" s="363">
        <v>801328.50964199996</v>
      </c>
      <c r="S36" s="363">
        <v>752098.94015599997</v>
      </c>
      <c r="T36" s="363">
        <f t="shared" si="6"/>
        <v>49229.569485999993</v>
      </c>
      <c r="U36" s="366">
        <v>0</v>
      </c>
      <c r="V36" s="366">
        <v>0</v>
      </c>
      <c r="W36" s="366">
        <v>0</v>
      </c>
      <c r="X36" s="302">
        <v>11595</v>
      </c>
      <c r="AB36" s="238">
        <f t="shared" si="2"/>
        <v>0</v>
      </c>
      <c r="AC36" s="238">
        <f t="shared" si="3"/>
        <v>0</v>
      </c>
      <c r="AD36" s="238">
        <f t="shared" si="4"/>
        <v>0</v>
      </c>
      <c r="AI36" s="304">
        <v>22557</v>
      </c>
      <c r="AL36" s="35"/>
    </row>
    <row r="37" spans="1:38" s="316" customFormat="1" ht="36.75" x14ac:dyDescent="0.85">
      <c r="A37" s="156">
        <v>274</v>
      </c>
      <c r="B37" s="156">
        <v>0</v>
      </c>
      <c r="C37" s="315">
        <v>274</v>
      </c>
      <c r="D37" s="154">
        <v>33</v>
      </c>
      <c r="E37" s="351" t="s">
        <v>660</v>
      </c>
      <c r="F37" s="352" t="s">
        <v>24</v>
      </c>
      <c r="G37" s="155" t="s">
        <v>384</v>
      </c>
      <c r="H37" s="353">
        <v>20</v>
      </c>
      <c r="I37" s="354">
        <v>0</v>
      </c>
      <c r="J37" s="355">
        <v>0</v>
      </c>
      <c r="K37" s="356">
        <v>0</v>
      </c>
      <c r="L37" s="353">
        <v>0</v>
      </c>
      <c r="M37" s="353">
        <v>0</v>
      </c>
      <c r="N37" s="353">
        <v>0</v>
      </c>
      <c r="O37" s="353">
        <v>0</v>
      </c>
      <c r="P37" s="353">
        <v>0</v>
      </c>
      <c r="Q37" s="353">
        <v>0</v>
      </c>
      <c r="R37" s="353">
        <v>0</v>
      </c>
      <c r="S37" s="353">
        <v>0</v>
      </c>
      <c r="T37" s="353">
        <v>0</v>
      </c>
      <c r="U37" s="357">
        <v>0</v>
      </c>
      <c r="V37" s="357">
        <v>0</v>
      </c>
      <c r="W37" s="357">
        <v>0</v>
      </c>
      <c r="X37" s="302">
        <v>11514</v>
      </c>
      <c r="Y37" s="156"/>
      <c r="Z37" s="156"/>
      <c r="AA37" s="156"/>
      <c r="AB37" s="238">
        <f t="shared" si="2"/>
        <v>0</v>
      </c>
      <c r="AC37" s="238">
        <f t="shared" si="3"/>
        <v>0</v>
      </c>
      <c r="AD37" s="238">
        <f t="shared" si="4"/>
        <v>0</v>
      </c>
      <c r="AE37" s="156"/>
      <c r="AF37" s="156"/>
      <c r="AG37" s="156"/>
      <c r="AH37" s="156"/>
      <c r="AI37" s="304"/>
      <c r="AJ37" s="156"/>
      <c r="AL37" s="35"/>
    </row>
    <row r="38" spans="1:38" s="156" customFormat="1" ht="31.5" customHeight="1" x14ac:dyDescent="0.85">
      <c r="A38" s="316">
        <v>267</v>
      </c>
      <c r="B38" s="156">
        <v>11607</v>
      </c>
      <c r="C38" s="152">
        <v>267</v>
      </c>
      <c r="D38" s="359">
        <v>34</v>
      </c>
      <c r="E38" s="360" t="s">
        <v>661</v>
      </c>
      <c r="F38" s="361" t="s">
        <v>330</v>
      </c>
      <c r="G38" s="362" t="s">
        <v>329</v>
      </c>
      <c r="H38" s="363">
        <v>21</v>
      </c>
      <c r="I38" s="359">
        <v>721544.97583600006</v>
      </c>
      <c r="J38" s="364">
        <v>1437956</v>
      </c>
      <c r="K38" s="365">
        <v>0.85549999999999993</v>
      </c>
      <c r="L38" s="363">
        <v>259128</v>
      </c>
      <c r="M38" s="363">
        <v>500000</v>
      </c>
      <c r="N38" s="363">
        <v>5549211</v>
      </c>
      <c r="O38" s="363">
        <v>1333043.954987</v>
      </c>
      <c r="P38" s="363">
        <v>1619763.430656</v>
      </c>
      <c r="Q38" s="363">
        <f t="shared" si="5"/>
        <v>-286719.47566900006</v>
      </c>
      <c r="R38" s="363">
        <v>290294.80322100001</v>
      </c>
      <c r="S38" s="363">
        <v>314701.59886999999</v>
      </c>
      <c r="T38" s="363">
        <f t="shared" si="6"/>
        <v>-24406.795648999978</v>
      </c>
      <c r="U38" s="366" t="e">
        <f>VLOOKUP(B38,#REF!,13,0)</f>
        <v>#REF!</v>
      </c>
      <c r="V38" s="366" t="e">
        <f>VLOOKUP(B38,#REF!,14,0)</f>
        <v>#REF!</v>
      </c>
      <c r="W38" s="366" t="e">
        <f>VLOOKUP(B38,#REF!,15,0)</f>
        <v>#REF!</v>
      </c>
      <c r="X38" s="302">
        <v>11607</v>
      </c>
      <c r="Y38" s="316"/>
      <c r="Z38" s="316"/>
      <c r="AA38" s="316"/>
      <c r="AB38" s="238" t="e">
        <f t="shared" si="2"/>
        <v>#REF!</v>
      </c>
      <c r="AC38" s="238" t="e">
        <f t="shared" si="3"/>
        <v>#REF!</v>
      </c>
      <c r="AD38" s="238" t="e">
        <f t="shared" si="4"/>
        <v>#REF!</v>
      </c>
      <c r="AE38" s="316"/>
      <c r="AF38" s="316"/>
      <c r="AG38" s="316"/>
      <c r="AH38" s="316"/>
      <c r="AI38" s="304">
        <v>289337</v>
      </c>
      <c r="AJ38" s="316"/>
      <c r="AL38" s="35"/>
    </row>
    <row r="39" spans="1:38" s="316" customFormat="1" ht="36.75" x14ac:dyDescent="0.85">
      <c r="A39" s="156">
        <v>269</v>
      </c>
      <c r="B39" s="156">
        <v>11615</v>
      </c>
      <c r="C39" s="315">
        <v>269</v>
      </c>
      <c r="D39" s="154">
        <v>35</v>
      </c>
      <c r="E39" s="351" t="s">
        <v>662</v>
      </c>
      <c r="F39" s="352" t="s">
        <v>215</v>
      </c>
      <c r="G39" s="155" t="s">
        <v>339</v>
      </c>
      <c r="H39" s="353">
        <v>20</v>
      </c>
      <c r="I39" s="354">
        <v>915885.20765400003</v>
      </c>
      <c r="J39" s="355">
        <v>1359341</v>
      </c>
      <c r="K39" s="356">
        <v>0.65638599999999991</v>
      </c>
      <c r="L39" s="353">
        <v>1016795</v>
      </c>
      <c r="M39" s="353">
        <v>1280000</v>
      </c>
      <c r="N39" s="353">
        <v>2215825</v>
      </c>
      <c r="O39" s="353">
        <v>7097308.1944979997</v>
      </c>
      <c r="P39" s="353">
        <v>6575178.9508760003</v>
      </c>
      <c r="Q39" s="353">
        <f t="shared" si="5"/>
        <v>522129.2436219994</v>
      </c>
      <c r="R39" s="353">
        <v>2088811.267027</v>
      </c>
      <c r="S39" s="353">
        <v>1720428.9348510001</v>
      </c>
      <c r="T39" s="353">
        <f t="shared" si="6"/>
        <v>368382.33217599988</v>
      </c>
      <c r="U39" s="357" t="e">
        <f>VLOOKUP(B39,#REF!,13,0)</f>
        <v>#REF!</v>
      </c>
      <c r="V39" s="357" t="e">
        <f>VLOOKUP(B39,#REF!,14,0)</f>
        <v>#REF!</v>
      </c>
      <c r="W39" s="357" t="e">
        <f>VLOOKUP(B39,#REF!,15,0)</f>
        <v>#REF!</v>
      </c>
      <c r="X39" s="302">
        <v>11615</v>
      </c>
      <c r="Y39" s="156"/>
      <c r="Z39" s="156"/>
      <c r="AA39" s="156"/>
      <c r="AB39" s="238" t="e">
        <f t="shared" si="2"/>
        <v>#REF!</v>
      </c>
      <c r="AC39" s="238" t="e">
        <f t="shared" si="3"/>
        <v>#REF!</v>
      </c>
      <c r="AD39" s="238" t="e">
        <f t="shared" si="4"/>
        <v>#REF!</v>
      </c>
      <c r="AE39" s="156"/>
      <c r="AF39" s="156"/>
      <c r="AG39" s="156"/>
      <c r="AH39" s="156"/>
      <c r="AI39" s="304">
        <v>252315</v>
      </c>
      <c r="AJ39" s="156"/>
      <c r="AL39" s="35"/>
    </row>
    <row r="40" spans="1:38" s="156" customFormat="1" ht="31.5" customHeight="1" x14ac:dyDescent="0.85">
      <c r="A40" s="156">
        <v>268</v>
      </c>
      <c r="B40" s="156">
        <v>11618</v>
      </c>
      <c r="C40" s="315">
        <v>268</v>
      </c>
      <c r="D40" s="359">
        <v>36</v>
      </c>
      <c r="E40" s="360" t="s">
        <v>663</v>
      </c>
      <c r="F40" s="361" t="s">
        <v>41</v>
      </c>
      <c r="G40" s="362" t="s">
        <v>338</v>
      </c>
      <c r="H40" s="363">
        <v>19</v>
      </c>
      <c r="I40" s="359">
        <v>583171</v>
      </c>
      <c r="J40" s="364">
        <v>1368224</v>
      </c>
      <c r="K40" s="365">
        <v>0.24696599999999999</v>
      </c>
      <c r="L40" s="363">
        <v>437240</v>
      </c>
      <c r="M40" s="363">
        <v>810000</v>
      </c>
      <c r="N40" s="363">
        <v>3129228</v>
      </c>
      <c r="O40" s="363">
        <v>27312116.729254</v>
      </c>
      <c r="P40" s="363">
        <v>26836076.476939</v>
      </c>
      <c r="Q40" s="363">
        <f t="shared" si="5"/>
        <v>476040.2523149997</v>
      </c>
      <c r="R40" s="363">
        <v>14131465.393931</v>
      </c>
      <c r="S40" s="363">
        <v>13906742.859666999</v>
      </c>
      <c r="T40" s="363">
        <f t="shared" si="6"/>
        <v>224722.53426400013</v>
      </c>
      <c r="U40" s="366" t="e">
        <f>VLOOKUP(B40,#REF!,13,0)</f>
        <v>#REF!</v>
      </c>
      <c r="V40" s="366" t="e">
        <f>VLOOKUP(B40,#REF!,14,0)</f>
        <v>#REF!</v>
      </c>
      <c r="W40" s="366" t="e">
        <f>VLOOKUP(B40,#REF!,15,0)</f>
        <v>#REF!</v>
      </c>
      <c r="X40" s="302">
        <v>11618</v>
      </c>
      <c r="AB40" s="238" t="e">
        <f t="shared" si="2"/>
        <v>#REF!</v>
      </c>
      <c r="AC40" s="238" t="e">
        <f t="shared" si="3"/>
        <v>#REF!</v>
      </c>
      <c r="AD40" s="238" t="e">
        <f t="shared" si="4"/>
        <v>#REF!</v>
      </c>
      <c r="AI40" s="304">
        <v>25711</v>
      </c>
      <c r="AL40" s="35"/>
    </row>
    <row r="41" spans="1:38" s="316" customFormat="1" ht="36.75" x14ac:dyDescent="0.85">
      <c r="A41" s="316">
        <v>270</v>
      </c>
      <c r="B41" s="156">
        <v>11617</v>
      </c>
      <c r="C41" s="152">
        <v>270</v>
      </c>
      <c r="D41" s="154">
        <v>37</v>
      </c>
      <c r="E41" s="351" t="s">
        <v>664</v>
      </c>
      <c r="F41" s="352" t="s">
        <v>288</v>
      </c>
      <c r="G41" s="155" t="s">
        <v>343</v>
      </c>
      <c r="H41" s="353">
        <v>19</v>
      </c>
      <c r="I41" s="354">
        <v>413454.27110399998</v>
      </c>
      <c r="J41" s="355">
        <v>1774756</v>
      </c>
      <c r="K41" s="356">
        <v>2.2517999999999996E-2</v>
      </c>
      <c r="L41" s="353">
        <v>53768627</v>
      </c>
      <c r="M41" s="353">
        <v>500000000</v>
      </c>
      <c r="N41" s="353">
        <v>33007</v>
      </c>
      <c r="O41" s="353">
        <v>8391608.4302779995</v>
      </c>
      <c r="P41" s="353">
        <v>7688643.8572829999</v>
      </c>
      <c r="Q41" s="353">
        <f t="shared" si="5"/>
        <v>702964.57299499959</v>
      </c>
      <c r="R41" s="353">
        <v>1494850.205412</v>
      </c>
      <c r="S41" s="353">
        <v>1342293.6953080001</v>
      </c>
      <c r="T41" s="353">
        <f t="shared" si="6"/>
        <v>152556.51010399987</v>
      </c>
      <c r="U41" s="357" t="e">
        <f>VLOOKUP(B41,#REF!,13,0)</f>
        <v>#REF!</v>
      </c>
      <c r="V41" s="357" t="e">
        <f>VLOOKUP(B41,#REF!,14,0)</f>
        <v>#REF!</v>
      </c>
      <c r="W41" s="357" t="e">
        <f>VLOOKUP(B41,#REF!,15,0)</f>
        <v>#REF!</v>
      </c>
      <c r="X41" s="302">
        <v>11617</v>
      </c>
      <c r="AB41" s="238" t="e">
        <f t="shared" si="2"/>
        <v>#REF!</v>
      </c>
      <c r="AC41" s="238" t="e">
        <f t="shared" si="3"/>
        <v>#REF!</v>
      </c>
      <c r="AD41" s="238" t="e">
        <f t="shared" si="4"/>
        <v>#REF!</v>
      </c>
      <c r="AI41" s="304">
        <v>0</v>
      </c>
      <c r="AL41" s="35"/>
    </row>
    <row r="42" spans="1:38" s="156" customFormat="1" ht="31.5" customHeight="1" x14ac:dyDescent="0.85">
      <c r="A42" s="316">
        <v>273</v>
      </c>
      <c r="B42" s="156">
        <v>11633</v>
      </c>
      <c r="C42" s="152">
        <v>273</v>
      </c>
      <c r="D42" s="359">
        <v>38</v>
      </c>
      <c r="E42" s="360" t="s">
        <v>665</v>
      </c>
      <c r="F42" s="361" t="s">
        <v>235</v>
      </c>
      <c r="G42" s="362" t="s">
        <v>347</v>
      </c>
      <c r="H42" s="363">
        <v>17</v>
      </c>
      <c r="I42" s="359">
        <v>139251.168278</v>
      </c>
      <c r="J42" s="364">
        <v>221519</v>
      </c>
      <c r="K42" s="365">
        <v>0.37729199999999996</v>
      </c>
      <c r="L42" s="363">
        <v>122180</v>
      </c>
      <c r="M42" s="363">
        <v>250000</v>
      </c>
      <c r="N42" s="363">
        <v>1813054</v>
      </c>
      <c r="O42" s="363">
        <v>804540.98234300001</v>
      </c>
      <c r="P42" s="363">
        <v>843713.32171399996</v>
      </c>
      <c r="Q42" s="363">
        <f t="shared" si="5"/>
        <v>-39172.339370999951</v>
      </c>
      <c r="R42" s="363">
        <v>279444.60885700001</v>
      </c>
      <c r="S42" s="363">
        <v>259650.665706</v>
      </c>
      <c r="T42" s="363">
        <f t="shared" si="6"/>
        <v>19793.943151000014</v>
      </c>
      <c r="U42" s="366" t="e">
        <f>VLOOKUP(B42,#REF!,13,0)</f>
        <v>#REF!</v>
      </c>
      <c r="V42" s="366" t="e">
        <f>VLOOKUP(B42,#REF!,14,0)</f>
        <v>#REF!</v>
      </c>
      <c r="W42" s="366" t="e">
        <f>VLOOKUP(B42,#REF!,15,0)</f>
        <v>#REF!</v>
      </c>
      <c r="X42" s="302">
        <v>11633</v>
      </c>
      <c r="Y42" s="316"/>
      <c r="Z42" s="316"/>
      <c r="AA42" s="316"/>
      <c r="AB42" s="238" t="e">
        <f t="shared" si="2"/>
        <v>#REF!</v>
      </c>
      <c r="AC42" s="238" t="e">
        <f t="shared" si="3"/>
        <v>#REF!</v>
      </c>
      <c r="AD42" s="238" t="e">
        <f t="shared" si="4"/>
        <v>#REF!</v>
      </c>
      <c r="AE42" s="316"/>
      <c r="AF42" s="316"/>
      <c r="AG42" s="316"/>
      <c r="AH42" s="316"/>
      <c r="AI42" s="304">
        <v>37734</v>
      </c>
      <c r="AJ42" s="316"/>
      <c r="AL42" s="35"/>
    </row>
    <row r="43" spans="1:38" s="316" customFormat="1" ht="36.75" x14ac:dyDescent="0.85">
      <c r="A43" s="156">
        <v>276</v>
      </c>
      <c r="B43" s="156">
        <v>11655</v>
      </c>
      <c r="C43" s="315">
        <v>276</v>
      </c>
      <c r="D43" s="154">
        <v>39</v>
      </c>
      <c r="E43" s="351" t="s">
        <v>666</v>
      </c>
      <c r="F43" s="352" t="s">
        <v>225</v>
      </c>
      <c r="G43" s="155" t="s">
        <v>392</v>
      </c>
      <c r="H43" s="353">
        <v>12</v>
      </c>
      <c r="I43" s="354">
        <v>2634720.2915159999</v>
      </c>
      <c r="J43" s="355">
        <v>8506467</v>
      </c>
      <c r="K43" s="356">
        <v>0.99089399999999994</v>
      </c>
      <c r="L43" s="353">
        <v>4873485</v>
      </c>
      <c r="M43" s="353"/>
      <c r="N43" s="353">
        <v>1745458</v>
      </c>
      <c r="O43" s="353">
        <v>7393462.7231740002</v>
      </c>
      <c r="P43" s="353">
        <v>5655801.8818039997</v>
      </c>
      <c r="Q43" s="353">
        <f t="shared" si="5"/>
        <v>1737660.8413700005</v>
      </c>
      <c r="R43" s="353">
        <v>1987582.556566</v>
      </c>
      <c r="S43" s="353">
        <v>1815717.806717</v>
      </c>
      <c r="T43" s="353">
        <f t="shared" si="6"/>
        <v>171864.74984900001</v>
      </c>
      <c r="U43" s="357" t="e">
        <f>VLOOKUP(B43,#REF!,13,0)</f>
        <v>#REF!</v>
      </c>
      <c r="V43" s="357" t="e">
        <f>VLOOKUP(B43,#REF!,14,0)</f>
        <v>#REF!</v>
      </c>
      <c r="W43" s="357" t="e">
        <f>VLOOKUP(B43,#REF!,15,0)</f>
        <v>#REF!</v>
      </c>
      <c r="X43" s="302">
        <v>11655</v>
      </c>
      <c r="Y43" s="156"/>
      <c r="Z43" s="156"/>
      <c r="AA43" s="156"/>
      <c r="AB43" s="238" t="e">
        <f t="shared" si="2"/>
        <v>#REF!</v>
      </c>
      <c r="AC43" s="238" t="e">
        <f t="shared" si="3"/>
        <v>#REF!</v>
      </c>
      <c r="AD43" s="238" t="e">
        <f t="shared" si="4"/>
        <v>#REF!</v>
      </c>
      <c r="AE43" s="156"/>
      <c r="AF43" s="156"/>
      <c r="AG43" s="156"/>
      <c r="AH43" s="156"/>
      <c r="AI43" s="304">
        <v>23113</v>
      </c>
      <c r="AJ43" s="156"/>
      <c r="AL43" s="35"/>
    </row>
    <row r="44" spans="1:38" s="156" customFormat="1" ht="31.5" customHeight="1" x14ac:dyDescent="0.85">
      <c r="A44" s="156">
        <v>281</v>
      </c>
      <c r="B44" s="156">
        <v>11668</v>
      </c>
      <c r="C44" s="315">
        <v>281</v>
      </c>
      <c r="D44" s="359">
        <v>40</v>
      </c>
      <c r="E44" s="360" t="s">
        <v>667</v>
      </c>
      <c r="F44" s="361" t="s">
        <v>410</v>
      </c>
      <c r="G44" s="362" t="s">
        <v>408</v>
      </c>
      <c r="H44" s="363">
        <v>10</v>
      </c>
      <c r="I44" s="359">
        <v>913777</v>
      </c>
      <c r="J44" s="364">
        <v>1205413</v>
      </c>
      <c r="K44" s="365">
        <v>0.57250699999999999</v>
      </c>
      <c r="L44" s="363">
        <v>402902</v>
      </c>
      <c r="M44" s="363">
        <v>1240000</v>
      </c>
      <c r="N44" s="363">
        <v>2991825</v>
      </c>
      <c r="O44" s="363">
        <v>469905.01793199999</v>
      </c>
      <c r="P44" s="363">
        <v>392118.15320300002</v>
      </c>
      <c r="Q44" s="363">
        <f t="shared" si="5"/>
        <v>77786.864728999964</v>
      </c>
      <c r="R44" s="363">
        <v>180999.90902299999</v>
      </c>
      <c r="S44" s="363">
        <v>197758.37641</v>
      </c>
      <c r="T44" s="363">
        <f t="shared" si="6"/>
        <v>-16758.467387000012</v>
      </c>
      <c r="U44" s="366" t="e">
        <f>VLOOKUP(B44,#REF!,13,0)</f>
        <v>#REF!</v>
      </c>
      <c r="V44" s="366" t="e">
        <f>VLOOKUP(B44,#REF!,14,0)</f>
        <v>#REF!</v>
      </c>
      <c r="W44" s="366" t="e">
        <f>VLOOKUP(B44,#REF!,15,0)</f>
        <v>#REF!</v>
      </c>
      <c r="X44" s="302">
        <v>11668</v>
      </c>
      <c r="AB44" s="238" t="e">
        <f t="shared" si="2"/>
        <v>#REF!</v>
      </c>
      <c r="AC44" s="238" t="e">
        <f t="shared" si="3"/>
        <v>#REF!</v>
      </c>
      <c r="AD44" s="238" t="e">
        <f t="shared" si="4"/>
        <v>#REF!</v>
      </c>
      <c r="AI44" s="304"/>
      <c r="AL44" s="35"/>
    </row>
    <row r="45" spans="1:38" s="316" customFormat="1" ht="36.75" x14ac:dyDescent="0.85">
      <c r="A45" s="316">
        <v>282</v>
      </c>
      <c r="B45" s="156">
        <v>11674</v>
      </c>
      <c r="C45" s="152">
        <v>282</v>
      </c>
      <c r="D45" s="154">
        <v>41</v>
      </c>
      <c r="E45" s="351" t="s">
        <v>668</v>
      </c>
      <c r="F45" s="352" t="s">
        <v>411</v>
      </c>
      <c r="G45" s="155" t="s">
        <v>409</v>
      </c>
      <c r="H45" s="353">
        <v>10</v>
      </c>
      <c r="I45" s="354">
        <v>49432</v>
      </c>
      <c r="J45" s="355">
        <v>1399329</v>
      </c>
      <c r="K45" s="356">
        <v>0.53328799999999998</v>
      </c>
      <c r="L45" s="353">
        <v>815321</v>
      </c>
      <c r="M45" s="353">
        <v>2000000</v>
      </c>
      <c r="N45" s="353">
        <v>1716292</v>
      </c>
      <c r="O45" s="353">
        <v>1277701.471966</v>
      </c>
      <c r="P45" s="353">
        <v>1046191.586166</v>
      </c>
      <c r="Q45" s="353">
        <f t="shared" si="5"/>
        <v>231509.88580000005</v>
      </c>
      <c r="R45" s="353">
        <v>305236.15361799998</v>
      </c>
      <c r="S45" s="353">
        <v>353168.547846</v>
      </c>
      <c r="T45" s="353">
        <f t="shared" si="6"/>
        <v>-47932.394228000019</v>
      </c>
      <c r="U45" s="357">
        <v>0</v>
      </c>
      <c r="V45" s="357">
        <v>0</v>
      </c>
      <c r="W45" s="357">
        <v>0</v>
      </c>
      <c r="X45" s="302">
        <v>11674</v>
      </c>
      <c r="AB45" s="238">
        <f t="shared" si="2"/>
        <v>0</v>
      </c>
      <c r="AC45" s="238">
        <f t="shared" si="3"/>
        <v>0</v>
      </c>
      <c r="AD45" s="238">
        <f t="shared" si="4"/>
        <v>0</v>
      </c>
      <c r="AI45" s="304"/>
      <c r="AL45" s="35"/>
    </row>
    <row r="46" spans="1:38" s="156" customFormat="1" ht="31.5" customHeight="1" x14ac:dyDescent="0.85">
      <c r="A46" s="316">
        <v>278</v>
      </c>
      <c r="B46" s="156">
        <v>11664</v>
      </c>
      <c r="C46" s="152">
        <v>278</v>
      </c>
      <c r="D46" s="359">
        <v>42</v>
      </c>
      <c r="E46" s="360" t="s">
        <v>669</v>
      </c>
      <c r="F46" s="361" t="s">
        <v>398</v>
      </c>
      <c r="G46" s="362" t="s">
        <v>399</v>
      </c>
      <c r="H46" s="363">
        <v>10</v>
      </c>
      <c r="I46" s="359">
        <v>6159248.3571659997</v>
      </c>
      <c r="J46" s="364">
        <v>31341775</v>
      </c>
      <c r="K46" s="365">
        <v>0.90194699999999994</v>
      </c>
      <c r="L46" s="363">
        <v>6744404</v>
      </c>
      <c r="M46" s="363">
        <v>7500000</v>
      </c>
      <c r="N46" s="363">
        <v>4647078</v>
      </c>
      <c r="O46" s="363">
        <v>16584036.607658001</v>
      </c>
      <c r="P46" s="363">
        <v>5823649.2693950003</v>
      </c>
      <c r="Q46" s="363">
        <f t="shared" si="5"/>
        <v>10760387.338263001</v>
      </c>
      <c r="R46" s="363">
        <v>3964098.4887780002</v>
      </c>
      <c r="S46" s="363">
        <v>1988759.7129200001</v>
      </c>
      <c r="T46" s="363">
        <f t="shared" si="6"/>
        <v>1975338.7758580002</v>
      </c>
      <c r="U46" s="366" t="e">
        <f>VLOOKUP(B46,#REF!,13,0)</f>
        <v>#REF!</v>
      </c>
      <c r="V46" s="366" t="e">
        <f>VLOOKUP(B46,#REF!,14,0)</f>
        <v>#REF!</v>
      </c>
      <c r="W46" s="366" t="e">
        <f>VLOOKUP(B46,#REF!,15,0)</f>
        <v>#REF!</v>
      </c>
      <c r="X46" s="302">
        <v>11664</v>
      </c>
      <c r="Y46" s="316"/>
      <c r="Z46" s="316"/>
      <c r="AA46" s="316"/>
      <c r="AB46" s="238" t="e">
        <f t="shared" si="2"/>
        <v>#REF!</v>
      </c>
      <c r="AC46" s="238" t="e">
        <f t="shared" si="3"/>
        <v>#REF!</v>
      </c>
      <c r="AD46" s="238" t="e">
        <f t="shared" si="4"/>
        <v>#REF!</v>
      </c>
      <c r="AE46" s="316"/>
      <c r="AF46" s="316"/>
      <c r="AG46" s="316"/>
      <c r="AH46" s="316"/>
      <c r="AI46" s="304">
        <v>82891</v>
      </c>
      <c r="AJ46" s="316"/>
      <c r="AL46" s="35"/>
    </row>
    <row r="47" spans="1:38" s="316" customFormat="1" ht="36.75" x14ac:dyDescent="0.85">
      <c r="A47" s="316">
        <v>299</v>
      </c>
      <c r="B47" s="156">
        <v>11687</v>
      </c>
      <c r="C47" s="152">
        <v>299</v>
      </c>
      <c r="D47" s="154">
        <v>43</v>
      </c>
      <c r="E47" s="351" t="s">
        <v>670</v>
      </c>
      <c r="F47" s="352" t="s">
        <v>593</v>
      </c>
      <c r="G47" s="155" t="s">
        <v>582</v>
      </c>
      <c r="H47" s="353">
        <v>5</v>
      </c>
      <c r="I47" s="354">
        <v>59501</v>
      </c>
      <c r="J47" s="355">
        <v>280011</v>
      </c>
      <c r="K47" s="356">
        <v>0.997359</v>
      </c>
      <c r="L47" s="353">
        <v>105035</v>
      </c>
      <c r="M47" s="353">
        <v>500000</v>
      </c>
      <c r="N47" s="353">
        <v>2665887</v>
      </c>
      <c r="O47" s="353">
        <v>654537.38221299998</v>
      </c>
      <c r="P47" s="353">
        <v>520007.10373099998</v>
      </c>
      <c r="Q47" s="353">
        <f t="shared" si="5"/>
        <v>134530.27848199999</v>
      </c>
      <c r="R47" s="353">
        <v>144610.25346000001</v>
      </c>
      <c r="S47" s="353">
        <v>133892.33901</v>
      </c>
      <c r="T47" s="353">
        <f t="shared" si="6"/>
        <v>10717.914450000011</v>
      </c>
      <c r="U47" s="357">
        <v>0</v>
      </c>
      <c r="V47" s="357">
        <v>0</v>
      </c>
      <c r="W47" s="357">
        <v>0</v>
      </c>
      <c r="X47" s="302"/>
      <c r="AB47" s="238">
        <f t="shared" si="2"/>
        <v>0</v>
      </c>
      <c r="AC47" s="238">
        <f t="shared" si="3"/>
        <v>0</v>
      </c>
      <c r="AD47" s="238">
        <f t="shared" si="4"/>
        <v>0</v>
      </c>
      <c r="AI47" s="304"/>
      <c r="AL47" s="35"/>
    </row>
    <row r="48" spans="1:38" s="156" customFormat="1" ht="31.5" customHeight="1" x14ac:dyDescent="0.85">
      <c r="A48" s="156">
        <v>298</v>
      </c>
      <c r="B48" s="156">
        <v>11681</v>
      </c>
      <c r="C48" s="315">
        <v>298</v>
      </c>
      <c r="D48" s="359">
        <v>44</v>
      </c>
      <c r="E48" s="360" t="s">
        <v>671</v>
      </c>
      <c r="F48" s="361" t="s">
        <v>592</v>
      </c>
      <c r="G48" s="362" t="s">
        <v>582</v>
      </c>
      <c r="H48" s="363">
        <v>5</v>
      </c>
      <c r="I48" s="359">
        <v>78325</v>
      </c>
      <c r="J48" s="364">
        <v>97200</v>
      </c>
      <c r="K48" s="365">
        <v>0.99178500000000003</v>
      </c>
      <c r="L48" s="363">
        <v>85040</v>
      </c>
      <c r="M48" s="363">
        <v>250000</v>
      </c>
      <c r="N48" s="363">
        <v>1143006</v>
      </c>
      <c r="O48" s="363">
        <v>197241</v>
      </c>
      <c r="P48" s="363">
        <v>210719</v>
      </c>
      <c r="Q48" s="363">
        <f t="shared" si="5"/>
        <v>-13478</v>
      </c>
      <c r="R48" s="363">
        <v>102952</v>
      </c>
      <c r="S48" s="363">
        <v>123310</v>
      </c>
      <c r="T48" s="363">
        <f t="shared" si="6"/>
        <v>-20358</v>
      </c>
      <c r="U48" s="366">
        <v>0</v>
      </c>
      <c r="V48" s="366">
        <v>0</v>
      </c>
      <c r="W48" s="366">
        <v>0</v>
      </c>
      <c r="X48" s="302"/>
      <c r="AB48" s="238">
        <f t="shared" si="2"/>
        <v>0</v>
      </c>
      <c r="AC48" s="238">
        <f t="shared" si="3"/>
        <v>0</v>
      </c>
      <c r="AD48" s="238">
        <f t="shared" si="4"/>
        <v>0</v>
      </c>
      <c r="AI48" s="304"/>
      <c r="AL48" s="35"/>
    </row>
    <row r="49" spans="1:38" s="316" customFormat="1" ht="36.75" x14ac:dyDescent="0.85">
      <c r="A49" s="316">
        <v>297</v>
      </c>
      <c r="B49" s="156">
        <v>11679</v>
      </c>
      <c r="C49" s="152">
        <v>297</v>
      </c>
      <c r="D49" s="154">
        <v>45</v>
      </c>
      <c r="E49" s="351" t="s">
        <v>672</v>
      </c>
      <c r="F49" s="352" t="s">
        <v>153</v>
      </c>
      <c r="G49" s="155" t="s">
        <v>581</v>
      </c>
      <c r="H49" s="353">
        <v>5</v>
      </c>
      <c r="I49" s="354">
        <v>24989</v>
      </c>
      <c r="J49" s="355">
        <v>24999</v>
      </c>
      <c r="K49" s="356">
        <v>0.56441299999999994</v>
      </c>
      <c r="L49" s="353">
        <v>25000</v>
      </c>
      <c r="M49" s="353">
        <v>250000</v>
      </c>
      <c r="N49" s="353">
        <v>999952</v>
      </c>
      <c r="O49" s="353">
        <v>186348.009326</v>
      </c>
      <c r="P49" s="353">
        <v>172204.46350000001</v>
      </c>
      <c r="Q49" s="353">
        <f t="shared" si="5"/>
        <v>14143.545825999987</v>
      </c>
      <c r="R49" s="353">
        <v>80747.703812000007</v>
      </c>
      <c r="S49" s="353">
        <v>71064.663736999995</v>
      </c>
      <c r="T49" s="353">
        <f t="shared" si="6"/>
        <v>9683.0400750000117</v>
      </c>
      <c r="U49" s="357">
        <v>0</v>
      </c>
      <c r="V49" s="357">
        <v>0</v>
      </c>
      <c r="W49" s="357">
        <v>0</v>
      </c>
      <c r="X49" s="302"/>
      <c r="AB49" s="238">
        <f t="shared" si="2"/>
        <v>0</v>
      </c>
      <c r="AC49" s="238">
        <f t="shared" si="3"/>
        <v>0</v>
      </c>
      <c r="AD49" s="238">
        <f t="shared" si="4"/>
        <v>0</v>
      </c>
      <c r="AI49" s="304"/>
      <c r="AL49" s="35"/>
    </row>
    <row r="50" spans="1:38" s="156" customFormat="1" ht="31.5" customHeight="1" x14ac:dyDescent="0.85">
      <c r="A50" s="316">
        <v>296</v>
      </c>
      <c r="B50" s="156">
        <v>11688</v>
      </c>
      <c r="C50" s="152">
        <v>294</v>
      </c>
      <c r="D50" s="359">
        <v>46</v>
      </c>
      <c r="E50" s="360" t="s">
        <v>673</v>
      </c>
      <c r="F50" s="361" t="s">
        <v>202</v>
      </c>
      <c r="G50" s="362" t="s">
        <v>596</v>
      </c>
      <c r="H50" s="363">
        <v>3</v>
      </c>
      <c r="I50" s="359">
        <v>0</v>
      </c>
      <c r="J50" s="364">
        <v>172039</v>
      </c>
      <c r="K50" s="365">
        <v>0.22928300000000001</v>
      </c>
      <c r="L50" s="363">
        <v>143400</v>
      </c>
      <c r="M50" s="363">
        <v>600000</v>
      </c>
      <c r="N50" s="363">
        <v>1199717</v>
      </c>
      <c r="O50" s="363">
        <v>132582.40809899999</v>
      </c>
      <c r="P50" s="363">
        <v>106142.127221</v>
      </c>
      <c r="Q50" s="363">
        <f t="shared" si="5"/>
        <v>26440.28087799999</v>
      </c>
      <c r="R50" s="363">
        <v>36418.64776</v>
      </c>
      <c r="S50" s="363">
        <v>41018.513074000002</v>
      </c>
      <c r="T50" s="363">
        <f t="shared" si="6"/>
        <v>-4599.8653140000024</v>
      </c>
      <c r="U50" s="366"/>
      <c r="V50" s="366"/>
      <c r="W50" s="366"/>
      <c r="X50" s="302"/>
      <c r="Y50" s="316"/>
      <c r="Z50" s="316"/>
      <c r="AA50" s="316"/>
      <c r="AB50" s="238"/>
      <c r="AC50" s="238"/>
      <c r="AD50" s="238"/>
      <c r="AE50" s="316"/>
      <c r="AF50" s="316"/>
      <c r="AG50" s="316"/>
      <c r="AH50" s="316"/>
      <c r="AI50" s="304"/>
      <c r="AJ50" s="316"/>
      <c r="AL50" s="35"/>
    </row>
    <row r="51" spans="1:38" s="316" customFormat="1" ht="36.75" x14ac:dyDescent="0.85">
      <c r="B51" s="156">
        <v>11710</v>
      </c>
      <c r="C51" s="152"/>
      <c r="D51" s="154">
        <v>47</v>
      </c>
      <c r="E51" s="351" t="s">
        <v>601</v>
      </c>
      <c r="F51" s="352" t="s">
        <v>613</v>
      </c>
      <c r="G51" s="155" t="s">
        <v>602</v>
      </c>
      <c r="H51" s="353">
        <v>1</v>
      </c>
      <c r="I51" s="354">
        <v>0</v>
      </c>
      <c r="J51" s="355">
        <v>50000</v>
      </c>
      <c r="K51" s="356">
        <v>0</v>
      </c>
      <c r="L51" s="353">
        <v>50000</v>
      </c>
      <c r="M51" s="353">
        <v>500000</v>
      </c>
      <c r="N51" s="353">
        <v>1000000</v>
      </c>
      <c r="O51" s="353">
        <v>0</v>
      </c>
      <c r="P51" s="353">
        <v>0</v>
      </c>
      <c r="Q51" s="353">
        <v>0</v>
      </c>
      <c r="R51" s="353">
        <v>0</v>
      </c>
      <c r="S51" s="353">
        <v>0</v>
      </c>
      <c r="T51" s="353">
        <v>0</v>
      </c>
      <c r="U51" s="357"/>
      <c r="V51" s="357"/>
      <c r="W51" s="357"/>
      <c r="X51" s="302"/>
      <c r="AB51" s="238"/>
      <c r="AC51" s="238"/>
      <c r="AD51" s="238"/>
      <c r="AI51" s="304"/>
      <c r="AL51" s="35"/>
    </row>
    <row r="52" spans="1:38" s="156" customFormat="1" ht="31.5" customHeight="1" x14ac:dyDescent="0.85">
      <c r="A52" s="316">
        <v>293</v>
      </c>
      <c r="B52" s="156">
        <v>11704</v>
      </c>
      <c r="C52" s="152">
        <v>293</v>
      </c>
      <c r="D52" s="359">
        <v>48</v>
      </c>
      <c r="E52" s="360" t="s">
        <v>674</v>
      </c>
      <c r="F52" s="361" t="s">
        <v>610</v>
      </c>
      <c r="G52" s="362" t="s">
        <v>603</v>
      </c>
      <c r="H52" s="363">
        <v>1</v>
      </c>
      <c r="I52" s="359">
        <v>0</v>
      </c>
      <c r="J52" s="364">
        <v>50000</v>
      </c>
      <c r="K52" s="365">
        <v>0</v>
      </c>
      <c r="L52" s="363">
        <v>50000</v>
      </c>
      <c r="M52" s="363">
        <v>25000</v>
      </c>
      <c r="N52" s="363">
        <v>1000000</v>
      </c>
      <c r="O52" s="363">
        <v>0</v>
      </c>
      <c r="P52" s="363">
        <v>0</v>
      </c>
      <c r="Q52" s="363">
        <v>0</v>
      </c>
      <c r="R52" s="363">
        <v>0</v>
      </c>
      <c r="S52" s="363">
        <v>0</v>
      </c>
      <c r="T52" s="363">
        <v>0</v>
      </c>
      <c r="U52" s="366"/>
      <c r="V52" s="366"/>
      <c r="W52" s="366"/>
      <c r="X52" s="302"/>
      <c r="Y52" s="316"/>
      <c r="Z52" s="316"/>
      <c r="AA52" s="316"/>
      <c r="AB52" s="238"/>
      <c r="AC52" s="238"/>
      <c r="AD52" s="238"/>
      <c r="AE52" s="316"/>
      <c r="AF52" s="316"/>
      <c r="AG52" s="316"/>
      <c r="AH52" s="316"/>
      <c r="AI52" s="304"/>
      <c r="AJ52" s="316"/>
      <c r="AL52" s="35"/>
    </row>
    <row r="53" spans="1:38" s="316" customFormat="1" ht="36.75" x14ac:dyDescent="0.85">
      <c r="A53" s="316">
        <v>292</v>
      </c>
      <c r="B53" s="156">
        <v>11711</v>
      </c>
      <c r="C53" s="152">
        <v>292</v>
      </c>
      <c r="D53" s="154">
        <v>49</v>
      </c>
      <c r="E53" s="351" t="s">
        <v>675</v>
      </c>
      <c r="F53" s="352" t="s">
        <v>391</v>
      </c>
      <c r="G53" s="155" t="s">
        <v>603</v>
      </c>
      <c r="H53" s="353">
        <v>1</v>
      </c>
      <c r="I53" s="354">
        <v>0</v>
      </c>
      <c r="J53" s="355">
        <v>672355</v>
      </c>
      <c r="K53" s="356">
        <v>0.64129999999999998</v>
      </c>
      <c r="L53" s="353">
        <v>323834</v>
      </c>
      <c r="M53" s="353">
        <v>5000000</v>
      </c>
      <c r="N53" s="353">
        <v>2076234</v>
      </c>
      <c r="O53" s="353">
        <v>0</v>
      </c>
      <c r="P53" s="353">
        <v>0</v>
      </c>
      <c r="Q53" s="353">
        <v>0</v>
      </c>
      <c r="R53" s="353">
        <v>0</v>
      </c>
      <c r="S53" s="353">
        <v>0</v>
      </c>
      <c r="T53" s="353">
        <v>0</v>
      </c>
      <c r="U53" s="357"/>
      <c r="V53" s="357"/>
      <c r="W53" s="357"/>
      <c r="X53" s="302"/>
      <c r="AB53" s="238"/>
      <c r="AC53" s="238"/>
      <c r="AD53" s="238"/>
      <c r="AI53" s="304"/>
      <c r="AL53" s="35"/>
    </row>
    <row r="54" spans="1:38" s="156" customFormat="1" ht="31.5" customHeight="1" x14ac:dyDescent="0.85">
      <c r="A54" s="316">
        <v>224</v>
      </c>
      <c r="C54" s="152">
        <v>224</v>
      </c>
      <c r="D54" s="359">
        <v>50</v>
      </c>
      <c r="E54" s="360" t="s">
        <v>676</v>
      </c>
      <c r="F54" s="20" t="s">
        <v>615</v>
      </c>
      <c r="G54" s="362" t="s">
        <v>616</v>
      </c>
      <c r="H54" s="363">
        <v>0</v>
      </c>
      <c r="I54" s="359"/>
      <c r="J54" s="364">
        <v>0</v>
      </c>
      <c r="K54" s="365">
        <v>0</v>
      </c>
      <c r="L54" s="363">
        <v>0</v>
      </c>
      <c r="M54" s="363"/>
      <c r="N54" s="363"/>
      <c r="O54" s="363">
        <v>0</v>
      </c>
      <c r="P54" s="363">
        <v>0</v>
      </c>
      <c r="Q54" s="363">
        <v>0</v>
      </c>
      <c r="R54" s="363">
        <v>0</v>
      </c>
      <c r="S54" s="363">
        <v>0</v>
      </c>
      <c r="T54" s="363">
        <v>0</v>
      </c>
      <c r="U54" s="366"/>
      <c r="V54" s="366"/>
      <c r="W54" s="366"/>
      <c r="X54" s="302"/>
      <c r="Y54" s="316"/>
      <c r="Z54" s="316"/>
      <c r="AA54" s="316"/>
      <c r="AB54" s="238"/>
      <c r="AC54" s="238"/>
      <c r="AD54" s="238"/>
      <c r="AE54" s="316"/>
      <c r="AF54" s="316"/>
      <c r="AG54" s="316"/>
      <c r="AH54" s="316"/>
      <c r="AI54" s="304"/>
      <c r="AJ54" s="316"/>
      <c r="AL54" s="35"/>
    </row>
    <row r="55" spans="1:38" ht="36" x14ac:dyDescent="0.75">
      <c r="C55" s="57"/>
      <c r="D55" s="153"/>
      <c r="E55" s="253"/>
      <c r="F55" s="113"/>
      <c r="G55" s="114"/>
      <c r="H55" s="114"/>
      <c r="I55" s="250">
        <f>SUM(I5:I53)</f>
        <v>110245619.94178101</v>
      </c>
      <c r="J55" s="250">
        <f>SUM(J5:J54)</f>
        <v>339675777</v>
      </c>
      <c r="K55" s="250" t="s">
        <v>24</v>
      </c>
      <c r="L55" s="115">
        <f>SUM(L5:L54)</f>
        <v>110551992</v>
      </c>
      <c r="M55" s="114" t="s">
        <v>24</v>
      </c>
      <c r="N55" s="92" t="s">
        <v>24</v>
      </c>
      <c r="O55" s="116">
        <f t="shared" ref="O55:T55" si="7">SUM(O5:O54)</f>
        <v>270957216.59896296</v>
      </c>
      <c r="P55" s="116">
        <f t="shared" si="7"/>
        <v>278047088.52032804</v>
      </c>
      <c r="Q55" s="116">
        <f t="shared" si="7"/>
        <v>-7089871.9213650078</v>
      </c>
      <c r="R55" s="116">
        <f t="shared" si="7"/>
        <v>60162996.133747004</v>
      </c>
      <c r="S55" s="116">
        <f t="shared" si="7"/>
        <v>54176820.524587005</v>
      </c>
      <c r="T55" s="116">
        <f t="shared" si="7"/>
        <v>5986175.6091599986</v>
      </c>
      <c r="U55" s="358" t="e">
        <f>AB55</f>
        <v>#REF!</v>
      </c>
      <c r="V55" s="358" t="e">
        <f>AC55</f>
        <v>#REF!</v>
      </c>
      <c r="W55" s="358" t="e">
        <f>AD55</f>
        <v>#REF!</v>
      </c>
      <c r="X55" s="116">
        <f t="shared" ref="X55:AA55" si="8">SUM(X5:X46)</f>
        <v>480723</v>
      </c>
      <c r="Y55" s="116">
        <f t="shared" si="8"/>
        <v>0</v>
      </c>
      <c r="Z55" s="116">
        <f t="shared" si="8"/>
        <v>0</v>
      </c>
      <c r="AA55" s="116">
        <f t="shared" si="8"/>
        <v>0</v>
      </c>
      <c r="AB55" s="116" t="e">
        <f t="shared" ref="AB55:AK55" si="9">SUM(AB5:AB49)</f>
        <v>#REF!</v>
      </c>
      <c r="AC55" s="116" t="e">
        <f t="shared" si="9"/>
        <v>#REF!</v>
      </c>
      <c r="AD55" s="116" t="e">
        <f t="shared" si="9"/>
        <v>#REF!</v>
      </c>
      <c r="AE55" s="116">
        <f t="shared" si="9"/>
        <v>0</v>
      </c>
      <c r="AF55" s="116">
        <f t="shared" si="9"/>
        <v>0</v>
      </c>
      <c r="AG55" s="116">
        <f t="shared" si="9"/>
        <v>0</v>
      </c>
      <c r="AH55" s="116">
        <f t="shared" si="9"/>
        <v>0</v>
      </c>
      <c r="AI55" s="116">
        <f t="shared" si="9"/>
        <v>44288934</v>
      </c>
      <c r="AJ55" s="116">
        <f t="shared" si="9"/>
        <v>0</v>
      </c>
      <c r="AK55" s="116">
        <f t="shared" si="9"/>
        <v>0</v>
      </c>
      <c r="AL55" s="35"/>
    </row>
    <row r="56" spans="1:38" ht="33.75" customHeight="1" x14ac:dyDescent="0.75">
      <c r="D56" s="317"/>
      <c r="E56" s="239" t="s">
        <v>320</v>
      </c>
      <c r="F56" s="239"/>
      <c r="G56" s="240"/>
      <c r="H56" s="240"/>
      <c r="I56" s="241"/>
      <c r="J56" s="318"/>
      <c r="K56" s="437"/>
      <c r="L56" s="438"/>
      <c r="M56" s="438"/>
      <c r="N56" s="438"/>
      <c r="O56" s="438"/>
      <c r="P56" s="438"/>
      <c r="Q56" s="438"/>
      <c r="R56" s="438"/>
      <c r="S56" s="438"/>
      <c r="T56" s="438"/>
      <c r="U56" s="438"/>
      <c r="V56" s="438"/>
      <c r="W56" s="438"/>
      <c r="X56" s="302" t="e">
        <v>#N/A</v>
      </c>
    </row>
    <row r="57" spans="1:38" x14ac:dyDescent="0.75">
      <c r="E57" s="30" t="s">
        <v>591</v>
      </c>
      <c r="I57" s="65"/>
      <c r="K57" s="368">
        <f>SUMPRODUCT(K5:K49,J5:J49)</f>
        <v>270154384.75543898</v>
      </c>
      <c r="L57" s="369">
        <f>K57/J55</f>
        <v>0.79533014435538918</v>
      </c>
      <c r="X57" s="302" t="e">
        <v>#N/A</v>
      </c>
    </row>
    <row r="58" spans="1:38" x14ac:dyDescent="0.25">
      <c r="J58" s="321"/>
    </row>
    <row r="59" spans="1:38" x14ac:dyDescent="0.25">
      <c r="I59" s="247"/>
    </row>
  </sheetData>
  <sheetProtection algorithmName="SHA-512" hashValue="uwYds4nc4ShdWfb7nYnsCWddqEcjORkmfiNB9e11s3EsdtYwbJ++0wX3rusiMOprd67NJmC65oil5bqey6D2lw==" saltValue="v/Ylt6YQ77Eq7WeAXPRl9g==" spinCount="100000" sheet="1" objects="1" scenarios="1"/>
  <autoFilter ref="AI4:AI46"/>
  <sortState ref="A5:AJ49">
    <sortCondition descending="1" ref="H5:H49"/>
  </sortState>
  <mergeCells count="28">
    <mergeCell ref="C1:J1"/>
    <mergeCell ref="R1:S1"/>
    <mergeCell ref="O1:P1"/>
    <mergeCell ref="D3:D4"/>
    <mergeCell ref="M3:M4"/>
    <mergeCell ref="N3:N4"/>
    <mergeCell ref="O3:O4"/>
    <mergeCell ref="P3:P4"/>
    <mergeCell ref="E3:E4"/>
    <mergeCell ref="F3:F4"/>
    <mergeCell ref="K3:K4"/>
    <mergeCell ref="L3:L4"/>
    <mergeCell ref="U1:W2"/>
    <mergeCell ref="U3:U4"/>
    <mergeCell ref="W3:W4"/>
    <mergeCell ref="Q3:Q4"/>
    <mergeCell ref="R3:R4"/>
    <mergeCell ref="S3:S4"/>
    <mergeCell ref="T3:T4"/>
    <mergeCell ref="K56:W56"/>
    <mergeCell ref="AB3:AB4"/>
    <mergeCell ref="AD3:AD4"/>
    <mergeCell ref="C3:C4"/>
    <mergeCell ref="G3:G4"/>
    <mergeCell ref="H3:H4"/>
    <mergeCell ref="V3:V4"/>
    <mergeCell ref="AC3:AC4"/>
    <mergeCell ref="X3:X4"/>
  </mergeCells>
  <printOptions horizontalCentered="1" verticalCentered="1"/>
  <pageMargins left="0.25" right="0.25" top="0.75" bottom="0.75" header="0.3" footer="0.3"/>
  <pageSetup scale="24"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
  <sheetViews>
    <sheetView rightToLeft="1" view="pageBreakPreview" zoomScale="55" zoomScaleNormal="51" zoomScaleSheetLayoutView="55" workbookViewId="0">
      <pane ySplit="4" topLeftCell="A5" activePane="bottomLeft" state="frozen"/>
      <selection activeCell="B1" sqref="B1"/>
      <selection pane="bottomLeft" activeCell="C21" sqref="C21"/>
    </sheetView>
  </sheetViews>
  <sheetFormatPr defaultColWidth="9" defaultRowHeight="27.75" x14ac:dyDescent="0.25"/>
  <cols>
    <col min="1" max="1" width="10.5703125" style="290" customWidth="1"/>
    <col min="2" max="2" width="64.5703125" style="29" bestFit="1" customWidth="1"/>
    <col min="3" max="3" width="69.28515625" style="30" bestFit="1" customWidth="1"/>
    <col min="4" max="4" width="49.42578125" style="30" bestFit="1" customWidth="1"/>
    <col min="5" max="5" width="30.85546875" style="23" bestFit="1" customWidth="1"/>
    <col min="6" max="6" width="28.42578125" style="258" customWidth="1"/>
    <col min="7" max="7" width="58" style="29" bestFit="1" customWidth="1"/>
    <col min="8" max="8" width="59.140625" style="124" bestFit="1" customWidth="1"/>
    <col min="9" max="16384" width="9" style="281"/>
  </cols>
  <sheetData>
    <row r="1" spans="1:8" s="278" customFormat="1" ht="45" customHeight="1" x14ac:dyDescent="0.25">
      <c r="A1" s="454" t="s">
        <v>349</v>
      </c>
      <c r="B1" s="455"/>
      <c r="C1" s="455"/>
      <c r="D1" s="455"/>
      <c r="E1" s="455"/>
      <c r="F1" s="455"/>
      <c r="G1" s="455"/>
      <c r="H1" s="455"/>
    </row>
    <row r="2" spans="1:8" s="278" customFormat="1" ht="45" x14ac:dyDescent="0.25">
      <c r="A2" s="288"/>
      <c r="B2" s="137"/>
      <c r="C2" s="137"/>
      <c r="D2" s="137"/>
      <c r="E2" s="137"/>
      <c r="F2" s="256"/>
      <c r="G2" s="141"/>
      <c r="H2" s="141"/>
    </row>
    <row r="3" spans="1:8" s="278" customFormat="1" ht="42.75" x14ac:dyDescent="0.85">
      <c r="A3" s="456" t="s">
        <v>0</v>
      </c>
      <c r="B3" s="443" t="s">
        <v>1</v>
      </c>
      <c r="C3" s="443" t="s">
        <v>2</v>
      </c>
      <c r="D3" s="254" t="s">
        <v>3</v>
      </c>
      <c r="E3" s="442" t="s">
        <v>4</v>
      </c>
      <c r="F3" s="457" t="s">
        <v>5</v>
      </c>
      <c r="G3" s="259" t="s">
        <v>256</v>
      </c>
      <c r="H3" s="282" t="s">
        <v>256</v>
      </c>
    </row>
    <row r="4" spans="1:8" s="279" customFormat="1" ht="33.75" customHeight="1" x14ac:dyDescent="0.25">
      <c r="A4" s="456"/>
      <c r="B4" s="444"/>
      <c r="C4" s="444"/>
      <c r="D4" s="252"/>
      <c r="E4" s="442"/>
      <c r="F4" s="458"/>
      <c r="G4" s="285" t="s">
        <v>350</v>
      </c>
      <c r="H4" s="283" t="s">
        <v>623</v>
      </c>
    </row>
    <row r="5" spans="1:8" s="280" customFormat="1" ht="31.5" customHeight="1" x14ac:dyDescent="0.75">
      <c r="A5" s="209">
        <v>1</v>
      </c>
      <c r="B5" s="294" t="s">
        <v>351</v>
      </c>
      <c r="C5" s="295" t="s">
        <v>361</v>
      </c>
      <c r="D5" s="296" t="s">
        <v>356</v>
      </c>
      <c r="E5" s="297" t="s">
        <v>357</v>
      </c>
      <c r="F5" s="298"/>
      <c r="G5" s="154"/>
      <c r="H5" s="122"/>
    </row>
    <row r="6" spans="1:8" s="279" customFormat="1" ht="33.75" customHeight="1" x14ac:dyDescent="0.25">
      <c r="A6" s="289">
        <v>2</v>
      </c>
      <c r="B6" s="299" t="s">
        <v>352</v>
      </c>
      <c r="C6" s="299" t="s">
        <v>362</v>
      </c>
      <c r="D6" s="299" t="s">
        <v>356</v>
      </c>
      <c r="E6" s="300" t="s">
        <v>358</v>
      </c>
      <c r="F6" s="301"/>
      <c r="G6" s="286"/>
      <c r="H6" s="284"/>
    </row>
    <row r="7" spans="1:8" s="280" customFormat="1" ht="31.5" customHeight="1" x14ac:dyDescent="0.75">
      <c r="A7" s="209">
        <v>3</v>
      </c>
      <c r="B7" s="294" t="s">
        <v>353</v>
      </c>
      <c r="C7" s="295" t="s">
        <v>361</v>
      </c>
      <c r="D7" s="296" t="s">
        <v>356</v>
      </c>
      <c r="E7" s="297" t="s">
        <v>359</v>
      </c>
      <c r="F7" s="298"/>
      <c r="G7" s="154"/>
      <c r="H7" s="122"/>
    </row>
    <row r="8" spans="1:8" s="279" customFormat="1" ht="33.75" customHeight="1" x14ac:dyDescent="0.25">
      <c r="A8" s="289">
        <v>4</v>
      </c>
      <c r="B8" s="299" t="s">
        <v>354</v>
      </c>
      <c r="C8" s="299" t="s">
        <v>361</v>
      </c>
      <c r="D8" s="299" t="s">
        <v>356</v>
      </c>
      <c r="E8" s="300" t="s">
        <v>360</v>
      </c>
      <c r="F8" s="301"/>
      <c r="G8" s="255"/>
      <c r="H8" s="284"/>
    </row>
    <row r="9" spans="1:8" s="280" customFormat="1" ht="31.5" customHeight="1" x14ac:dyDescent="0.75">
      <c r="A9" s="209">
        <v>5</v>
      </c>
      <c r="B9" s="294" t="s">
        <v>355</v>
      </c>
      <c r="C9" s="295" t="s">
        <v>40</v>
      </c>
      <c r="D9" s="296" t="s">
        <v>368</v>
      </c>
      <c r="E9" s="297" t="s">
        <v>308</v>
      </c>
      <c r="F9" s="298"/>
      <c r="G9" s="154"/>
      <c r="H9" s="122"/>
    </row>
    <row r="10" spans="1:8" s="279" customFormat="1" ht="33.75" customHeight="1" x14ac:dyDescent="0.25">
      <c r="A10" s="289">
        <v>6</v>
      </c>
      <c r="B10" s="299" t="s">
        <v>363</v>
      </c>
      <c r="C10" s="299" t="s">
        <v>39</v>
      </c>
      <c r="D10" s="299" t="s">
        <v>369</v>
      </c>
      <c r="E10" s="300" t="s">
        <v>364</v>
      </c>
      <c r="F10" s="301"/>
      <c r="G10" s="255"/>
      <c r="H10" s="284"/>
    </row>
    <row r="11" spans="1:8" s="280" customFormat="1" ht="31.5" customHeight="1" x14ac:dyDescent="0.75">
      <c r="A11" s="209">
        <v>7</v>
      </c>
      <c r="B11" s="294" t="s">
        <v>365</v>
      </c>
      <c r="C11" s="295" t="s">
        <v>190</v>
      </c>
      <c r="D11" s="296" t="s">
        <v>369</v>
      </c>
      <c r="E11" s="297" t="s">
        <v>370</v>
      </c>
      <c r="F11" s="298"/>
      <c r="G11" s="154"/>
      <c r="H11" s="122"/>
    </row>
    <row r="12" spans="1:8" s="279" customFormat="1" ht="33.75" customHeight="1" x14ac:dyDescent="0.25">
      <c r="A12" s="289">
        <v>8</v>
      </c>
      <c r="B12" s="299" t="s">
        <v>366</v>
      </c>
      <c r="C12" s="299" t="s">
        <v>340</v>
      </c>
      <c r="D12" s="299" t="s">
        <v>369</v>
      </c>
      <c r="E12" s="300" t="s">
        <v>371</v>
      </c>
      <c r="F12" s="301"/>
      <c r="G12" s="255"/>
      <c r="H12" s="284"/>
    </row>
    <row r="13" spans="1:8" s="280" customFormat="1" ht="31.5" customHeight="1" x14ac:dyDescent="0.75">
      <c r="A13" s="209">
        <v>9</v>
      </c>
      <c r="B13" s="294" t="s">
        <v>367</v>
      </c>
      <c r="C13" s="295" t="s">
        <v>288</v>
      </c>
      <c r="D13" s="296" t="s">
        <v>369</v>
      </c>
      <c r="E13" s="297" t="s">
        <v>372</v>
      </c>
      <c r="F13" s="298"/>
      <c r="G13" s="154"/>
      <c r="H13" s="122"/>
    </row>
    <row r="14" spans="1:8" s="279" customFormat="1" ht="33.75" customHeight="1" x14ac:dyDescent="0.25">
      <c r="A14" s="289">
        <v>10</v>
      </c>
      <c r="B14" s="299" t="s">
        <v>373</v>
      </c>
      <c r="C14" s="299" t="s">
        <v>39</v>
      </c>
      <c r="D14" s="299" t="s">
        <v>378</v>
      </c>
      <c r="E14" s="300" t="s">
        <v>379</v>
      </c>
      <c r="F14" s="301"/>
      <c r="G14" s="255"/>
      <c r="H14" s="284"/>
    </row>
    <row r="15" spans="1:8" s="280" customFormat="1" ht="31.5" customHeight="1" x14ac:dyDescent="0.75">
      <c r="A15" s="209">
        <v>11</v>
      </c>
      <c r="B15" s="294" t="s">
        <v>374</v>
      </c>
      <c r="C15" s="295" t="s">
        <v>40</v>
      </c>
      <c r="D15" s="296" t="s">
        <v>378</v>
      </c>
      <c r="E15" s="297" t="s">
        <v>379</v>
      </c>
      <c r="F15" s="298"/>
      <c r="G15" s="154"/>
      <c r="H15" s="122"/>
    </row>
    <row r="16" spans="1:8" s="279" customFormat="1" ht="33.75" customHeight="1" x14ac:dyDescent="0.25">
      <c r="A16" s="289">
        <v>12</v>
      </c>
      <c r="B16" s="299" t="s">
        <v>375</v>
      </c>
      <c r="C16" s="299" t="s">
        <v>307</v>
      </c>
      <c r="D16" s="299" t="s">
        <v>378</v>
      </c>
      <c r="E16" s="300" t="s">
        <v>380</v>
      </c>
      <c r="F16" s="301"/>
      <c r="G16" s="255"/>
      <c r="H16" s="284"/>
    </row>
    <row r="17" spans="1:8" s="280" customFormat="1" ht="31.15" customHeight="1" x14ac:dyDescent="0.75">
      <c r="A17" s="209">
        <v>13</v>
      </c>
      <c r="B17" s="294" t="s">
        <v>376</v>
      </c>
      <c r="C17" s="295" t="s">
        <v>323</v>
      </c>
      <c r="D17" s="296" t="s">
        <v>378</v>
      </c>
      <c r="E17" s="297" t="s">
        <v>381</v>
      </c>
      <c r="F17" s="298"/>
      <c r="G17" s="154"/>
      <c r="H17" s="122"/>
    </row>
    <row r="18" spans="1:8" s="279" customFormat="1" ht="33.75" customHeight="1" x14ac:dyDescent="0.25">
      <c r="A18" s="289">
        <v>14</v>
      </c>
      <c r="B18" s="299" t="s">
        <v>377</v>
      </c>
      <c r="C18" s="299" t="s">
        <v>383</v>
      </c>
      <c r="D18" s="299" t="s">
        <v>378</v>
      </c>
      <c r="E18" s="300" t="s">
        <v>382</v>
      </c>
      <c r="F18" s="301"/>
      <c r="G18" s="255"/>
      <c r="H18" s="284"/>
    </row>
    <row r="19" spans="1:8" s="280" customFormat="1" ht="31.5" customHeight="1" x14ac:dyDescent="0.75">
      <c r="A19" s="209">
        <v>15</v>
      </c>
      <c r="B19" s="294" t="s">
        <v>386</v>
      </c>
      <c r="C19" s="295" t="s">
        <v>387</v>
      </c>
      <c r="D19" s="296" t="s">
        <v>378</v>
      </c>
      <c r="E19" s="297" t="s">
        <v>388</v>
      </c>
      <c r="F19" s="298"/>
      <c r="G19" s="154"/>
      <c r="H19" s="122"/>
    </row>
    <row r="20" spans="1:8" s="279" customFormat="1" ht="33.75" customHeight="1" x14ac:dyDescent="0.25">
      <c r="A20" s="289">
        <v>16</v>
      </c>
      <c r="B20" s="299" t="s">
        <v>584</v>
      </c>
      <c r="C20" s="299" t="s">
        <v>585</v>
      </c>
      <c r="D20" s="299" t="s">
        <v>587</v>
      </c>
      <c r="E20" s="300" t="s">
        <v>586</v>
      </c>
      <c r="F20" s="301"/>
      <c r="G20" s="255"/>
      <c r="H20" s="284"/>
    </row>
    <row r="21" spans="1:8" s="280" customFormat="1" ht="31.5" customHeight="1" x14ac:dyDescent="0.75">
      <c r="A21" s="209">
        <v>17</v>
      </c>
      <c r="B21" s="294" t="s">
        <v>604</v>
      </c>
      <c r="C21" s="295" t="s">
        <v>605</v>
      </c>
      <c r="D21" s="296" t="s">
        <v>606</v>
      </c>
      <c r="E21" s="297" t="s">
        <v>607</v>
      </c>
      <c r="F21" s="298"/>
      <c r="G21" s="154"/>
      <c r="H21" s="122"/>
    </row>
    <row r="22" spans="1:8" ht="45" customHeight="1" x14ac:dyDescent="0.75">
      <c r="A22" s="287"/>
      <c r="B22" s="253"/>
      <c r="C22" s="113"/>
      <c r="D22" s="113"/>
      <c r="E22" s="114"/>
      <c r="F22" s="257"/>
      <c r="G22" s="123">
        <f>SUM(G5:G18)</f>
        <v>0</v>
      </c>
      <c r="H22" s="123">
        <f>SUM(H5:H18)</f>
        <v>0</v>
      </c>
    </row>
    <row r="23" spans="1:8" x14ac:dyDescent="0.25">
      <c r="G23" s="65"/>
    </row>
    <row r="24" spans="1:8" x14ac:dyDescent="0.25">
      <c r="E24" s="124"/>
      <c r="F24" s="124"/>
      <c r="G24" s="124"/>
    </row>
    <row r="25" spans="1:8" x14ac:dyDescent="0.25">
      <c r="E25" s="124"/>
      <c r="F25" s="124"/>
      <c r="G25" s="124"/>
    </row>
    <row r="26" spans="1:8" x14ac:dyDescent="0.25">
      <c r="E26" s="124"/>
      <c r="F26" s="124"/>
      <c r="G26" s="124"/>
    </row>
    <row r="27" spans="1:8" x14ac:dyDescent="0.25">
      <c r="E27" s="124"/>
      <c r="F27" s="124"/>
      <c r="G27" s="124"/>
    </row>
    <row r="28" spans="1:8" x14ac:dyDescent="0.25">
      <c r="E28" s="124"/>
      <c r="F28" s="124"/>
      <c r="G28" s="124"/>
    </row>
    <row r="29" spans="1:8" x14ac:dyDescent="0.25">
      <c r="E29" s="124"/>
      <c r="F29" s="124"/>
      <c r="G29" s="124"/>
    </row>
  </sheetData>
  <sheetProtection algorithmName="SHA-512" hashValue="ufHzIWvMpg1OpdrQ1iYsMsn/JtrUHIy3Nkm1YlFTK1v1xv49xmt6qx8MVTTwIv0/sgSqhKem4Vf0SC2YzgxUHQ==" saltValue="gKcicn+XFFrNQkuI1dHQmA==" spinCount="100000" sheet="1" objects="1" scenarios="1"/>
  <mergeCells count="6">
    <mergeCell ref="A1:H1"/>
    <mergeCell ref="A3:A4"/>
    <mergeCell ref="B3:B4"/>
    <mergeCell ref="C3:C4"/>
    <mergeCell ref="E3:E4"/>
    <mergeCell ref="F3:F4"/>
  </mergeCells>
  <printOptions horizontalCentered="1" verticalCentered="1"/>
  <pageMargins left="0" right="0" top="0" bottom="0" header="0" footer="0"/>
  <pageSetup scale="3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پیوست1</vt:lpstr>
      <vt:lpstr>پیوست2</vt:lpstr>
      <vt:lpstr>پیوست3</vt:lpstr>
      <vt:lpstr>پیوست 4</vt:lpstr>
      <vt:lpstr>پیوست 5</vt:lpstr>
      <vt:lpstr>سایر صندوقهای سرمایه گذاری</vt:lpstr>
      <vt:lpstr>'پیوست 4'!Print_Area</vt:lpstr>
      <vt:lpstr>'پیوست 5'!Print_Area</vt:lpstr>
      <vt:lpstr>پیوست1!Print_Area</vt:lpstr>
      <vt:lpstr>پیوست2!Print_Area</vt:lpstr>
      <vt:lpstr>پیوست3!Print_Area</vt:lpstr>
      <vt:lpstr>'سایر صندوقهای سرمایه گذاری'!Print_Area</vt:lpstr>
      <vt:lpstr>'پیوست 4'!Print_Titles</vt:lpstr>
      <vt:lpstr>'پیوست 5'!Print_Titles</vt:lpstr>
      <vt:lpstr>پیوست1!Print_Titles</vt:lpstr>
      <vt:lpstr>پیوست2!Print_Titles</vt:lpstr>
      <vt:lpstr>پیوست3!Print_Titles</vt:lpstr>
      <vt:lpstr>'سایر صندوقهای سرمایه گذاری'!Print_Titles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2020-09-07T11:35:58Z</dcterms:modified>
</cp:coreProperties>
</file>